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D:\____\KAP ATELIER\2022\Kamenčák Mostecká -REVIZE OPĚT\"/>
    </mc:Choice>
  </mc:AlternateContent>
  <xr:revisionPtr revIDLastSave="0" documentId="13_ncr:1_{41E53CE8-C076-41EF-9E47-58094FCA86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2.1 - Stavební část" sheetId="2" r:id="rId2"/>
    <sheet name="SO 03.1 - Stavební část" sheetId="3" r:id="rId3"/>
    <sheet name="SO 04.1.7 - VEGETAČNÍ STŘ..." sheetId="4" r:id="rId4"/>
    <sheet name="VON - Vedlejší a ostatní ..." sheetId="5" r:id="rId5"/>
    <sheet name="SO 00 - Demolice základov..." sheetId="6" r:id="rId6"/>
    <sheet name="SO 01 - Komunikace, parko..." sheetId="7" r:id="rId7"/>
    <sheet name="SO 02.1 - Stavební část " sheetId="8" r:id="rId8"/>
    <sheet name="SO 02.2 - Zdravotně techn..." sheetId="9" r:id="rId9"/>
    <sheet name="SO 02.3 - Vzduchotechnika" sheetId="10" r:id="rId10"/>
    <sheet name="SO 02.4 - Vytápění" sheetId="11" r:id="rId11"/>
    <sheet name="SO 02.5 - Elektroinstalace" sheetId="12" r:id="rId12"/>
    <sheet name="SO 03.1 - Stavební část_01" sheetId="13" r:id="rId13"/>
    <sheet name="SO 03.2 - Zdravotně techn..." sheetId="14" r:id="rId14"/>
    <sheet name="SO 03.3 - Vzduchotechnika" sheetId="15" r:id="rId15"/>
    <sheet name="SO 03.4 - Elektroinstalace" sheetId="16" r:id="rId16"/>
    <sheet name="SO 04.1.1 - Kácení dřevin..." sheetId="17" r:id="rId17"/>
    <sheet name="SO 04.1.2 - STROMY- výsad..." sheetId="18" r:id="rId18"/>
    <sheet name="SO 04.1.3 - Štěrkové tráv..." sheetId="19" r:id="rId19"/>
    <sheet name="SO 04.1.4 - Trávo-bylinná..." sheetId="20" r:id="rId20"/>
    <sheet name="SO 04.1.5 - Trávníky obno..." sheetId="21" r:id="rId21"/>
    <sheet name="SO 04.1.6 - KEŘE - výsadb..." sheetId="22" r:id="rId22"/>
    <sheet name="SO 04.2.1 - STROMY- výsad..." sheetId="23" r:id="rId23"/>
    <sheet name="SO 04.2.2 - Štěrkové tráv..." sheetId="24" r:id="rId24"/>
    <sheet name="SO 04.2.3 - Trávo-bylinná..." sheetId="25" r:id="rId25"/>
    <sheet name="SO 04.2.4 - Trávníky obno..." sheetId="26" r:id="rId26"/>
    <sheet name="SO 04.2.5 - KEŘE - výsadb..." sheetId="27" r:id="rId27"/>
    <sheet name="SO 04.2.6 - VEGETAČNÍ STŘ..." sheetId="28" r:id="rId28"/>
    <sheet name="SO 05 - Veřejné osvětlení" sheetId="29" r:id="rId29"/>
    <sheet name="SO 06 - Opěrné stěny" sheetId="30" r:id="rId30"/>
    <sheet name="SO 08 - Vodovod" sheetId="31" r:id="rId31"/>
    <sheet name="SO 09 - Kanalizace splašková" sheetId="32" r:id="rId32"/>
    <sheet name="SO 10 - NN rozvody" sheetId="33" r:id="rId33"/>
    <sheet name="SO 11 - Plynovod" sheetId="34" r:id="rId34"/>
    <sheet name="VON - Vedlejší a ostatní ..._01" sheetId="35" r:id="rId35"/>
    <sheet name="Seznam figur" sheetId="36" r:id="rId36"/>
    <sheet name="Pokyny pro vyplnění" sheetId="37" r:id="rId37"/>
  </sheets>
  <definedNames>
    <definedName name="_xlnm._FilterDatabase" localSheetId="5" hidden="1">'SO 00 - Demolice základov...'!$C$88:$K$141</definedName>
    <definedName name="_xlnm._FilterDatabase" localSheetId="6" hidden="1">'SO 01 - Komunikace, parko...'!$C$93:$K$460</definedName>
    <definedName name="_xlnm._FilterDatabase" localSheetId="1" hidden="1">'SO 02.1 - Stavební část'!$C$96:$K$260</definedName>
    <definedName name="_xlnm._FilterDatabase" localSheetId="7" hidden="1">'SO 02.1 - Stavební část '!$C$109:$K$1635</definedName>
    <definedName name="_xlnm._FilterDatabase" localSheetId="8" hidden="1">'SO 02.2 - Zdravotně techn...'!$C$103:$K$767</definedName>
    <definedName name="_xlnm._FilterDatabase" localSheetId="9" hidden="1">'SO 02.3 - Vzduchotechnika'!$C$92:$K$136</definedName>
    <definedName name="_xlnm._FilterDatabase" localSheetId="10" hidden="1">'SO 02.4 - Vytápění'!$C$96:$K$171</definedName>
    <definedName name="_xlnm._FilterDatabase" localSheetId="11" hidden="1">'SO 02.5 - Elektroinstalace'!$C$100:$K$356</definedName>
    <definedName name="_xlnm._FilterDatabase" localSheetId="2" hidden="1">'SO 03.1 - Stavební část'!$C$96:$K$233</definedName>
    <definedName name="_xlnm._FilterDatabase" localSheetId="12" hidden="1">'SO 03.1 - Stavební část_01'!$C$107:$K$754</definedName>
    <definedName name="_xlnm._FilterDatabase" localSheetId="13" hidden="1">'SO 03.2 - Zdravotně techn...'!$C$102:$K$553</definedName>
    <definedName name="_xlnm._FilterDatabase" localSheetId="14" hidden="1">'SO 03.3 - Vzduchotechnika'!$C$92:$K$117</definedName>
    <definedName name="_xlnm._FilterDatabase" localSheetId="15" hidden="1">'SO 03.4 - Elektroinstalace'!$C$100:$K$254</definedName>
    <definedName name="_xlnm._FilterDatabase" localSheetId="16" hidden="1">'SO 04.1.1 - Kácení dřevin...'!$C$93:$K$236</definedName>
    <definedName name="_xlnm._FilterDatabase" localSheetId="17" hidden="1">'SO 04.1.2 - STROMY- výsad...'!$C$95:$K$233</definedName>
    <definedName name="_xlnm._FilterDatabase" localSheetId="18" hidden="1">'SO 04.1.3 - Štěrkové tráv...'!$C$95:$K$158</definedName>
    <definedName name="_xlnm._FilterDatabase" localSheetId="19" hidden="1">'SO 04.1.4 - Trávo-bylinná...'!$C$93:$K$165</definedName>
    <definedName name="_xlnm._FilterDatabase" localSheetId="20" hidden="1">'SO 04.1.5 - Trávníky obno...'!$C$93:$K$144</definedName>
    <definedName name="_xlnm._FilterDatabase" localSheetId="21" hidden="1">'SO 04.1.6 - KEŘE - výsadb...'!$C$93:$K$148</definedName>
    <definedName name="_xlnm._FilterDatabase" localSheetId="3" hidden="1">'SO 04.1.7 - VEGETAČNÍ STŘ...'!$C$97:$K$162</definedName>
    <definedName name="_xlnm._FilterDatabase" localSheetId="22" hidden="1">'SO 04.2.1 - STROMY- výsad...'!$C$94:$K$122</definedName>
    <definedName name="_xlnm._FilterDatabase" localSheetId="23" hidden="1">'SO 04.2.2 - Štěrkové tráv...'!$C$93:$K$107</definedName>
    <definedName name="_xlnm._FilterDatabase" localSheetId="24" hidden="1">'SO 04.2.3 - Trávo-bylinná...'!$C$92:$K$100</definedName>
    <definedName name="_xlnm._FilterDatabase" localSheetId="25" hidden="1">'SO 04.2.4 - Trávníky obno...'!$C$92:$K$100</definedName>
    <definedName name="_xlnm._FilterDatabase" localSheetId="26" hidden="1">'SO 04.2.5 - KEŘE - výsadb...'!$C$94:$K$118</definedName>
    <definedName name="_xlnm._FilterDatabase" localSheetId="27" hidden="1">'SO 04.2.6 - VEGETAČNÍ STŘ...'!$C$96:$K$128</definedName>
    <definedName name="_xlnm._FilterDatabase" localSheetId="28" hidden="1">'SO 05 - Veřejné osvětlení'!$C$94:$K$281</definedName>
    <definedName name="_xlnm._FilterDatabase" localSheetId="29" hidden="1">'SO 06 - Opěrné stěny'!$C$91:$K$240</definedName>
    <definedName name="_xlnm._FilterDatabase" localSheetId="30" hidden="1">'SO 08 - Vodovod'!$C$86:$K$95</definedName>
    <definedName name="_xlnm._FilterDatabase" localSheetId="31" hidden="1">'SO 09 - Kanalizace splašková'!$C$87:$K$99</definedName>
    <definedName name="_xlnm._FilterDatabase" localSheetId="32" hidden="1">'SO 10 - NN rozvody'!$C$93:$K$185</definedName>
    <definedName name="_xlnm._FilterDatabase" localSheetId="33" hidden="1">'SO 11 - Plynovod'!$C$93:$K$123</definedName>
    <definedName name="_xlnm._FilterDatabase" localSheetId="4" hidden="1">'VON - Vedlejší a ostatní ...'!$C$86:$K$91</definedName>
    <definedName name="_xlnm._FilterDatabase" localSheetId="34" hidden="1">'VON - Vedlejší a ostatní ..._01'!$C$90:$K$126</definedName>
    <definedName name="_xlnm.Print_Titles" localSheetId="0">'Rekapitulace stavby'!$52:$52</definedName>
    <definedName name="_xlnm.Print_Titles" localSheetId="35">'Seznam figur'!$9:$9</definedName>
    <definedName name="_xlnm.Print_Titles" localSheetId="5">'SO 00 - Demolice základov...'!$88:$88</definedName>
    <definedName name="_xlnm.Print_Titles" localSheetId="6">'SO 01 - Komunikace, parko...'!$93:$93</definedName>
    <definedName name="_xlnm.Print_Titles" localSheetId="1">'SO 02.1 - Stavební část'!$96:$96</definedName>
    <definedName name="_xlnm.Print_Titles" localSheetId="7">'SO 02.1 - Stavební část '!$109:$109</definedName>
    <definedName name="_xlnm.Print_Titles" localSheetId="8">'SO 02.2 - Zdravotně techn...'!$103:$103</definedName>
    <definedName name="_xlnm.Print_Titles" localSheetId="9">'SO 02.3 - Vzduchotechnika'!$92:$92</definedName>
    <definedName name="_xlnm.Print_Titles" localSheetId="10">'SO 02.4 - Vytápění'!$96:$96</definedName>
    <definedName name="_xlnm.Print_Titles" localSheetId="11">'SO 02.5 - Elektroinstalace'!$100:$100</definedName>
    <definedName name="_xlnm.Print_Titles" localSheetId="2">'SO 03.1 - Stavební část'!$96:$96</definedName>
    <definedName name="_xlnm.Print_Titles" localSheetId="12">'SO 03.1 - Stavební část_01'!$107:$107</definedName>
    <definedName name="_xlnm.Print_Titles" localSheetId="13">'SO 03.2 - Zdravotně techn...'!$102:$102</definedName>
    <definedName name="_xlnm.Print_Titles" localSheetId="14">'SO 03.3 - Vzduchotechnika'!$92:$92</definedName>
    <definedName name="_xlnm.Print_Titles" localSheetId="15">'SO 03.4 - Elektroinstalace'!$100:$100</definedName>
    <definedName name="_xlnm.Print_Titles" localSheetId="16">'SO 04.1.1 - Kácení dřevin...'!$93:$93</definedName>
    <definedName name="_xlnm.Print_Titles" localSheetId="17">'SO 04.1.2 - STROMY- výsad...'!$95:$95</definedName>
    <definedName name="_xlnm.Print_Titles" localSheetId="18">'SO 04.1.3 - Štěrkové tráv...'!$95:$95</definedName>
    <definedName name="_xlnm.Print_Titles" localSheetId="19">'SO 04.1.4 - Trávo-bylinná...'!$93:$93</definedName>
    <definedName name="_xlnm.Print_Titles" localSheetId="20">'SO 04.1.5 - Trávníky obno...'!$93:$93</definedName>
    <definedName name="_xlnm.Print_Titles" localSheetId="21">'SO 04.1.6 - KEŘE - výsadb...'!$93:$93</definedName>
    <definedName name="_xlnm.Print_Titles" localSheetId="3">'SO 04.1.7 - VEGETAČNÍ STŘ...'!$97:$97</definedName>
    <definedName name="_xlnm.Print_Titles" localSheetId="22">'SO 04.2.1 - STROMY- výsad...'!$94:$94</definedName>
    <definedName name="_xlnm.Print_Titles" localSheetId="23">'SO 04.2.2 - Štěrkové tráv...'!$93:$93</definedName>
    <definedName name="_xlnm.Print_Titles" localSheetId="24">'SO 04.2.3 - Trávo-bylinná...'!$92:$92</definedName>
    <definedName name="_xlnm.Print_Titles" localSheetId="25">'SO 04.2.4 - Trávníky obno...'!$92:$92</definedName>
    <definedName name="_xlnm.Print_Titles" localSheetId="26">'SO 04.2.5 - KEŘE - výsadb...'!$94:$94</definedName>
    <definedName name="_xlnm.Print_Titles" localSheetId="27">'SO 04.2.6 - VEGETAČNÍ STŘ...'!$96:$96</definedName>
    <definedName name="_xlnm.Print_Titles" localSheetId="28">'SO 05 - Veřejné osvětlení'!$94:$94</definedName>
    <definedName name="_xlnm.Print_Titles" localSheetId="29">'SO 06 - Opěrné stěny'!$91:$91</definedName>
    <definedName name="_xlnm.Print_Titles" localSheetId="30">'SO 08 - Vodovod'!$86:$86</definedName>
    <definedName name="_xlnm.Print_Titles" localSheetId="31">'SO 09 - Kanalizace splašková'!$87:$87</definedName>
    <definedName name="_xlnm.Print_Titles" localSheetId="32">'SO 10 - NN rozvody'!$93:$93</definedName>
    <definedName name="_xlnm.Print_Titles" localSheetId="33">'SO 11 - Plynovod'!$93:$93</definedName>
    <definedName name="_xlnm.Print_Titles" localSheetId="4">'VON - Vedlejší a ostatní ...'!$86:$86</definedName>
    <definedName name="_xlnm.Print_Titles" localSheetId="34">'VON - Vedlejší a ostatní ..._01'!$90:$90</definedName>
    <definedName name="_xlnm.Print_Area" localSheetId="3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stavby'!$C$42:$AQ$99</definedName>
    <definedName name="_xlnm.Print_Area" localSheetId="35">'Seznam figur'!$C$4:$G$12</definedName>
    <definedName name="_xlnm.Print_Area" localSheetId="5">'SO 00 - Demolice základov...'!$C$4:$J$41,'SO 00 - Demolice základov...'!$C$47:$J$68,'SO 00 - Demolice základov...'!$C$74:$K$141</definedName>
    <definedName name="_xlnm.Print_Area" localSheetId="6">'SO 01 - Komunikace, parko...'!$C$4:$J$41,'SO 01 - Komunikace, parko...'!$C$47:$J$73,'SO 01 - Komunikace, parko...'!$C$79:$K$460</definedName>
    <definedName name="_xlnm.Print_Area" localSheetId="1">'SO 02.1 - Stavební část'!$C$4:$J$43,'SO 02.1 - Stavební část'!$C$49:$J$74,'SO 02.1 - Stavební část'!$C$80:$K$260</definedName>
    <definedName name="_xlnm.Print_Area" localSheetId="7">'SO 02.1 - Stavební část '!$C$4:$J$43,'SO 02.1 - Stavební část '!$C$49:$J$87,'SO 02.1 - Stavební část '!$C$93:$K$1635</definedName>
    <definedName name="_xlnm.Print_Area" localSheetId="8">'SO 02.2 - Zdravotně techn...'!$C$4:$J$43,'SO 02.2 - Zdravotně techn...'!$C$49:$J$81,'SO 02.2 - Zdravotně techn...'!$C$87:$K$767</definedName>
    <definedName name="_xlnm.Print_Area" localSheetId="9">'SO 02.3 - Vzduchotechnika'!$C$4:$J$43,'SO 02.3 - Vzduchotechnika'!$C$49:$J$70,'SO 02.3 - Vzduchotechnika'!$C$76:$K$136</definedName>
    <definedName name="_xlnm.Print_Area" localSheetId="10">'SO 02.4 - Vytápění'!$C$4:$J$43,'SO 02.4 - Vytápění'!$C$49:$J$74,'SO 02.4 - Vytápění'!$C$80:$K$171</definedName>
    <definedName name="_xlnm.Print_Area" localSheetId="11">'SO 02.5 - Elektroinstalace'!$C$4:$J$43,'SO 02.5 - Elektroinstalace'!$C$49:$J$78,'SO 02.5 - Elektroinstalace'!$C$84:$K$356</definedName>
    <definedName name="_xlnm.Print_Area" localSheetId="2">'SO 03.1 - Stavební část'!$C$4:$J$43,'SO 03.1 - Stavební část'!$C$49:$J$74,'SO 03.1 - Stavební část'!$C$80:$K$233</definedName>
    <definedName name="_xlnm.Print_Area" localSheetId="12">'SO 03.1 - Stavební část_01'!$C$4:$J$43,'SO 03.1 - Stavební část_01'!$C$49:$J$85,'SO 03.1 - Stavební část_01'!$C$91:$K$754</definedName>
    <definedName name="_xlnm.Print_Area" localSheetId="13">'SO 03.2 - Zdravotně techn...'!$C$4:$J$43,'SO 03.2 - Zdravotně techn...'!$C$49:$J$80,'SO 03.2 - Zdravotně techn...'!$C$86:$K$553</definedName>
    <definedName name="_xlnm.Print_Area" localSheetId="14">'SO 03.3 - Vzduchotechnika'!$C$4:$J$43,'SO 03.3 - Vzduchotechnika'!$C$49:$J$70,'SO 03.3 - Vzduchotechnika'!$C$76:$K$117</definedName>
    <definedName name="_xlnm.Print_Area" localSheetId="15">'SO 03.4 - Elektroinstalace'!$C$4:$J$43,'SO 03.4 - Elektroinstalace'!$C$49:$J$78,'SO 03.4 - Elektroinstalace'!$C$84:$K$254</definedName>
    <definedName name="_xlnm.Print_Area" localSheetId="16">'SO 04.1.1 - Kácení dřevin...'!$C$4:$J$43,'SO 04.1.1 - Kácení dřevin...'!$C$49:$J$71,'SO 04.1.1 - Kácení dřevin...'!$C$77:$K$236</definedName>
    <definedName name="_xlnm.Print_Area" localSheetId="17">'SO 04.1.2 - STROMY- výsad...'!$C$4:$J$43,'SO 04.1.2 - STROMY- výsad...'!$C$49:$J$73,'SO 04.1.2 - STROMY- výsad...'!$C$79:$K$233</definedName>
    <definedName name="_xlnm.Print_Area" localSheetId="18">'SO 04.1.3 - Štěrkové tráv...'!$C$4:$J$43,'SO 04.1.3 - Štěrkové tráv...'!$C$49:$J$73,'SO 04.1.3 - Štěrkové tráv...'!$C$79:$K$158</definedName>
    <definedName name="_xlnm.Print_Area" localSheetId="19">'SO 04.1.4 - Trávo-bylinná...'!$C$4:$J$43,'SO 04.1.4 - Trávo-bylinná...'!$C$49:$J$71,'SO 04.1.4 - Trávo-bylinná...'!$C$77:$K$165</definedName>
    <definedName name="_xlnm.Print_Area" localSheetId="20">'SO 04.1.5 - Trávníky obno...'!$C$4:$J$43,'SO 04.1.5 - Trávníky obno...'!$C$49:$J$71,'SO 04.1.5 - Trávníky obno...'!$C$77:$K$144</definedName>
    <definedName name="_xlnm.Print_Area" localSheetId="21">'SO 04.1.6 - KEŘE - výsadb...'!$C$4:$J$43,'SO 04.1.6 - KEŘE - výsadb...'!$C$49:$J$71,'SO 04.1.6 - KEŘE - výsadb...'!$C$77:$K$148</definedName>
    <definedName name="_xlnm.Print_Area" localSheetId="3">'SO 04.1.7 - VEGETAČNÍ STŘ...'!$C$4:$J$43,'SO 04.1.7 - VEGETAČNÍ STŘ...'!$C$49:$J$75,'SO 04.1.7 - VEGETAČNÍ STŘ...'!$C$81:$K$162</definedName>
    <definedName name="_xlnm.Print_Area" localSheetId="22">'SO 04.2.1 - STROMY- výsad...'!$C$4:$J$43,'SO 04.2.1 - STROMY- výsad...'!$C$49:$J$72,'SO 04.2.1 - STROMY- výsad...'!$C$78:$K$122</definedName>
    <definedName name="_xlnm.Print_Area" localSheetId="23">'SO 04.2.2 - Štěrkové tráv...'!$C$4:$J$43,'SO 04.2.2 - Štěrkové tráv...'!$C$49:$J$71,'SO 04.2.2 - Štěrkové tráv...'!$C$77:$K$107</definedName>
    <definedName name="_xlnm.Print_Area" localSheetId="24">'SO 04.2.3 - Trávo-bylinná...'!$C$4:$J$43,'SO 04.2.3 - Trávo-bylinná...'!$C$49:$J$70,'SO 04.2.3 - Trávo-bylinná...'!$C$76:$K$100</definedName>
    <definedName name="_xlnm.Print_Area" localSheetId="25">'SO 04.2.4 - Trávníky obno...'!$C$4:$J$43,'SO 04.2.4 - Trávníky obno...'!$C$49:$J$70,'SO 04.2.4 - Trávníky obno...'!$C$76:$K$100</definedName>
    <definedName name="_xlnm.Print_Area" localSheetId="26">'SO 04.2.5 - KEŘE - výsadb...'!$C$4:$J$43,'SO 04.2.5 - KEŘE - výsadb...'!$C$49:$J$72,'SO 04.2.5 - KEŘE - výsadb...'!$C$78:$K$118</definedName>
    <definedName name="_xlnm.Print_Area" localSheetId="27">'SO 04.2.6 - VEGETAČNÍ STŘ...'!$C$4:$J$43,'SO 04.2.6 - VEGETAČNÍ STŘ...'!$C$49:$J$74,'SO 04.2.6 - VEGETAČNÍ STŘ...'!$C$80:$K$128</definedName>
    <definedName name="_xlnm.Print_Area" localSheetId="28">'SO 05 - Veřejné osvětlení'!$C$4:$J$41,'SO 05 - Veřejné osvětlení'!$C$47:$J$74,'SO 05 - Veřejné osvětlení'!$C$80:$K$281</definedName>
    <definedName name="_xlnm.Print_Area" localSheetId="29">'SO 06 - Opěrné stěny'!$C$4:$J$41,'SO 06 - Opěrné stěny'!$C$47:$J$71,'SO 06 - Opěrné stěny'!$C$77:$K$240</definedName>
    <definedName name="_xlnm.Print_Area" localSheetId="30">'SO 08 - Vodovod'!$C$4:$J$41,'SO 08 - Vodovod'!$C$47:$J$66,'SO 08 - Vodovod'!$C$72:$K$95</definedName>
    <definedName name="_xlnm.Print_Area" localSheetId="31">'SO 09 - Kanalizace splašková'!$C$4:$J$41,'SO 09 - Kanalizace splašková'!$C$47:$J$67,'SO 09 - Kanalizace splašková'!$C$73:$K$99</definedName>
    <definedName name="_xlnm.Print_Area" localSheetId="32">'SO 10 - NN rozvody'!$C$4:$J$41,'SO 10 - NN rozvody'!$C$47:$J$73,'SO 10 - NN rozvody'!$C$79:$K$185</definedName>
    <definedName name="_xlnm.Print_Area" localSheetId="33">'SO 11 - Plynovod'!$C$4:$J$41,'SO 11 - Plynovod'!$C$47:$J$73,'SO 11 - Plynovod'!$C$79:$K$123</definedName>
    <definedName name="_xlnm.Print_Area" localSheetId="4">'VON - Vedlejší a ostatní ...'!$C$4:$J$41,'VON - Vedlejší a ostatní ...'!$C$47:$J$66,'VON - Vedlejší a ostatní ...'!$C$72:$K$91</definedName>
    <definedName name="_xlnm.Print_Area" localSheetId="34">'VON - Vedlejší a ostatní ..._01'!$C$4:$J$41,'VON - Vedlejší a ostatní ..._01'!$C$47:$J$70,'VON - Vedlejší a ostatní ..._01'!$C$76:$K$126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6" l="1"/>
  <c r="J39" i="35"/>
  <c r="J38" i="35"/>
  <c r="AY98" i="1" s="1"/>
  <c r="J37" i="35"/>
  <c r="AX98" i="1"/>
  <c r="BI124" i="35"/>
  <c r="BH124" i="35"/>
  <c r="BG124" i="35"/>
  <c r="BF124" i="35"/>
  <c r="T124" i="35"/>
  <c r="R124" i="35"/>
  <c r="P124" i="35"/>
  <c r="BI122" i="35"/>
  <c r="BH122" i="35"/>
  <c r="BG122" i="35"/>
  <c r="BF122" i="35"/>
  <c r="T122" i="35"/>
  <c r="R122" i="35"/>
  <c r="P122" i="35"/>
  <c r="BI119" i="35"/>
  <c r="BH119" i="35"/>
  <c r="BG119" i="35"/>
  <c r="BF119" i="35"/>
  <c r="T119" i="35"/>
  <c r="T118" i="35" s="1"/>
  <c r="R119" i="35"/>
  <c r="R118" i="35"/>
  <c r="P119" i="35"/>
  <c r="P118" i="35"/>
  <c r="BI116" i="35"/>
  <c r="BH116" i="35"/>
  <c r="BG116" i="35"/>
  <c r="BF116" i="35"/>
  <c r="T116" i="35"/>
  <c r="R116" i="35"/>
  <c r="P116" i="35"/>
  <c r="BI113" i="35"/>
  <c r="BH113" i="35"/>
  <c r="BG113" i="35"/>
  <c r="BF113" i="35"/>
  <c r="T113" i="35"/>
  <c r="R113" i="35"/>
  <c r="P113" i="35"/>
  <c r="BI111" i="35"/>
  <c r="BH111" i="35"/>
  <c r="BG111" i="35"/>
  <c r="BF111" i="35"/>
  <c r="T111" i="35"/>
  <c r="R111" i="35"/>
  <c r="P111" i="35"/>
  <c r="BI107" i="35"/>
  <c r="BH107" i="35"/>
  <c r="BG107" i="35"/>
  <c r="BF107" i="35"/>
  <c r="T107" i="35"/>
  <c r="T106" i="35" s="1"/>
  <c r="R107" i="35"/>
  <c r="R106" i="35" s="1"/>
  <c r="P107" i="35"/>
  <c r="P106" i="35"/>
  <c r="BI104" i="35"/>
  <c r="BH104" i="35"/>
  <c r="BG104" i="35"/>
  <c r="BF104" i="35"/>
  <c r="T104" i="35"/>
  <c r="R104" i="35"/>
  <c r="P104" i="35"/>
  <c r="BI101" i="35"/>
  <c r="BH101" i="35"/>
  <c r="BG101" i="35"/>
  <c r="BF101" i="35"/>
  <c r="T101" i="35"/>
  <c r="R101" i="35"/>
  <c r="P101" i="35"/>
  <c r="BI100" i="35"/>
  <c r="BH100" i="35"/>
  <c r="BG100" i="35"/>
  <c r="BF100" i="35"/>
  <c r="T100" i="35"/>
  <c r="R100" i="35"/>
  <c r="P100" i="35"/>
  <c r="BI98" i="35"/>
  <c r="BH98" i="35"/>
  <c r="BG98" i="35"/>
  <c r="BF98" i="35"/>
  <c r="T98" i="35"/>
  <c r="R98" i="35"/>
  <c r="P98" i="35"/>
  <c r="BI97" i="35"/>
  <c r="BH97" i="35"/>
  <c r="BG97" i="35"/>
  <c r="BF97" i="35"/>
  <c r="T97" i="35"/>
  <c r="R97" i="35"/>
  <c r="P97" i="35"/>
  <c r="BI94" i="35"/>
  <c r="BH94" i="35"/>
  <c r="BG94" i="35"/>
  <c r="BF94" i="35"/>
  <c r="T94" i="35"/>
  <c r="R94" i="35"/>
  <c r="P94" i="35"/>
  <c r="J87" i="35"/>
  <c r="F87" i="35"/>
  <c r="F85" i="35"/>
  <c r="E83" i="35"/>
  <c r="J58" i="35"/>
  <c r="F58" i="35"/>
  <c r="F56" i="35"/>
  <c r="E54" i="35"/>
  <c r="J26" i="35"/>
  <c r="E26" i="35"/>
  <c r="J88" i="35" s="1"/>
  <c r="J25" i="35"/>
  <c r="J20" i="35"/>
  <c r="E20" i="35"/>
  <c r="F59" i="35"/>
  <c r="J19" i="35"/>
  <c r="J14" i="35"/>
  <c r="J56" i="35" s="1"/>
  <c r="E7" i="35"/>
  <c r="E50" i="35" s="1"/>
  <c r="J39" i="34"/>
  <c r="J38" i="34"/>
  <c r="AY97" i="1"/>
  <c r="J37" i="34"/>
  <c r="AX97" i="1"/>
  <c r="BI123" i="34"/>
  <c r="BH123" i="34"/>
  <c r="BG123" i="34"/>
  <c r="BF123" i="34"/>
  <c r="T123" i="34"/>
  <c r="R123" i="34"/>
  <c r="P123" i="34"/>
  <c r="BI122" i="34"/>
  <c r="BH122" i="34"/>
  <c r="BG122" i="34"/>
  <c r="BF122" i="34"/>
  <c r="T122" i="34"/>
  <c r="R122" i="34"/>
  <c r="P122" i="34"/>
  <c r="BI121" i="34"/>
  <c r="BH121" i="34"/>
  <c r="BG121" i="34"/>
  <c r="BF121" i="34"/>
  <c r="T121" i="34"/>
  <c r="R121" i="34"/>
  <c r="P121" i="34"/>
  <c r="BI120" i="34"/>
  <c r="BH120" i="34"/>
  <c r="BG120" i="34"/>
  <c r="BF120" i="34"/>
  <c r="T120" i="34"/>
  <c r="R120" i="34"/>
  <c r="P120" i="34"/>
  <c r="BI118" i="34"/>
  <c r="BH118" i="34"/>
  <c r="BG118" i="34"/>
  <c r="BF118" i="34"/>
  <c r="T118" i="34"/>
  <c r="R118" i="34"/>
  <c r="P118" i="34"/>
  <c r="BI116" i="34"/>
  <c r="BH116" i="34"/>
  <c r="BG116" i="34"/>
  <c r="BF116" i="34"/>
  <c r="T116" i="34"/>
  <c r="R116" i="34"/>
  <c r="P116" i="34"/>
  <c r="BI114" i="34"/>
  <c r="BH114" i="34"/>
  <c r="BG114" i="34"/>
  <c r="BF114" i="34"/>
  <c r="T114" i="34"/>
  <c r="R114" i="34"/>
  <c r="P114" i="34"/>
  <c r="BI111" i="34"/>
  <c r="BH111" i="34"/>
  <c r="BG111" i="34"/>
  <c r="BF111" i="34"/>
  <c r="T111" i="34"/>
  <c r="T110" i="34" s="1"/>
  <c r="R111" i="34"/>
  <c r="R110" i="34" s="1"/>
  <c r="P111" i="34"/>
  <c r="P110" i="34" s="1"/>
  <c r="BI109" i="34"/>
  <c r="BH109" i="34"/>
  <c r="BG109" i="34"/>
  <c r="BF109" i="34"/>
  <c r="T109" i="34"/>
  <c r="R109" i="34"/>
  <c r="P109" i="34"/>
  <c r="BI107" i="34"/>
  <c r="BH107" i="34"/>
  <c r="BG107" i="34"/>
  <c r="BF107" i="34"/>
  <c r="T107" i="34"/>
  <c r="R107" i="34"/>
  <c r="P107" i="34"/>
  <c r="BI103" i="34"/>
  <c r="BH103" i="34"/>
  <c r="BG103" i="34"/>
  <c r="BF103" i="34"/>
  <c r="T103" i="34"/>
  <c r="R103" i="34"/>
  <c r="P103" i="34"/>
  <c r="BI101" i="34"/>
  <c r="BH101" i="34"/>
  <c r="BG101" i="34"/>
  <c r="BF101" i="34"/>
  <c r="T101" i="34"/>
  <c r="R101" i="34"/>
  <c r="P101" i="34"/>
  <c r="BI99" i="34"/>
  <c r="BH99" i="34"/>
  <c r="BG99" i="34"/>
  <c r="BF99" i="34"/>
  <c r="T99" i="34"/>
  <c r="T98" i="34"/>
  <c r="R99" i="34"/>
  <c r="R98" i="34" s="1"/>
  <c r="P99" i="34"/>
  <c r="P98" i="34" s="1"/>
  <c r="BI97" i="34"/>
  <c r="BH97" i="34"/>
  <c r="BG97" i="34"/>
  <c r="BF97" i="34"/>
  <c r="T97" i="34"/>
  <c r="T96" i="34" s="1"/>
  <c r="R97" i="34"/>
  <c r="R96" i="34" s="1"/>
  <c r="P97" i="34"/>
  <c r="P96" i="34" s="1"/>
  <c r="J90" i="34"/>
  <c r="F90" i="34"/>
  <c r="F88" i="34"/>
  <c r="E86" i="34"/>
  <c r="J58" i="34"/>
  <c r="F58" i="34"/>
  <c r="F56" i="34"/>
  <c r="E54" i="34"/>
  <c r="J26" i="34"/>
  <c r="E26" i="34"/>
  <c r="J59" i="34"/>
  <c r="J25" i="34"/>
  <c r="J20" i="34"/>
  <c r="E20" i="34"/>
  <c r="F91" i="34" s="1"/>
  <c r="J19" i="34"/>
  <c r="J14" i="34"/>
  <c r="J88" i="34"/>
  <c r="E7" i="34"/>
  <c r="E82" i="34" s="1"/>
  <c r="J39" i="33"/>
  <c r="J38" i="33"/>
  <c r="AY96" i="1" s="1"/>
  <c r="J37" i="33"/>
  <c r="AX96" i="1"/>
  <c r="BI184" i="33"/>
  <c r="BH184" i="33"/>
  <c r="BG184" i="33"/>
  <c r="BF184" i="33"/>
  <c r="T184" i="33"/>
  <c r="R184" i="33"/>
  <c r="P184" i="33"/>
  <c r="BI182" i="33"/>
  <c r="BH182" i="33"/>
  <c r="BG182" i="33"/>
  <c r="BF182" i="33"/>
  <c r="T182" i="33"/>
  <c r="R182" i="33"/>
  <c r="P182" i="33"/>
  <c r="BI180" i="33"/>
  <c r="BH180" i="33"/>
  <c r="BG180" i="33"/>
  <c r="BF180" i="33"/>
  <c r="T180" i="33"/>
  <c r="R180" i="33"/>
  <c r="P180" i="33"/>
  <c r="BI177" i="33"/>
  <c r="BH177" i="33"/>
  <c r="BG177" i="33"/>
  <c r="BF177" i="33"/>
  <c r="T177" i="33"/>
  <c r="T176" i="33" s="1"/>
  <c r="R177" i="33"/>
  <c r="R176" i="33" s="1"/>
  <c r="P177" i="33"/>
  <c r="P176" i="33"/>
  <c r="BI174" i="33"/>
  <c r="BH174" i="33"/>
  <c r="BG174" i="33"/>
  <c r="BF174" i="33"/>
  <c r="T174" i="33"/>
  <c r="R174" i="33"/>
  <c r="P174" i="33"/>
  <c r="BI172" i="33"/>
  <c r="BH172" i="33"/>
  <c r="BG172" i="33"/>
  <c r="BF172" i="33"/>
  <c r="T172" i="33"/>
  <c r="R172" i="33"/>
  <c r="P172" i="33"/>
  <c r="BI170" i="33"/>
  <c r="BH170" i="33"/>
  <c r="BG170" i="33"/>
  <c r="BF170" i="33"/>
  <c r="T170" i="33"/>
  <c r="R170" i="33"/>
  <c r="P170" i="33"/>
  <c r="BI165" i="33"/>
  <c r="BH165" i="33"/>
  <c r="BG165" i="33"/>
  <c r="BF165" i="33"/>
  <c r="T165" i="33"/>
  <c r="R165" i="33"/>
  <c r="P165" i="33"/>
  <c r="BI163" i="33"/>
  <c r="BH163" i="33"/>
  <c r="BG163" i="33"/>
  <c r="BF163" i="33"/>
  <c r="T163" i="33"/>
  <c r="R163" i="33"/>
  <c r="P163" i="33"/>
  <c r="BI160" i="33"/>
  <c r="BH160" i="33"/>
  <c r="BG160" i="33"/>
  <c r="BF160" i="33"/>
  <c r="T160" i="33"/>
  <c r="R160" i="33"/>
  <c r="P160" i="33"/>
  <c r="BI157" i="33"/>
  <c r="BH157" i="33"/>
  <c r="BG157" i="33"/>
  <c r="BF157" i="33"/>
  <c r="T157" i="33"/>
  <c r="R157" i="33"/>
  <c r="P157" i="33"/>
  <c r="BI154" i="33"/>
  <c r="BH154" i="33"/>
  <c r="BG154" i="33"/>
  <c r="BF154" i="33"/>
  <c r="T154" i="33"/>
  <c r="R154" i="33"/>
  <c r="P154" i="33"/>
  <c r="BI151" i="33"/>
  <c r="BH151" i="33"/>
  <c r="BG151" i="33"/>
  <c r="BF151" i="33"/>
  <c r="T151" i="33"/>
  <c r="R151" i="33"/>
  <c r="P151" i="33"/>
  <c r="BI150" i="33"/>
  <c r="BH150" i="33"/>
  <c r="BG150" i="33"/>
  <c r="BF150" i="33"/>
  <c r="T150" i="33"/>
  <c r="R150" i="33"/>
  <c r="P150" i="33"/>
  <c r="BI148" i="33"/>
  <c r="BH148" i="33"/>
  <c r="BG148" i="33"/>
  <c r="BF148" i="33"/>
  <c r="T148" i="33"/>
  <c r="R148" i="33"/>
  <c r="P148" i="33"/>
  <c r="BI146" i="33"/>
  <c r="BH146" i="33"/>
  <c r="BG146" i="33"/>
  <c r="BF146" i="33"/>
  <c r="T146" i="33"/>
  <c r="R146" i="33"/>
  <c r="P146" i="33"/>
  <c r="BI143" i="33"/>
  <c r="BH143" i="33"/>
  <c r="BG143" i="33"/>
  <c r="BF143" i="33"/>
  <c r="T143" i="33"/>
  <c r="R143" i="33"/>
  <c r="P143" i="33"/>
  <c r="BI141" i="33"/>
  <c r="BH141" i="33"/>
  <c r="BG141" i="33"/>
  <c r="BF141" i="33"/>
  <c r="T141" i="33"/>
  <c r="R141" i="33"/>
  <c r="P141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4" i="33"/>
  <c r="BH134" i="33"/>
  <c r="BG134" i="33"/>
  <c r="BF134" i="33"/>
  <c r="T134" i="33"/>
  <c r="R134" i="33"/>
  <c r="P134" i="33"/>
  <c r="BI132" i="33"/>
  <c r="BH132" i="33"/>
  <c r="BG132" i="33"/>
  <c r="BF132" i="33"/>
  <c r="T132" i="33"/>
  <c r="R132" i="33"/>
  <c r="P132" i="33"/>
  <c r="BI131" i="33"/>
  <c r="BH131" i="33"/>
  <c r="BG131" i="33"/>
  <c r="BF131" i="33"/>
  <c r="T131" i="33"/>
  <c r="R131" i="33"/>
  <c r="P131" i="33"/>
  <c r="BI129" i="33"/>
  <c r="BH129" i="33"/>
  <c r="BG129" i="33"/>
  <c r="BF129" i="33"/>
  <c r="T129" i="33"/>
  <c r="R129" i="33"/>
  <c r="P129" i="33"/>
  <c r="BI127" i="33"/>
  <c r="BH127" i="33"/>
  <c r="BG127" i="33"/>
  <c r="BF127" i="33"/>
  <c r="T127" i="33"/>
  <c r="R127" i="33"/>
  <c r="P127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BI123" i="33"/>
  <c r="BH123" i="33"/>
  <c r="BG123" i="33"/>
  <c r="BF123" i="33"/>
  <c r="T123" i="33"/>
  <c r="R123" i="33"/>
  <c r="P123" i="33"/>
  <c r="BI121" i="33"/>
  <c r="BH121" i="33"/>
  <c r="BG121" i="33"/>
  <c r="BF121" i="33"/>
  <c r="T121" i="33"/>
  <c r="R121" i="33"/>
  <c r="P121" i="33"/>
  <c r="BI120" i="33"/>
  <c r="BH120" i="33"/>
  <c r="BG120" i="33"/>
  <c r="BF120" i="33"/>
  <c r="T120" i="33"/>
  <c r="R120" i="33"/>
  <c r="P120" i="33"/>
  <c r="BI118" i="33"/>
  <c r="BH118" i="33"/>
  <c r="BG118" i="33"/>
  <c r="BF118" i="33"/>
  <c r="T118" i="33"/>
  <c r="R118" i="33"/>
  <c r="P118" i="33"/>
  <c r="BI117" i="33"/>
  <c r="BH117" i="33"/>
  <c r="BG117" i="33"/>
  <c r="BF117" i="33"/>
  <c r="T117" i="33"/>
  <c r="R117" i="33"/>
  <c r="P117" i="33"/>
  <c r="BI115" i="33"/>
  <c r="BH115" i="33"/>
  <c r="BG115" i="33"/>
  <c r="BF115" i="33"/>
  <c r="T115" i="33"/>
  <c r="R115" i="33"/>
  <c r="P115" i="33"/>
  <c r="BI113" i="33"/>
  <c r="BH113" i="33"/>
  <c r="BG113" i="33"/>
  <c r="BF113" i="33"/>
  <c r="T113" i="33"/>
  <c r="R113" i="33"/>
  <c r="P113" i="33"/>
  <c r="BI111" i="33"/>
  <c r="BH111" i="33"/>
  <c r="BG111" i="33"/>
  <c r="BF111" i="33"/>
  <c r="T111" i="33"/>
  <c r="R111" i="33"/>
  <c r="P111" i="33"/>
  <c r="BI108" i="33"/>
  <c r="BH108" i="33"/>
  <c r="BG108" i="33"/>
  <c r="BF108" i="33"/>
  <c r="T108" i="33"/>
  <c r="R108" i="33"/>
  <c r="P108" i="33"/>
  <c r="BI106" i="33"/>
  <c r="BH106" i="33"/>
  <c r="BG106" i="33"/>
  <c r="BF106" i="33"/>
  <c r="T106" i="33"/>
  <c r="R106" i="33"/>
  <c r="P106" i="33"/>
  <c r="BI104" i="33"/>
  <c r="BH104" i="33"/>
  <c r="BG104" i="33"/>
  <c r="BF104" i="33"/>
  <c r="T104" i="33"/>
  <c r="R104" i="33"/>
  <c r="P104" i="33"/>
  <c r="BI102" i="33"/>
  <c r="BH102" i="33"/>
  <c r="BG102" i="33"/>
  <c r="BF102" i="33"/>
  <c r="T102" i="33"/>
  <c r="R102" i="33"/>
  <c r="P102" i="33"/>
  <c r="BI99" i="33"/>
  <c r="BH99" i="33"/>
  <c r="BG99" i="33"/>
  <c r="BF99" i="33"/>
  <c r="T99" i="33"/>
  <c r="R99" i="33"/>
  <c r="P99" i="33"/>
  <c r="BI97" i="33"/>
  <c r="BH97" i="33"/>
  <c r="BG97" i="33"/>
  <c r="BF97" i="33"/>
  <c r="T97" i="33"/>
  <c r="R97" i="33"/>
  <c r="P97" i="33"/>
  <c r="J90" i="33"/>
  <c r="F90" i="33"/>
  <c r="F88" i="33"/>
  <c r="E86" i="33"/>
  <c r="J58" i="33"/>
  <c r="F58" i="33"/>
  <c r="F56" i="33"/>
  <c r="E54" i="33"/>
  <c r="J26" i="33"/>
  <c r="E26" i="33"/>
  <c r="J91" i="33" s="1"/>
  <c r="J25" i="33"/>
  <c r="J20" i="33"/>
  <c r="E20" i="33"/>
  <c r="F91" i="33"/>
  <c r="J19" i="33"/>
  <c r="J14" i="33"/>
  <c r="J88" i="33"/>
  <c r="E7" i="33"/>
  <c r="E50" i="33" s="1"/>
  <c r="J39" i="32"/>
  <c r="J38" i="32"/>
  <c r="AY95" i="1"/>
  <c r="J37" i="32"/>
  <c r="AX95" i="1" s="1"/>
  <c r="BI98" i="32"/>
  <c r="BH98" i="32"/>
  <c r="BG98" i="32"/>
  <c r="BF98" i="32"/>
  <c r="T98" i="32"/>
  <c r="T97" i="32"/>
  <c r="R98" i="32"/>
  <c r="R97" i="32" s="1"/>
  <c r="P98" i="32"/>
  <c r="P97" i="32" s="1"/>
  <c r="BI96" i="32"/>
  <c r="BH96" i="32"/>
  <c r="BG96" i="32"/>
  <c r="BF96" i="32"/>
  <c r="T96" i="32"/>
  <c r="R96" i="32"/>
  <c r="P96" i="32"/>
  <c r="BI91" i="32"/>
  <c r="BH91" i="32"/>
  <c r="BG91" i="32"/>
  <c r="BF91" i="32"/>
  <c r="T91" i="32"/>
  <c r="R91" i="32"/>
  <c r="P91" i="32"/>
  <c r="J84" i="32"/>
  <c r="F84" i="32"/>
  <c r="F82" i="32"/>
  <c r="E80" i="32"/>
  <c r="J58" i="32"/>
  <c r="F58" i="32"/>
  <c r="F56" i="32"/>
  <c r="E54" i="32"/>
  <c r="J26" i="32"/>
  <c r="E26" i="32"/>
  <c r="J85" i="32" s="1"/>
  <c r="J25" i="32"/>
  <c r="J20" i="32"/>
  <c r="E20" i="32"/>
  <c r="F85" i="32"/>
  <c r="J19" i="32"/>
  <c r="J14" i="32"/>
  <c r="J56" i="32" s="1"/>
  <c r="E7" i="32"/>
  <c r="E76" i="32"/>
  <c r="J39" i="31"/>
  <c r="J38" i="31"/>
  <c r="AY94" i="1"/>
  <c r="J37" i="31"/>
  <c r="AX94" i="1"/>
  <c r="BI94" i="31"/>
  <c r="BH94" i="31"/>
  <c r="BG94" i="31"/>
  <c r="BF94" i="31"/>
  <c r="T94" i="31"/>
  <c r="R94" i="31"/>
  <c r="P94" i="31"/>
  <c r="BI90" i="31"/>
  <c r="BH90" i="31"/>
  <c r="BG90" i="31"/>
  <c r="BF90" i="31"/>
  <c r="T90" i="31"/>
  <c r="R90" i="31"/>
  <c r="P90" i="31"/>
  <c r="J83" i="31"/>
  <c r="F83" i="31"/>
  <c r="F81" i="31"/>
  <c r="E79" i="31"/>
  <c r="J58" i="31"/>
  <c r="F58" i="31"/>
  <c r="F56" i="31"/>
  <c r="E54" i="31"/>
  <c r="J26" i="31"/>
  <c r="E26" i="31"/>
  <c r="J84" i="31" s="1"/>
  <c r="J25" i="31"/>
  <c r="J20" i="31"/>
  <c r="E20" i="31"/>
  <c r="F59" i="31"/>
  <c r="J19" i="31"/>
  <c r="J14" i="31"/>
  <c r="J56" i="31"/>
  <c r="E7" i="31"/>
  <c r="E50" i="31"/>
  <c r="J39" i="30"/>
  <c r="J38" i="30"/>
  <c r="AY93" i="1"/>
  <c r="J37" i="30"/>
  <c r="AX93" i="1" s="1"/>
  <c r="BI239" i="30"/>
  <c r="BH239" i="30"/>
  <c r="BG239" i="30"/>
  <c r="BF239" i="30"/>
  <c r="T239" i="30"/>
  <c r="R239" i="30"/>
  <c r="P239" i="30"/>
  <c r="BI232" i="30"/>
  <c r="BH232" i="30"/>
  <c r="BG232" i="30"/>
  <c r="BF232" i="30"/>
  <c r="T232" i="30"/>
  <c r="R232" i="30"/>
  <c r="P232" i="30"/>
  <c r="BI225" i="30"/>
  <c r="BH225" i="30"/>
  <c r="BG225" i="30"/>
  <c r="BF225" i="30"/>
  <c r="T225" i="30"/>
  <c r="R225" i="30"/>
  <c r="P225" i="30"/>
  <c r="BI221" i="30"/>
  <c r="BH221" i="30"/>
  <c r="BG221" i="30"/>
  <c r="BF221" i="30"/>
  <c r="T221" i="30"/>
  <c r="T220" i="30"/>
  <c r="R221" i="30"/>
  <c r="R220" i="30" s="1"/>
  <c r="P221" i="30"/>
  <c r="P220" i="30"/>
  <c r="BI213" i="30"/>
  <c r="BH213" i="30"/>
  <c r="BG213" i="30"/>
  <c r="BF213" i="30"/>
  <c r="T213" i="30"/>
  <c r="R213" i="30"/>
  <c r="P213" i="30"/>
  <c r="BI203" i="30"/>
  <c r="BH203" i="30"/>
  <c r="BG203" i="30"/>
  <c r="BF203" i="30"/>
  <c r="T203" i="30"/>
  <c r="R203" i="30"/>
  <c r="P203" i="30"/>
  <c r="BI201" i="30"/>
  <c r="BH201" i="30"/>
  <c r="BG201" i="30"/>
  <c r="BF201" i="30"/>
  <c r="T201" i="30"/>
  <c r="R201" i="30"/>
  <c r="P201" i="30"/>
  <c r="BI200" i="30"/>
  <c r="BH200" i="30"/>
  <c r="BG200" i="30"/>
  <c r="BF200" i="30"/>
  <c r="T200" i="30"/>
  <c r="R200" i="30"/>
  <c r="P200" i="30"/>
  <c r="BI182" i="30"/>
  <c r="BH182" i="30"/>
  <c r="BG182" i="30"/>
  <c r="BF182" i="30"/>
  <c r="T182" i="30"/>
  <c r="R182" i="30"/>
  <c r="P182" i="30"/>
  <c r="BI165" i="30"/>
  <c r="BH165" i="30"/>
  <c r="BG165" i="30"/>
  <c r="BF165" i="30"/>
  <c r="T165" i="30"/>
  <c r="R165" i="30"/>
  <c r="P165" i="30"/>
  <c r="BI158" i="30"/>
  <c r="BH158" i="30"/>
  <c r="BG158" i="30"/>
  <c r="BF158" i="30"/>
  <c r="T158" i="30"/>
  <c r="R158" i="30"/>
  <c r="P158" i="30"/>
  <c r="BI151" i="30"/>
  <c r="BH151" i="30"/>
  <c r="BG151" i="30"/>
  <c r="BF151" i="30"/>
  <c r="T151" i="30"/>
  <c r="R151" i="30"/>
  <c r="P151" i="30"/>
  <c r="BI150" i="30"/>
  <c r="BH150" i="30"/>
  <c r="BG150" i="30"/>
  <c r="BF150" i="30"/>
  <c r="T150" i="30"/>
  <c r="R150" i="30"/>
  <c r="P150" i="30"/>
  <c r="BI143" i="30"/>
  <c r="BH143" i="30"/>
  <c r="BG143" i="30"/>
  <c r="BF143" i="30"/>
  <c r="T143" i="30"/>
  <c r="R143" i="30"/>
  <c r="P143" i="30"/>
  <c r="BI136" i="30"/>
  <c r="BH136" i="30"/>
  <c r="BG136" i="30"/>
  <c r="BF136" i="30"/>
  <c r="T136" i="30"/>
  <c r="R136" i="30"/>
  <c r="P136" i="30"/>
  <c r="BI129" i="30"/>
  <c r="BH129" i="30"/>
  <c r="BG129" i="30"/>
  <c r="BF129" i="30"/>
  <c r="T129" i="30"/>
  <c r="R129" i="30"/>
  <c r="P129" i="30"/>
  <c r="BI121" i="30"/>
  <c r="BH121" i="30"/>
  <c r="BG121" i="30"/>
  <c r="BF121" i="30"/>
  <c r="T121" i="30"/>
  <c r="R121" i="30"/>
  <c r="P121" i="30"/>
  <c r="BI119" i="30"/>
  <c r="BH119" i="30"/>
  <c r="BG119" i="30"/>
  <c r="BF119" i="30"/>
  <c r="T119" i="30"/>
  <c r="R119" i="30"/>
  <c r="P119" i="30"/>
  <c r="BI116" i="30"/>
  <c r="BH116" i="30"/>
  <c r="BG116" i="30"/>
  <c r="BF116" i="30"/>
  <c r="T116" i="30"/>
  <c r="R116" i="30"/>
  <c r="P116" i="30"/>
  <c r="BI114" i="30"/>
  <c r="BH114" i="30"/>
  <c r="BG114" i="30"/>
  <c r="BF114" i="30"/>
  <c r="T114" i="30"/>
  <c r="R114" i="30"/>
  <c r="P114" i="30"/>
  <c r="BI108" i="30"/>
  <c r="BH108" i="30"/>
  <c r="BG108" i="30"/>
  <c r="BF108" i="30"/>
  <c r="T108" i="30"/>
  <c r="R108" i="30"/>
  <c r="P108" i="30"/>
  <c r="BI103" i="30"/>
  <c r="BH103" i="30"/>
  <c r="BG103" i="30"/>
  <c r="BF103" i="30"/>
  <c r="T103" i="30"/>
  <c r="R103" i="30"/>
  <c r="P103" i="30"/>
  <c r="BI95" i="30"/>
  <c r="BH95" i="30"/>
  <c r="BG95" i="30"/>
  <c r="BF95" i="30"/>
  <c r="T95" i="30"/>
  <c r="R95" i="30"/>
  <c r="P95" i="30"/>
  <c r="J88" i="30"/>
  <c r="F88" i="30"/>
  <c r="F86" i="30"/>
  <c r="E84" i="30"/>
  <c r="J58" i="30"/>
  <c r="F58" i="30"/>
  <c r="F56" i="30"/>
  <c r="E54" i="30"/>
  <c r="J26" i="30"/>
  <c r="E26" i="30"/>
  <c r="J89" i="30"/>
  <c r="J25" i="30"/>
  <c r="J20" i="30"/>
  <c r="E20" i="30"/>
  <c r="F89" i="30" s="1"/>
  <c r="J19" i="30"/>
  <c r="J14" i="30"/>
  <c r="J56" i="30"/>
  <c r="E7" i="30"/>
  <c r="E80" i="30" s="1"/>
  <c r="J39" i="29"/>
  <c r="J38" i="29"/>
  <c r="AY92" i="1" s="1"/>
  <c r="J37" i="29"/>
  <c r="AX92" i="1"/>
  <c r="BI280" i="29"/>
  <c r="BH280" i="29"/>
  <c r="BG280" i="29"/>
  <c r="BF280" i="29"/>
  <c r="T280" i="29"/>
  <c r="R280" i="29"/>
  <c r="P280" i="29"/>
  <c r="BI278" i="29"/>
  <c r="BH278" i="29"/>
  <c r="BG278" i="29"/>
  <c r="BF278" i="29"/>
  <c r="T278" i="29"/>
  <c r="R278" i="29"/>
  <c r="P278" i="29"/>
  <c r="BI276" i="29"/>
  <c r="BH276" i="29"/>
  <c r="BG276" i="29"/>
  <c r="BF276" i="29"/>
  <c r="T276" i="29"/>
  <c r="R276" i="29"/>
  <c r="P276" i="29"/>
  <c r="BI273" i="29"/>
  <c r="BH273" i="29"/>
  <c r="BG273" i="29"/>
  <c r="BF273" i="29"/>
  <c r="T273" i="29"/>
  <c r="T272" i="29" s="1"/>
  <c r="R273" i="29"/>
  <c r="R272" i="29" s="1"/>
  <c r="P273" i="29"/>
  <c r="P272" i="29" s="1"/>
  <c r="BI270" i="29"/>
  <c r="BH270" i="29"/>
  <c r="BG270" i="29"/>
  <c r="BF270" i="29"/>
  <c r="T270" i="29"/>
  <c r="R270" i="29"/>
  <c r="P270" i="29"/>
  <c r="BI268" i="29"/>
  <c r="BH268" i="29"/>
  <c r="BG268" i="29"/>
  <c r="BF268" i="29"/>
  <c r="T268" i="29"/>
  <c r="R268" i="29"/>
  <c r="P268" i="29"/>
  <c r="BI266" i="29"/>
  <c r="BH266" i="29"/>
  <c r="BG266" i="29"/>
  <c r="BF266" i="29"/>
  <c r="T266" i="29"/>
  <c r="R266" i="29"/>
  <c r="P266" i="29"/>
  <c r="BI264" i="29"/>
  <c r="BH264" i="29"/>
  <c r="BG264" i="29"/>
  <c r="BF264" i="29"/>
  <c r="T264" i="29"/>
  <c r="R264" i="29"/>
  <c r="P264" i="29"/>
  <c r="BI262" i="29"/>
  <c r="BH262" i="29"/>
  <c r="BG262" i="29"/>
  <c r="BF262" i="29"/>
  <c r="T262" i="29"/>
  <c r="R262" i="29"/>
  <c r="P262" i="29"/>
  <c r="BI258" i="29"/>
  <c r="BH258" i="29"/>
  <c r="BG258" i="29"/>
  <c r="BF258" i="29"/>
  <c r="T258" i="29"/>
  <c r="R258" i="29"/>
  <c r="P258" i="29"/>
  <c r="BI255" i="29"/>
  <c r="BH255" i="29"/>
  <c r="BG255" i="29"/>
  <c r="BF255" i="29"/>
  <c r="T255" i="29"/>
  <c r="R255" i="29"/>
  <c r="P255" i="29"/>
  <c r="BI252" i="29"/>
  <c r="BH252" i="29"/>
  <c r="BG252" i="29"/>
  <c r="BF252" i="29"/>
  <c r="T252" i="29"/>
  <c r="R252" i="29"/>
  <c r="P252" i="29"/>
  <c r="BI249" i="29"/>
  <c r="BH249" i="29"/>
  <c r="BG249" i="29"/>
  <c r="BF249" i="29"/>
  <c r="T249" i="29"/>
  <c r="R249" i="29"/>
  <c r="P249" i="29"/>
  <c r="BI246" i="29"/>
  <c r="BH246" i="29"/>
  <c r="BG246" i="29"/>
  <c r="BF246" i="29"/>
  <c r="T246" i="29"/>
  <c r="R246" i="29"/>
  <c r="P246" i="29"/>
  <c r="BI244" i="29"/>
  <c r="BH244" i="29"/>
  <c r="BG244" i="29"/>
  <c r="BF244" i="29"/>
  <c r="T244" i="29"/>
  <c r="R244" i="29"/>
  <c r="P244" i="29"/>
  <c r="BI242" i="29"/>
  <c r="BH242" i="29"/>
  <c r="BG242" i="29"/>
  <c r="BF242" i="29"/>
  <c r="T242" i="29"/>
  <c r="R242" i="29"/>
  <c r="P242" i="29"/>
  <c r="BI240" i="29"/>
  <c r="BH240" i="29"/>
  <c r="BG240" i="29"/>
  <c r="BF240" i="29"/>
  <c r="T240" i="29"/>
  <c r="R240" i="29"/>
  <c r="P240" i="29"/>
  <c r="BI238" i="29"/>
  <c r="BH238" i="29"/>
  <c r="BG238" i="29"/>
  <c r="BF238" i="29"/>
  <c r="T238" i="29"/>
  <c r="R238" i="29"/>
  <c r="P238" i="29"/>
  <c r="BI237" i="29"/>
  <c r="BH237" i="29"/>
  <c r="BG237" i="29"/>
  <c r="BF237" i="29"/>
  <c r="T237" i="29"/>
  <c r="R237" i="29"/>
  <c r="P237" i="29"/>
  <c r="BI236" i="29"/>
  <c r="BH236" i="29"/>
  <c r="BG236" i="29"/>
  <c r="BF236" i="29"/>
  <c r="T236" i="29"/>
  <c r="R236" i="29"/>
  <c r="P236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6" i="29"/>
  <c r="BH226" i="29"/>
  <c r="BG226" i="29"/>
  <c r="BF226" i="29"/>
  <c r="T226" i="29"/>
  <c r="R226" i="29"/>
  <c r="P226" i="29"/>
  <c r="BI224" i="29"/>
  <c r="BH224" i="29"/>
  <c r="BG224" i="29"/>
  <c r="BF224" i="29"/>
  <c r="T224" i="29"/>
  <c r="R224" i="29"/>
  <c r="P224" i="29"/>
  <c r="BI222" i="29"/>
  <c r="BH222" i="29"/>
  <c r="BG222" i="29"/>
  <c r="BF222" i="29"/>
  <c r="T222" i="29"/>
  <c r="R222" i="29"/>
  <c r="P222" i="29"/>
  <c r="BI219" i="29"/>
  <c r="BH219" i="29"/>
  <c r="BG219" i="29"/>
  <c r="BF219" i="29"/>
  <c r="T219" i="29"/>
  <c r="R219" i="29"/>
  <c r="P219" i="29"/>
  <c r="BI216" i="29"/>
  <c r="BH216" i="29"/>
  <c r="BG216" i="29"/>
  <c r="BF216" i="29"/>
  <c r="T216" i="29"/>
  <c r="R216" i="29"/>
  <c r="P216" i="29"/>
  <c r="BI213" i="29"/>
  <c r="BH213" i="29"/>
  <c r="BG213" i="29"/>
  <c r="BF213" i="29"/>
  <c r="T213" i="29"/>
  <c r="R213" i="29"/>
  <c r="P213" i="29"/>
  <c r="BI210" i="29"/>
  <c r="BH210" i="29"/>
  <c r="BG210" i="29"/>
  <c r="BF210" i="29"/>
  <c r="T210" i="29"/>
  <c r="R210" i="29"/>
  <c r="P210" i="29"/>
  <c r="BI208" i="29"/>
  <c r="BH208" i="29"/>
  <c r="BG208" i="29"/>
  <c r="BF208" i="29"/>
  <c r="T208" i="29"/>
  <c r="R208" i="29"/>
  <c r="P208" i="29"/>
  <c r="BI205" i="29"/>
  <c r="BH205" i="29"/>
  <c r="BG205" i="29"/>
  <c r="BF205" i="29"/>
  <c r="T205" i="29"/>
  <c r="R205" i="29"/>
  <c r="P205" i="29"/>
  <c r="BI202" i="29"/>
  <c r="BH202" i="29"/>
  <c r="BG202" i="29"/>
  <c r="BF202" i="29"/>
  <c r="T202" i="29"/>
  <c r="R202" i="29"/>
  <c r="P202" i="29"/>
  <c r="BI199" i="29"/>
  <c r="BH199" i="29"/>
  <c r="BG199" i="29"/>
  <c r="BF199" i="29"/>
  <c r="T199" i="29"/>
  <c r="R199" i="29"/>
  <c r="P199" i="29"/>
  <c r="BI197" i="29"/>
  <c r="BH197" i="29"/>
  <c r="BG197" i="29"/>
  <c r="BF197" i="29"/>
  <c r="T197" i="29"/>
  <c r="R197" i="29"/>
  <c r="P197" i="29"/>
  <c r="BI195" i="29"/>
  <c r="BH195" i="29"/>
  <c r="BG195" i="29"/>
  <c r="BF195" i="29"/>
  <c r="T195" i="29"/>
  <c r="R195" i="29"/>
  <c r="P195" i="29"/>
  <c r="BI192" i="29"/>
  <c r="BH192" i="29"/>
  <c r="BG192" i="29"/>
  <c r="BF192" i="29"/>
  <c r="T192" i="29"/>
  <c r="R192" i="29"/>
  <c r="P192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6" i="29"/>
  <c r="BH186" i="29"/>
  <c r="BG186" i="29"/>
  <c r="BF186" i="29"/>
  <c r="T186" i="29"/>
  <c r="R186" i="29"/>
  <c r="P186" i="29"/>
  <c r="BI183" i="29"/>
  <c r="BH183" i="29"/>
  <c r="BG183" i="29"/>
  <c r="BF183" i="29"/>
  <c r="T183" i="29"/>
  <c r="R183" i="29"/>
  <c r="P183" i="29"/>
  <c r="BI181" i="29"/>
  <c r="BH181" i="29"/>
  <c r="BG181" i="29"/>
  <c r="BF181" i="29"/>
  <c r="T181" i="29"/>
  <c r="R181" i="29"/>
  <c r="P181" i="29"/>
  <c r="BI179" i="29"/>
  <c r="BH179" i="29"/>
  <c r="BG179" i="29"/>
  <c r="BF179" i="29"/>
  <c r="T179" i="29"/>
  <c r="R179" i="29"/>
  <c r="P179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2" i="29"/>
  <c r="BH172" i="29"/>
  <c r="BG172" i="29"/>
  <c r="BF172" i="29"/>
  <c r="T172" i="29"/>
  <c r="R172" i="29"/>
  <c r="P172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3" i="29"/>
  <c r="BH163" i="29"/>
  <c r="BG163" i="29"/>
  <c r="BF163" i="29"/>
  <c r="T163" i="29"/>
  <c r="R163" i="29"/>
  <c r="P163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5" i="29"/>
  <c r="BH155" i="29"/>
  <c r="BG155" i="29"/>
  <c r="BF155" i="29"/>
  <c r="T155" i="29"/>
  <c r="R155" i="29"/>
  <c r="P155" i="29"/>
  <c r="BI152" i="29"/>
  <c r="BH152" i="29"/>
  <c r="BG152" i="29"/>
  <c r="BF152" i="29"/>
  <c r="T152" i="29"/>
  <c r="R152" i="29"/>
  <c r="P152" i="29"/>
  <c r="BI150" i="29"/>
  <c r="BH150" i="29"/>
  <c r="BG150" i="29"/>
  <c r="BF150" i="29"/>
  <c r="T150" i="29"/>
  <c r="R150" i="29"/>
  <c r="P150" i="29"/>
  <c r="BI148" i="29"/>
  <c r="BH148" i="29"/>
  <c r="BG148" i="29"/>
  <c r="BF148" i="29"/>
  <c r="T148" i="29"/>
  <c r="R148" i="29"/>
  <c r="P148" i="29"/>
  <c r="BI146" i="29"/>
  <c r="BH146" i="29"/>
  <c r="BG146" i="29"/>
  <c r="BF146" i="29"/>
  <c r="T146" i="29"/>
  <c r="R146" i="29"/>
  <c r="P146" i="29"/>
  <c r="BI144" i="29"/>
  <c r="BH144" i="29"/>
  <c r="BG144" i="29"/>
  <c r="BF144" i="29"/>
  <c r="T144" i="29"/>
  <c r="R144" i="29"/>
  <c r="P144" i="29"/>
  <c r="BI142" i="29"/>
  <c r="BH142" i="29"/>
  <c r="BG142" i="29"/>
  <c r="BF142" i="29"/>
  <c r="T142" i="29"/>
  <c r="R142" i="29"/>
  <c r="P142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7" i="29"/>
  <c r="BH137" i="29"/>
  <c r="BG137" i="29"/>
  <c r="BF137" i="29"/>
  <c r="T137" i="29"/>
  <c r="R137" i="29"/>
  <c r="P137" i="29"/>
  <c r="BI134" i="29"/>
  <c r="BH134" i="29"/>
  <c r="BG134" i="29"/>
  <c r="BF134" i="29"/>
  <c r="T134" i="29"/>
  <c r="R134" i="29"/>
  <c r="P134" i="29"/>
  <c r="BI132" i="29"/>
  <c r="BH132" i="29"/>
  <c r="BG132" i="29"/>
  <c r="BF132" i="29"/>
  <c r="T132" i="29"/>
  <c r="R132" i="29"/>
  <c r="P132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BI127" i="29"/>
  <c r="BH127" i="29"/>
  <c r="BG127" i="29"/>
  <c r="BF127" i="29"/>
  <c r="T127" i="29"/>
  <c r="R127" i="29"/>
  <c r="P127" i="29"/>
  <c r="BI126" i="29"/>
  <c r="BH126" i="29"/>
  <c r="BG126" i="29"/>
  <c r="BF126" i="29"/>
  <c r="T126" i="29"/>
  <c r="R126" i="29"/>
  <c r="P126" i="29"/>
  <c r="BI123" i="29"/>
  <c r="BH123" i="29"/>
  <c r="BG123" i="29"/>
  <c r="BF123" i="29"/>
  <c r="T123" i="29"/>
  <c r="R123" i="29"/>
  <c r="P123" i="29"/>
  <c r="BI122" i="29"/>
  <c r="BH122" i="29"/>
  <c r="BG122" i="29"/>
  <c r="BF122" i="29"/>
  <c r="T122" i="29"/>
  <c r="R122" i="29"/>
  <c r="P122" i="29"/>
  <c r="BI119" i="29"/>
  <c r="BH119" i="29"/>
  <c r="BG119" i="29"/>
  <c r="BF119" i="29"/>
  <c r="T119" i="29"/>
  <c r="R119" i="29"/>
  <c r="P119" i="29"/>
  <c r="BI117" i="29"/>
  <c r="BH117" i="29"/>
  <c r="BG117" i="29"/>
  <c r="BF117" i="29"/>
  <c r="T117" i="29"/>
  <c r="R117" i="29"/>
  <c r="P117" i="29"/>
  <c r="BI115" i="29"/>
  <c r="BH115" i="29"/>
  <c r="BG115" i="29"/>
  <c r="BF115" i="29"/>
  <c r="T115" i="29"/>
  <c r="R115" i="29"/>
  <c r="P115" i="29"/>
  <c r="BI112" i="29"/>
  <c r="BH112" i="29"/>
  <c r="BG112" i="29"/>
  <c r="BF112" i="29"/>
  <c r="T112" i="29"/>
  <c r="R112" i="29"/>
  <c r="P112" i="29"/>
  <c r="BI109" i="29"/>
  <c r="BH109" i="29"/>
  <c r="BG109" i="29"/>
  <c r="BF109" i="29"/>
  <c r="T109" i="29"/>
  <c r="R109" i="29"/>
  <c r="P109" i="29"/>
  <c r="BI105" i="29"/>
  <c r="BH105" i="29"/>
  <c r="BG105" i="29"/>
  <c r="BF105" i="29"/>
  <c r="T105" i="29"/>
  <c r="R105" i="29"/>
  <c r="P105" i="29"/>
  <c r="BI103" i="29"/>
  <c r="BH103" i="29"/>
  <c r="BG103" i="29"/>
  <c r="BF103" i="29"/>
  <c r="T103" i="29"/>
  <c r="R103" i="29"/>
  <c r="P103" i="29"/>
  <c r="BI100" i="29"/>
  <c r="BH100" i="29"/>
  <c r="BG100" i="29"/>
  <c r="BF100" i="29"/>
  <c r="T100" i="29"/>
  <c r="R100" i="29"/>
  <c r="P100" i="29"/>
  <c r="BI98" i="29"/>
  <c r="BH98" i="29"/>
  <c r="BG98" i="29"/>
  <c r="BF98" i="29"/>
  <c r="T98" i="29"/>
  <c r="R98" i="29"/>
  <c r="P98" i="29"/>
  <c r="J91" i="29"/>
  <c r="F91" i="29"/>
  <c r="F89" i="29"/>
  <c r="E87" i="29"/>
  <c r="J58" i="29"/>
  <c r="F58" i="29"/>
  <c r="F56" i="29"/>
  <c r="E54" i="29"/>
  <c r="J26" i="29"/>
  <c r="E26" i="29"/>
  <c r="J59" i="29"/>
  <c r="J25" i="29"/>
  <c r="J20" i="29"/>
  <c r="E20" i="29"/>
  <c r="F92" i="29" s="1"/>
  <c r="J19" i="29"/>
  <c r="J14" i="29"/>
  <c r="J56" i="29" s="1"/>
  <c r="E7" i="29"/>
  <c r="E83" i="29" s="1"/>
  <c r="J41" i="28"/>
  <c r="J40" i="28"/>
  <c r="AY91" i="1"/>
  <c r="J39" i="28"/>
  <c r="AX91" i="1"/>
  <c r="BI128" i="28"/>
  <c r="BH128" i="28"/>
  <c r="BG128" i="28"/>
  <c r="BF128" i="28"/>
  <c r="T128" i="28"/>
  <c r="T127" i="28" s="1"/>
  <c r="T126" i="28" s="1"/>
  <c r="R128" i="28"/>
  <c r="R127" i="28" s="1"/>
  <c r="R126" i="28" s="1"/>
  <c r="P128" i="28"/>
  <c r="P127" i="28" s="1"/>
  <c r="P126" i="28" s="1"/>
  <c r="BI124" i="28"/>
  <c r="BH124" i="28"/>
  <c r="BG124" i="28"/>
  <c r="BF124" i="28"/>
  <c r="T124" i="28"/>
  <c r="T123" i="28" s="1"/>
  <c r="R124" i="28"/>
  <c r="R123" i="28" s="1"/>
  <c r="P124" i="28"/>
  <c r="P123" i="28"/>
  <c r="BI117" i="28"/>
  <c r="BH117" i="28"/>
  <c r="BG117" i="28"/>
  <c r="BF117" i="28"/>
  <c r="T117" i="28"/>
  <c r="R117" i="28"/>
  <c r="P117" i="28"/>
  <c r="BI115" i="28"/>
  <c r="BH115" i="28"/>
  <c r="BG115" i="28"/>
  <c r="BF115" i="28"/>
  <c r="T115" i="28"/>
  <c r="R115" i="28"/>
  <c r="P115" i="28"/>
  <c r="BI113" i="28"/>
  <c r="BH113" i="28"/>
  <c r="BG113" i="28"/>
  <c r="BF113" i="28"/>
  <c r="T113" i="28"/>
  <c r="R113" i="28"/>
  <c r="P113" i="28"/>
  <c r="BI109" i="28"/>
  <c r="BH109" i="28"/>
  <c r="BG109" i="28"/>
  <c r="BF109" i="28"/>
  <c r="T109" i="28"/>
  <c r="R109" i="28"/>
  <c r="P109" i="28"/>
  <c r="BI101" i="28"/>
  <c r="BH101" i="28"/>
  <c r="BG101" i="28"/>
  <c r="BF101" i="28"/>
  <c r="T101" i="28"/>
  <c r="R101" i="28"/>
  <c r="P101" i="28"/>
  <c r="J93" i="28"/>
  <c r="F93" i="28"/>
  <c r="F91" i="28"/>
  <c r="E89" i="28"/>
  <c r="J62" i="28"/>
  <c r="F62" i="28"/>
  <c r="F60" i="28"/>
  <c r="E58" i="28"/>
  <c r="J28" i="28"/>
  <c r="E28" i="28"/>
  <c r="J63" i="28" s="1"/>
  <c r="J27" i="28"/>
  <c r="J22" i="28"/>
  <c r="E22" i="28"/>
  <c r="F94" i="28" s="1"/>
  <c r="J21" i="28"/>
  <c r="J16" i="28"/>
  <c r="J60" i="28" s="1"/>
  <c r="E7" i="28"/>
  <c r="E83" i="28"/>
  <c r="J41" i="27"/>
  <c r="J40" i="27"/>
  <c r="AY90" i="1" s="1"/>
  <c r="J39" i="27"/>
  <c r="AX90" i="1" s="1"/>
  <c r="BI117" i="27"/>
  <c r="BH117" i="27"/>
  <c r="BG117" i="27"/>
  <c r="BF117" i="27"/>
  <c r="T117" i="27"/>
  <c r="T116" i="27" s="1"/>
  <c r="R117" i="27"/>
  <c r="R116" i="27" s="1"/>
  <c r="P117" i="27"/>
  <c r="P116" i="27" s="1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5" i="27"/>
  <c r="BH105" i="27"/>
  <c r="BG105" i="27"/>
  <c r="BF105" i="27"/>
  <c r="T105" i="27"/>
  <c r="R105" i="27"/>
  <c r="P105" i="27"/>
  <c r="BI104" i="27"/>
  <c r="BH104" i="27"/>
  <c r="BG104" i="27"/>
  <c r="BF104" i="27"/>
  <c r="T104" i="27"/>
  <c r="R104" i="27"/>
  <c r="P104" i="27"/>
  <c r="BI102" i="27"/>
  <c r="BH102" i="27"/>
  <c r="BG102" i="27"/>
  <c r="BF102" i="27"/>
  <c r="T102" i="27"/>
  <c r="R102" i="27"/>
  <c r="P102" i="27"/>
  <c r="BI100" i="27"/>
  <c r="BH100" i="27"/>
  <c r="BG100" i="27"/>
  <c r="BF100" i="27"/>
  <c r="T100" i="27"/>
  <c r="R100" i="27"/>
  <c r="P100" i="27"/>
  <c r="BI99" i="27"/>
  <c r="BH99" i="27"/>
  <c r="BG99" i="27"/>
  <c r="BF99" i="27"/>
  <c r="T99" i="27"/>
  <c r="R99" i="27"/>
  <c r="P99" i="27"/>
  <c r="J91" i="27"/>
  <c r="F91" i="27"/>
  <c r="F89" i="27"/>
  <c r="E87" i="27"/>
  <c r="J62" i="27"/>
  <c r="F62" i="27"/>
  <c r="F60" i="27"/>
  <c r="E58" i="27"/>
  <c r="J28" i="27"/>
  <c r="E28" i="27"/>
  <c r="J63" i="27"/>
  <c r="J27" i="27"/>
  <c r="J22" i="27"/>
  <c r="E22" i="27"/>
  <c r="F63" i="27" s="1"/>
  <c r="J21" i="27"/>
  <c r="J16" i="27"/>
  <c r="J89" i="27"/>
  <c r="E7" i="27"/>
  <c r="E52" i="27" s="1"/>
  <c r="J41" i="26"/>
  <c r="J40" i="26"/>
  <c r="AY89" i="1" s="1"/>
  <c r="J39" i="26"/>
  <c r="AX89" i="1"/>
  <c r="BI100" i="26"/>
  <c r="BH100" i="26"/>
  <c r="BG100" i="26"/>
  <c r="BF100" i="26"/>
  <c r="T100" i="26"/>
  <c r="R100" i="26"/>
  <c r="P100" i="26"/>
  <c r="BI98" i="26"/>
  <c r="BH98" i="26"/>
  <c r="BG98" i="26"/>
  <c r="BF98" i="26"/>
  <c r="T98" i="26"/>
  <c r="R98" i="26"/>
  <c r="P98" i="26"/>
  <c r="BI96" i="26"/>
  <c r="BH96" i="26"/>
  <c r="BG96" i="26"/>
  <c r="BF96" i="26"/>
  <c r="T96" i="26"/>
  <c r="R96" i="26"/>
  <c r="P96" i="26"/>
  <c r="J89" i="26"/>
  <c r="F89" i="26"/>
  <c r="F87" i="26"/>
  <c r="E85" i="26"/>
  <c r="J62" i="26"/>
  <c r="F62" i="26"/>
  <c r="F60" i="26"/>
  <c r="E58" i="26"/>
  <c r="J28" i="26"/>
  <c r="E28" i="26"/>
  <c r="J63" i="26" s="1"/>
  <c r="J27" i="26"/>
  <c r="J22" i="26"/>
  <c r="E22" i="26"/>
  <c r="F63" i="26"/>
  <c r="J21" i="26"/>
  <c r="J16" i="26"/>
  <c r="J87" i="26"/>
  <c r="E7" i="26"/>
  <c r="E79" i="26"/>
  <c r="J41" i="25"/>
  <c r="J40" i="25"/>
  <c r="AY88" i="1"/>
  <c r="J39" i="25"/>
  <c r="AX88" i="1"/>
  <c r="BI100" i="25"/>
  <c r="BH100" i="25"/>
  <c r="BG100" i="25"/>
  <c r="BF100" i="25"/>
  <c r="T100" i="25"/>
  <c r="R100" i="25"/>
  <c r="P100" i="25"/>
  <c r="BI98" i="25"/>
  <c r="BH98" i="25"/>
  <c r="BG98" i="25"/>
  <c r="BF98" i="25"/>
  <c r="T98" i="25"/>
  <c r="R98" i="25"/>
  <c r="P98" i="25"/>
  <c r="BI96" i="25"/>
  <c r="BH96" i="25"/>
  <c r="BG96" i="25"/>
  <c r="BF96" i="25"/>
  <c r="T96" i="25"/>
  <c r="R96" i="25"/>
  <c r="P96" i="25"/>
  <c r="J89" i="25"/>
  <c r="F89" i="25"/>
  <c r="F87" i="25"/>
  <c r="E85" i="25"/>
  <c r="J62" i="25"/>
  <c r="F62" i="25"/>
  <c r="F60" i="25"/>
  <c r="E58" i="25"/>
  <c r="J28" i="25"/>
  <c r="E28" i="25"/>
  <c r="J63" i="25" s="1"/>
  <c r="J27" i="25"/>
  <c r="J22" i="25"/>
  <c r="E22" i="25"/>
  <c r="F90" i="25"/>
  <c r="J21" i="25"/>
  <c r="J16" i="25"/>
  <c r="J87" i="25" s="1"/>
  <c r="E7" i="25"/>
  <c r="E52" i="25"/>
  <c r="J41" i="24"/>
  <c r="J40" i="24"/>
  <c r="AY87" i="1"/>
  <c r="J39" i="24"/>
  <c r="AX87" i="1"/>
  <c r="BI107" i="24"/>
  <c r="BH107" i="24"/>
  <c r="BG107" i="24"/>
  <c r="BF107" i="24"/>
  <c r="T107" i="24"/>
  <c r="R107" i="24"/>
  <c r="P107" i="24"/>
  <c r="BI105" i="24"/>
  <c r="BH105" i="24"/>
  <c r="BG105" i="24"/>
  <c r="BF105" i="24"/>
  <c r="T105" i="24"/>
  <c r="R105" i="24"/>
  <c r="P105" i="24"/>
  <c r="BI103" i="24"/>
  <c r="BH103" i="24"/>
  <c r="BG103" i="24"/>
  <c r="BF103" i="24"/>
  <c r="T103" i="24"/>
  <c r="R103" i="24"/>
  <c r="P103" i="24"/>
  <c r="BI101" i="24"/>
  <c r="BH101" i="24"/>
  <c r="BG101" i="24"/>
  <c r="BF101" i="24"/>
  <c r="T101" i="24"/>
  <c r="R101" i="24"/>
  <c r="P101" i="24"/>
  <c r="BI99" i="24"/>
  <c r="BH99" i="24"/>
  <c r="BG99" i="24"/>
  <c r="BF99" i="24"/>
  <c r="T99" i="24"/>
  <c r="R99" i="24"/>
  <c r="P99" i="24"/>
  <c r="BI97" i="24"/>
  <c r="BH97" i="24"/>
  <c r="BG97" i="24"/>
  <c r="BF97" i="24"/>
  <c r="T97" i="24"/>
  <c r="R97" i="24"/>
  <c r="P97" i="24"/>
  <c r="J90" i="24"/>
  <c r="F90" i="24"/>
  <c r="F88" i="24"/>
  <c r="E86" i="24"/>
  <c r="J62" i="24"/>
  <c r="F62" i="24"/>
  <c r="F60" i="24"/>
  <c r="E58" i="24"/>
  <c r="J28" i="24"/>
  <c r="E28" i="24"/>
  <c r="J91" i="24" s="1"/>
  <c r="J27" i="24"/>
  <c r="J22" i="24"/>
  <c r="E22" i="24"/>
  <c r="F63" i="24" s="1"/>
  <c r="J21" i="24"/>
  <c r="J16" i="24"/>
  <c r="J88" i="24"/>
  <c r="E7" i="24"/>
  <c r="E52" i="24"/>
  <c r="J41" i="23"/>
  <c r="J40" i="23"/>
  <c r="AY86" i="1" s="1"/>
  <c r="J39" i="23"/>
  <c r="AX86" i="1"/>
  <c r="BI121" i="23"/>
  <c r="BH121" i="23"/>
  <c r="BG121" i="23"/>
  <c r="BF121" i="23"/>
  <c r="T121" i="23"/>
  <c r="T120" i="23" s="1"/>
  <c r="R121" i="23"/>
  <c r="R120" i="23"/>
  <c r="P121" i="23"/>
  <c r="P120" i="23" s="1"/>
  <c r="BI118" i="23"/>
  <c r="BH118" i="23"/>
  <c r="BG118" i="23"/>
  <c r="BF118" i="23"/>
  <c r="T118" i="23"/>
  <c r="R118" i="23"/>
  <c r="P118" i="23"/>
  <c r="BI116" i="23"/>
  <c r="BH116" i="23"/>
  <c r="BG116" i="23"/>
  <c r="BF116" i="23"/>
  <c r="T116" i="23"/>
  <c r="R116" i="23"/>
  <c r="P116" i="23"/>
  <c r="BI114" i="23"/>
  <c r="BH114" i="23"/>
  <c r="BG114" i="23"/>
  <c r="BF114" i="23"/>
  <c r="T114" i="23"/>
  <c r="R114" i="23"/>
  <c r="P114" i="23"/>
  <c r="BI112" i="23"/>
  <c r="BH112" i="23"/>
  <c r="BG112" i="23"/>
  <c r="BF112" i="23"/>
  <c r="T112" i="23"/>
  <c r="R112" i="23"/>
  <c r="P112" i="23"/>
  <c r="BI111" i="23"/>
  <c r="BH111" i="23"/>
  <c r="BG111" i="23"/>
  <c r="BF111" i="23"/>
  <c r="T111" i="23"/>
  <c r="R111" i="23"/>
  <c r="P111" i="23"/>
  <c r="BI109" i="23"/>
  <c r="BH109" i="23"/>
  <c r="BG109" i="23"/>
  <c r="BF109" i="23"/>
  <c r="T109" i="23"/>
  <c r="R109" i="23"/>
  <c r="P109" i="23"/>
  <c r="BI108" i="23"/>
  <c r="BH108" i="23"/>
  <c r="BG108" i="23"/>
  <c r="BF108" i="23"/>
  <c r="T108" i="23"/>
  <c r="R108" i="23"/>
  <c r="P108" i="23"/>
  <c r="BI107" i="23"/>
  <c r="BH107" i="23"/>
  <c r="BG107" i="23"/>
  <c r="BF107" i="23"/>
  <c r="T107" i="23"/>
  <c r="R107" i="23"/>
  <c r="P107" i="23"/>
  <c r="BI106" i="23"/>
  <c r="BH106" i="23"/>
  <c r="BG106" i="23"/>
  <c r="BF106" i="23"/>
  <c r="T106" i="23"/>
  <c r="R106" i="23"/>
  <c r="P106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0" i="23"/>
  <c r="BH100" i="23"/>
  <c r="BG100" i="23"/>
  <c r="BF100" i="23"/>
  <c r="T100" i="23"/>
  <c r="R100" i="23"/>
  <c r="P100" i="23"/>
  <c r="BI99" i="23"/>
  <c r="BH99" i="23"/>
  <c r="BG99" i="23"/>
  <c r="BF99" i="23"/>
  <c r="T99" i="23"/>
  <c r="R99" i="23"/>
  <c r="P99" i="23"/>
  <c r="J91" i="23"/>
  <c r="F91" i="23"/>
  <c r="F89" i="23"/>
  <c r="E87" i="23"/>
  <c r="J62" i="23"/>
  <c r="F62" i="23"/>
  <c r="F60" i="23"/>
  <c r="E58" i="23"/>
  <c r="J28" i="23"/>
  <c r="E28" i="23"/>
  <c r="J92" i="23" s="1"/>
  <c r="J27" i="23"/>
  <c r="J22" i="23"/>
  <c r="E22" i="23"/>
  <c r="F63" i="23" s="1"/>
  <c r="J21" i="23"/>
  <c r="J16" i="23"/>
  <c r="J89" i="23" s="1"/>
  <c r="E7" i="23"/>
  <c r="E52" i="23"/>
  <c r="J41" i="22"/>
  <c r="J40" i="22"/>
  <c r="AY84" i="1" s="1"/>
  <c r="J39" i="22"/>
  <c r="AX84" i="1" s="1"/>
  <c r="BI147" i="22"/>
  <c r="BH147" i="22"/>
  <c r="BG147" i="22"/>
  <c r="BF147" i="22"/>
  <c r="T147" i="22"/>
  <c r="R147" i="22"/>
  <c r="P147" i="22"/>
  <c r="BI145" i="22"/>
  <c r="BH145" i="22"/>
  <c r="BG145" i="22"/>
  <c r="BF145" i="22"/>
  <c r="T145" i="22"/>
  <c r="R145" i="22"/>
  <c r="P145" i="22"/>
  <c r="BI143" i="22"/>
  <c r="BH143" i="22"/>
  <c r="BG143" i="22"/>
  <c r="BF143" i="22"/>
  <c r="T143" i="22"/>
  <c r="R143" i="22"/>
  <c r="P143" i="22"/>
  <c r="BI141" i="22"/>
  <c r="BH141" i="22"/>
  <c r="BG141" i="22"/>
  <c r="BF141" i="22"/>
  <c r="T141" i="22"/>
  <c r="R141" i="22"/>
  <c r="P141" i="22"/>
  <c r="BI132" i="22"/>
  <c r="BH132" i="22"/>
  <c r="BG132" i="22"/>
  <c r="BF132" i="22"/>
  <c r="T132" i="22"/>
  <c r="R132" i="22"/>
  <c r="P132" i="22"/>
  <c r="BI129" i="22"/>
  <c r="BH129" i="22"/>
  <c r="BG129" i="22"/>
  <c r="BF129" i="22"/>
  <c r="T129" i="22"/>
  <c r="R129" i="22"/>
  <c r="P129" i="22"/>
  <c r="BI127" i="22"/>
  <c r="BH127" i="22"/>
  <c r="BG127" i="22"/>
  <c r="BF127" i="22"/>
  <c r="T127" i="22"/>
  <c r="R127" i="22"/>
  <c r="P127" i="22"/>
  <c r="BI125" i="22"/>
  <c r="BH125" i="22"/>
  <c r="BG125" i="22"/>
  <c r="BF125" i="22"/>
  <c r="T125" i="22"/>
  <c r="R125" i="22"/>
  <c r="P125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6" i="22"/>
  <c r="BH116" i="22"/>
  <c r="BG116" i="22"/>
  <c r="BF116" i="22"/>
  <c r="T116" i="22"/>
  <c r="R116" i="22"/>
  <c r="P116" i="22"/>
  <c r="BI115" i="22"/>
  <c r="BH115" i="22"/>
  <c r="BG115" i="22"/>
  <c r="BF115" i="22"/>
  <c r="T115" i="22"/>
  <c r="R115" i="22"/>
  <c r="P115" i="22"/>
  <c r="BI113" i="22"/>
  <c r="BH113" i="22"/>
  <c r="BG113" i="22"/>
  <c r="BF113" i="22"/>
  <c r="T113" i="22"/>
  <c r="R113" i="22"/>
  <c r="P113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9" i="22"/>
  <c r="BH109" i="22"/>
  <c r="BG109" i="22"/>
  <c r="BF109" i="22"/>
  <c r="T109" i="22"/>
  <c r="R109" i="22"/>
  <c r="P109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2" i="22"/>
  <c r="BH102" i="22"/>
  <c r="BG102" i="22"/>
  <c r="BF102" i="22"/>
  <c r="T102" i="22"/>
  <c r="R102" i="22"/>
  <c r="P102" i="22"/>
  <c r="BI100" i="22"/>
  <c r="BH100" i="22"/>
  <c r="BG100" i="22"/>
  <c r="BF100" i="22"/>
  <c r="T100" i="22"/>
  <c r="R100" i="22"/>
  <c r="P100" i="22"/>
  <c r="BI99" i="22"/>
  <c r="BH99" i="22"/>
  <c r="BG99" i="22"/>
  <c r="BF99" i="22"/>
  <c r="T99" i="22"/>
  <c r="R99" i="22"/>
  <c r="P99" i="22"/>
  <c r="BI97" i="22"/>
  <c r="BH97" i="22"/>
  <c r="BG97" i="22"/>
  <c r="BF97" i="22"/>
  <c r="T97" i="22"/>
  <c r="R97" i="22"/>
  <c r="P97" i="22"/>
  <c r="J90" i="22"/>
  <c r="F90" i="22"/>
  <c r="F88" i="22"/>
  <c r="E86" i="22"/>
  <c r="J62" i="22"/>
  <c r="F62" i="22"/>
  <c r="F60" i="22"/>
  <c r="E58" i="22"/>
  <c r="J28" i="22"/>
  <c r="E28" i="22"/>
  <c r="J91" i="22"/>
  <c r="J27" i="22"/>
  <c r="J22" i="22"/>
  <c r="E22" i="22"/>
  <c r="F91" i="22"/>
  <c r="J21" i="22"/>
  <c r="J16" i="22"/>
  <c r="J88" i="22"/>
  <c r="E7" i="22"/>
  <c r="E80" i="22" s="1"/>
  <c r="J41" i="21"/>
  <c r="J40" i="21"/>
  <c r="AY83" i="1"/>
  <c r="J39" i="21"/>
  <c r="AX83" i="1" s="1"/>
  <c r="BI143" i="21"/>
  <c r="BH143" i="21"/>
  <c r="BG143" i="21"/>
  <c r="BF143" i="21"/>
  <c r="T143" i="21"/>
  <c r="R143" i="21"/>
  <c r="P143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7" i="21"/>
  <c r="BH127" i="21"/>
  <c r="BG127" i="21"/>
  <c r="BF127" i="21"/>
  <c r="T127" i="21"/>
  <c r="R127" i="21"/>
  <c r="P127" i="21"/>
  <c r="BI125" i="21"/>
  <c r="BH125" i="21"/>
  <c r="BG125" i="21"/>
  <c r="BF125" i="21"/>
  <c r="T125" i="21"/>
  <c r="R125" i="21"/>
  <c r="P125" i="21"/>
  <c r="BI123" i="21"/>
  <c r="BH123" i="21"/>
  <c r="BG123" i="21"/>
  <c r="BF123" i="21"/>
  <c r="T123" i="21"/>
  <c r="R123" i="21"/>
  <c r="P123" i="21"/>
  <c r="BI121" i="21"/>
  <c r="BH121" i="21"/>
  <c r="BG121" i="21"/>
  <c r="BF121" i="21"/>
  <c r="T121" i="21"/>
  <c r="R121" i="21"/>
  <c r="P121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11" i="21"/>
  <c r="BH111" i="21"/>
  <c r="BG111" i="21"/>
  <c r="BF111" i="21"/>
  <c r="T111" i="21"/>
  <c r="R111" i="21"/>
  <c r="P111" i="21"/>
  <c r="BI109" i="21"/>
  <c r="BH109" i="21"/>
  <c r="BG109" i="21"/>
  <c r="BF109" i="21"/>
  <c r="T109" i="21"/>
  <c r="R109" i="21"/>
  <c r="P109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3" i="21"/>
  <c r="BH103" i="21"/>
  <c r="BG103" i="21"/>
  <c r="BF103" i="21"/>
  <c r="T103" i="21"/>
  <c r="R103" i="21"/>
  <c r="P103" i="21"/>
  <c r="BI101" i="21"/>
  <c r="BH101" i="21"/>
  <c r="BG101" i="21"/>
  <c r="BF101" i="21"/>
  <c r="T101" i="21"/>
  <c r="R101" i="21"/>
  <c r="P101" i="21"/>
  <c r="BI99" i="21"/>
  <c r="BH99" i="21"/>
  <c r="BG99" i="21"/>
  <c r="BF99" i="21"/>
  <c r="T99" i="21"/>
  <c r="R99" i="21"/>
  <c r="P99" i="21"/>
  <c r="BI97" i="21"/>
  <c r="BH97" i="21"/>
  <c r="BG97" i="21"/>
  <c r="BF97" i="21"/>
  <c r="T97" i="21"/>
  <c r="R97" i="21"/>
  <c r="P97" i="21"/>
  <c r="J90" i="21"/>
  <c r="F90" i="21"/>
  <c r="F88" i="21"/>
  <c r="E86" i="21"/>
  <c r="J62" i="21"/>
  <c r="F62" i="21"/>
  <c r="F60" i="21"/>
  <c r="E58" i="21"/>
  <c r="J28" i="21"/>
  <c r="E28" i="21"/>
  <c r="J63" i="21" s="1"/>
  <c r="J27" i="21"/>
  <c r="J22" i="21"/>
  <c r="E22" i="21"/>
  <c r="F91" i="21" s="1"/>
  <c r="J21" i="21"/>
  <c r="J16" i="21"/>
  <c r="J88" i="21"/>
  <c r="E7" i="21"/>
  <c r="E52" i="21"/>
  <c r="J41" i="20"/>
  <c r="J40" i="20"/>
  <c r="AY82" i="1" s="1"/>
  <c r="J39" i="20"/>
  <c r="AX82" i="1"/>
  <c r="BI164" i="20"/>
  <c r="BH164" i="20"/>
  <c r="BG164" i="20"/>
  <c r="BF164" i="20"/>
  <c r="T164" i="20"/>
  <c r="R164" i="20"/>
  <c r="P164" i="20"/>
  <c r="BI162" i="20"/>
  <c r="BH162" i="20"/>
  <c r="BG162" i="20"/>
  <c r="BF162" i="20"/>
  <c r="T162" i="20"/>
  <c r="R162" i="20"/>
  <c r="P162" i="20"/>
  <c r="BI160" i="20"/>
  <c r="BH160" i="20"/>
  <c r="BG160" i="20"/>
  <c r="BF160" i="20"/>
  <c r="T160" i="20"/>
  <c r="R160" i="20"/>
  <c r="P160" i="20"/>
  <c r="BI158" i="20"/>
  <c r="BH158" i="20"/>
  <c r="BG158" i="20"/>
  <c r="BF158" i="20"/>
  <c r="T158" i="20"/>
  <c r="R158" i="20"/>
  <c r="P158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2" i="20"/>
  <c r="BH142" i="20"/>
  <c r="BG142" i="20"/>
  <c r="BF142" i="20"/>
  <c r="T142" i="20"/>
  <c r="R142" i="20"/>
  <c r="P142" i="20"/>
  <c r="BI140" i="20"/>
  <c r="BH140" i="20"/>
  <c r="BG140" i="20"/>
  <c r="BF140" i="20"/>
  <c r="T140" i="20"/>
  <c r="R140" i="20"/>
  <c r="P140" i="20"/>
  <c r="BI138" i="20"/>
  <c r="BH138" i="20"/>
  <c r="BG138" i="20"/>
  <c r="BF138" i="20"/>
  <c r="T138" i="20"/>
  <c r="R138" i="20"/>
  <c r="P138" i="20"/>
  <c r="BI136" i="20"/>
  <c r="BH136" i="20"/>
  <c r="BG136" i="20"/>
  <c r="BF136" i="20"/>
  <c r="T136" i="20"/>
  <c r="R136" i="20"/>
  <c r="P136" i="20"/>
  <c r="BI134" i="20"/>
  <c r="BH134" i="20"/>
  <c r="BG134" i="20"/>
  <c r="BF134" i="20"/>
  <c r="T134" i="20"/>
  <c r="R134" i="20"/>
  <c r="P134" i="20"/>
  <c r="BI132" i="20"/>
  <c r="BH132" i="20"/>
  <c r="BG132" i="20"/>
  <c r="BF132" i="20"/>
  <c r="T132" i="20"/>
  <c r="R132" i="20"/>
  <c r="P132" i="20"/>
  <c r="BI130" i="20"/>
  <c r="BH130" i="20"/>
  <c r="BG130" i="20"/>
  <c r="BF130" i="20"/>
  <c r="T130" i="20"/>
  <c r="R130" i="20"/>
  <c r="P130" i="20"/>
  <c r="BI128" i="20"/>
  <c r="BH128" i="20"/>
  <c r="BG128" i="20"/>
  <c r="BF128" i="20"/>
  <c r="T128" i="20"/>
  <c r="R128" i="20"/>
  <c r="P128" i="20"/>
  <c r="BI126" i="20"/>
  <c r="BH126" i="20"/>
  <c r="BG126" i="20"/>
  <c r="BF126" i="20"/>
  <c r="T126" i="20"/>
  <c r="R126" i="20"/>
  <c r="P126" i="20"/>
  <c r="BI124" i="20"/>
  <c r="BH124" i="20"/>
  <c r="BG124" i="20"/>
  <c r="BF124" i="20"/>
  <c r="T124" i="20"/>
  <c r="R124" i="20"/>
  <c r="P124" i="20"/>
  <c r="BI122" i="20"/>
  <c r="BH122" i="20"/>
  <c r="BG122" i="20"/>
  <c r="BF122" i="20"/>
  <c r="T122" i="20"/>
  <c r="R122" i="20"/>
  <c r="P122" i="20"/>
  <c r="BI120" i="20"/>
  <c r="BH120" i="20"/>
  <c r="BG120" i="20"/>
  <c r="BF120" i="20"/>
  <c r="T120" i="20"/>
  <c r="R120" i="20"/>
  <c r="P120" i="20"/>
  <c r="BI118" i="20"/>
  <c r="BH118" i="20"/>
  <c r="BG118" i="20"/>
  <c r="BF118" i="20"/>
  <c r="T118" i="20"/>
  <c r="R118" i="20"/>
  <c r="P118" i="20"/>
  <c r="BI117" i="20"/>
  <c r="BH117" i="20"/>
  <c r="BG117" i="20"/>
  <c r="BF117" i="20"/>
  <c r="T117" i="20"/>
  <c r="R117" i="20"/>
  <c r="P117" i="20"/>
  <c r="BI115" i="20"/>
  <c r="BH115" i="20"/>
  <c r="BG115" i="20"/>
  <c r="BF115" i="20"/>
  <c r="T115" i="20"/>
  <c r="R115" i="20"/>
  <c r="P115" i="20"/>
  <c r="BI113" i="20"/>
  <c r="BH113" i="20"/>
  <c r="BG113" i="20"/>
  <c r="BF113" i="20"/>
  <c r="T113" i="20"/>
  <c r="R113" i="20"/>
  <c r="P113" i="20"/>
  <c r="BI111" i="20"/>
  <c r="BH111" i="20"/>
  <c r="BG111" i="20"/>
  <c r="BF111" i="20"/>
  <c r="T111" i="20"/>
  <c r="R111" i="20"/>
  <c r="P111" i="20"/>
  <c r="BI109" i="20"/>
  <c r="BH109" i="20"/>
  <c r="BG109" i="20"/>
  <c r="BF109" i="20"/>
  <c r="T109" i="20"/>
  <c r="R109" i="20"/>
  <c r="P109" i="20"/>
  <c r="BI107" i="20"/>
  <c r="BH107" i="20"/>
  <c r="BG107" i="20"/>
  <c r="BF107" i="20"/>
  <c r="T107" i="20"/>
  <c r="R107" i="20"/>
  <c r="P107" i="20"/>
  <c r="BI105" i="20"/>
  <c r="BH105" i="20"/>
  <c r="BG105" i="20"/>
  <c r="BF105" i="20"/>
  <c r="T105" i="20"/>
  <c r="R105" i="20"/>
  <c r="P105" i="20"/>
  <c r="BI103" i="20"/>
  <c r="BH103" i="20"/>
  <c r="BG103" i="20"/>
  <c r="BF103" i="20"/>
  <c r="T103" i="20"/>
  <c r="R103" i="20"/>
  <c r="P103" i="20"/>
  <c r="BI101" i="20"/>
  <c r="BH101" i="20"/>
  <c r="BG101" i="20"/>
  <c r="BF101" i="20"/>
  <c r="T101" i="20"/>
  <c r="R101" i="20"/>
  <c r="P101" i="20"/>
  <c r="BI100" i="20"/>
  <c r="BH100" i="20"/>
  <c r="BG100" i="20"/>
  <c r="BF100" i="20"/>
  <c r="T100" i="20"/>
  <c r="R100" i="20"/>
  <c r="P100" i="20"/>
  <c r="BI98" i="20"/>
  <c r="BH98" i="20"/>
  <c r="BG98" i="20"/>
  <c r="BF98" i="20"/>
  <c r="T98" i="20"/>
  <c r="R98" i="20"/>
  <c r="P98" i="20"/>
  <c r="BI97" i="20"/>
  <c r="BH97" i="20"/>
  <c r="BG97" i="20"/>
  <c r="BF97" i="20"/>
  <c r="T97" i="20"/>
  <c r="R97" i="20"/>
  <c r="P97" i="20"/>
  <c r="J90" i="20"/>
  <c r="F90" i="20"/>
  <c r="F88" i="20"/>
  <c r="E86" i="20"/>
  <c r="J62" i="20"/>
  <c r="F62" i="20"/>
  <c r="F60" i="20"/>
  <c r="E58" i="20"/>
  <c r="J28" i="20"/>
  <c r="E28" i="20"/>
  <c r="J91" i="20" s="1"/>
  <c r="J27" i="20"/>
  <c r="J22" i="20"/>
  <c r="E22" i="20"/>
  <c r="F63" i="20"/>
  <c r="J21" i="20"/>
  <c r="J16" i="20"/>
  <c r="J88" i="20" s="1"/>
  <c r="E7" i="20"/>
  <c r="E52" i="20"/>
  <c r="J41" i="19"/>
  <c r="J40" i="19"/>
  <c r="AY81" i="1"/>
  <c r="J39" i="19"/>
  <c r="AX81" i="1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41" i="19"/>
  <c r="BH141" i="19"/>
  <c r="BG141" i="19"/>
  <c r="BF141" i="19"/>
  <c r="T141" i="19"/>
  <c r="R141" i="19"/>
  <c r="P141" i="19"/>
  <c r="BI139" i="19"/>
  <c r="BH139" i="19"/>
  <c r="BG139" i="19"/>
  <c r="BF139" i="19"/>
  <c r="T139" i="19"/>
  <c r="R139" i="19"/>
  <c r="P139" i="19"/>
  <c r="BI137" i="19"/>
  <c r="BH137" i="19"/>
  <c r="BG137" i="19"/>
  <c r="BF137" i="19"/>
  <c r="T137" i="19"/>
  <c r="R137" i="19"/>
  <c r="P137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2" i="19"/>
  <c r="BH132" i="19"/>
  <c r="BG132" i="19"/>
  <c r="BF132" i="19"/>
  <c r="T132" i="19"/>
  <c r="R132" i="19"/>
  <c r="P132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5" i="19"/>
  <c r="BH125" i="19"/>
  <c r="BG125" i="19"/>
  <c r="BF125" i="19"/>
  <c r="T125" i="19"/>
  <c r="R125" i="19"/>
  <c r="P125" i="19"/>
  <c r="BI123" i="19"/>
  <c r="BH123" i="19"/>
  <c r="BG123" i="19"/>
  <c r="BF123" i="19"/>
  <c r="T123" i="19"/>
  <c r="R123" i="19"/>
  <c r="P123" i="19"/>
  <c r="BI121" i="19"/>
  <c r="BH121" i="19"/>
  <c r="BG121" i="19"/>
  <c r="BF121" i="19"/>
  <c r="T121" i="19"/>
  <c r="R121" i="19"/>
  <c r="P121" i="19"/>
  <c r="BI119" i="19"/>
  <c r="BH119" i="19"/>
  <c r="BG119" i="19"/>
  <c r="BF119" i="19"/>
  <c r="T119" i="19"/>
  <c r="R119" i="19"/>
  <c r="P119" i="19"/>
  <c r="BI117" i="19"/>
  <c r="BH117" i="19"/>
  <c r="BG117" i="19"/>
  <c r="BF117" i="19"/>
  <c r="T117" i="19"/>
  <c r="R117" i="19"/>
  <c r="P117" i="19"/>
  <c r="BI115" i="19"/>
  <c r="BH115" i="19"/>
  <c r="BG115" i="19"/>
  <c r="BF115" i="19"/>
  <c r="T115" i="19"/>
  <c r="R115" i="19"/>
  <c r="P115" i="19"/>
  <c r="BI113" i="19"/>
  <c r="BH113" i="19"/>
  <c r="BG113" i="19"/>
  <c r="BF113" i="19"/>
  <c r="T113" i="19"/>
  <c r="R113" i="19"/>
  <c r="P113" i="19"/>
  <c r="BI111" i="19"/>
  <c r="BH111" i="19"/>
  <c r="BG111" i="19"/>
  <c r="BF111" i="19"/>
  <c r="T111" i="19"/>
  <c r="R111" i="19"/>
  <c r="P111" i="19"/>
  <c r="BI109" i="19"/>
  <c r="BH109" i="19"/>
  <c r="BG109" i="19"/>
  <c r="BF109" i="19"/>
  <c r="T109" i="19"/>
  <c r="R109" i="19"/>
  <c r="P109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3" i="19"/>
  <c r="BH103" i="19"/>
  <c r="BG103" i="19"/>
  <c r="BF103" i="19"/>
  <c r="T103" i="19"/>
  <c r="R103" i="19"/>
  <c r="P103" i="19"/>
  <c r="BI101" i="19"/>
  <c r="BH101" i="19"/>
  <c r="BG101" i="19"/>
  <c r="BF101" i="19"/>
  <c r="T101" i="19"/>
  <c r="R101" i="19"/>
  <c r="P101" i="19"/>
  <c r="BI99" i="19"/>
  <c r="BH99" i="19"/>
  <c r="BG99" i="19"/>
  <c r="BF99" i="19"/>
  <c r="T99" i="19"/>
  <c r="R99" i="19"/>
  <c r="P99" i="19"/>
  <c r="J92" i="19"/>
  <c r="F92" i="19"/>
  <c r="F90" i="19"/>
  <c r="E88" i="19"/>
  <c r="J62" i="19"/>
  <c r="F62" i="19"/>
  <c r="F60" i="19"/>
  <c r="E58" i="19"/>
  <c r="J28" i="19"/>
  <c r="E28" i="19"/>
  <c r="J93" i="19" s="1"/>
  <c r="J27" i="19"/>
  <c r="J22" i="19"/>
  <c r="E22" i="19"/>
  <c r="F93" i="19" s="1"/>
  <c r="J21" i="19"/>
  <c r="J16" i="19"/>
  <c r="J90" i="19"/>
  <c r="E7" i="19"/>
  <c r="E82" i="19" s="1"/>
  <c r="J41" i="18"/>
  <c r="J40" i="18"/>
  <c r="AY80" i="1" s="1"/>
  <c r="J39" i="18"/>
  <c r="AX80" i="1" s="1"/>
  <c r="BI229" i="18"/>
  <c r="BH229" i="18"/>
  <c r="BG229" i="18"/>
  <c r="BF229" i="18"/>
  <c r="T229" i="18"/>
  <c r="R229" i="18"/>
  <c r="P229" i="18"/>
  <c r="BI228" i="18"/>
  <c r="BH228" i="18"/>
  <c r="BG228" i="18"/>
  <c r="BF228" i="18"/>
  <c r="T228" i="18"/>
  <c r="R228" i="18"/>
  <c r="P228" i="18"/>
  <c r="BI227" i="18"/>
  <c r="BH227" i="18"/>
  <c r="BG227" i="18"/>
  <c r="BF227" i="18"/>
  <c r="T227" i="18"/>
  <c r="R227" i="18"/>
  <c r="P227" i="18"/>
  <c r="BI222" i="18"/>
  <c r="BH222" i="18"/>
  <c r="BG222" i="18"/>
  <c r="BF222" i="18"/>
  <c r="T222" i="18"/>
  <c r="R222" i="18"/>
  <c r="P222" i="18"/>
  <c r="BI218" i="18"/>
  <c r="BH218" i="18"/>
  <c r="BG218" i="18"/>
  <c r="BF218" i="18"/>
  <c r="T218" i="18"/>
  <c r="R218" i="18"/>
  <c r="P218" i="18"/>
  <c r="BI209" i="18"/>
  <c r="BH209" i="18"/>
  <c r="BG209" i="18"/>
  <c r="BF209" i="18"/>
  <c r="T209" i="18"/>
  <c r="R209" i="18"/>
  <c r="P209" i="18"/>
  <c r="BI206" i="18"/>
  <c r="BH206" i="18"/>
  <c r="BG206" i="18"/>
  <c r="BF206" i="18"/>
  <c r="T206" i="18"/>
  <c r="R206" i="18"/>
  <c r="P206" i="18"/>
  <c r="BI204" i="18"/>
  <c r="BH204" i="18"/>
  <c r="BG204" i="18"/>
  <c r="BF204" i="18"/>
  <c r="T204" i="18"/>
  <c r="R204" i="18"/>
  <c r="P204" i="18"/>
  <c r="BI202" i="18"/>
  <c r="BH202" i="18"/>
  <c r="BG202" i="18"/>
  <c r="BF202" i="18"/>
  <c r="T202" i="18"/>
  <c r="R202" i="18"/>
  <c r="P202" i="18"/>
  <c r="BI193" i="18"/>
  <c r="BH193" i="18"/>
  <c r="BG193" i="18"/>
  <c r="BF193" i="18"/>
  <c r="T193" i="18"/>
  <c r="R193" i="18"/>
  <c r="P193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9" i="18"/>
  <c r="BH189" i="18"/>
  <c r="BG189" i="18"/>
  <c r="BF189" i="18"/>
  <c r="T189" i="18"/>
  <c r="R189" i="18"/>
  <c r="P189" i="18"/>
  <c r="BI188" i="18"/>
  <c r="BH188" i="18"/>
  <c r="BG188" i="18"/>
  <c r="BF188" i="18"/>
  <c r="T188" i="18"/>
  <c r="R188" i="18"/>
  <c r="P188" i="18"/>
  <c r="BI186" i="18"/>
  <c r="BH186" i="18"/>
  <c r="BG186" i="18"/>
  <c r="BF186" i="18"/>
  <c r="T186" i="18"/>
  <c r="R186" i="18"/>
  <c r="P186" i="18"/>
  <c r="BI185" i="18"/>
  <c r="BH185" i="18"/>
  <c r="BG185" i="18"/>
  <c r="BF185" i="18"/>
  <c r="T185" i="18"/>
  <c r="R185" i="18"/>
  <c r="P185" i="18"/>
  <c r="BI184" i="18"/>
  <c r="BH184" i="18"/>
  <c r="BG184" i="18"/>
  <c r="BF184" i="18"/>
  <c r="T184" i="18"/>
  <c r="R184" i="18"/>
  <c r="P184" i="18"/>
  <c r="BI182" i="18"/>
  <c r="BH182" i="18"/>
  <c r="BG182" i="18"/>
  <c r="BF182" i="18"/>
  <c r="T182" i="18"/>
  <c r="R182" i="18"/>
  <c r="P182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7" i="18"/>
  <c r="BH157" i="18"/>
  <c r="BG157" i="18"/>
  <c r="BF157" i="18"/>
  <c r="T157" i="18"/>
  <c r="R157" i="18"/>
  <c r="P157" i="18"/>
  <c r="BI156" i="18"/>
  <c r="BH156" i="18"/>
  <c r="BG156" i="18"/>
  <c r="BF156" i="18"/>
  <c r="T156" i="18"/>
  <c r="R156" i="18"/>
  <c r="P156" i="18"/>
  <c r="BI155" i="18"/>
  <c r="BH155" i="18"/>
  <c r="BG155" i="18"/>
  <c r="BF155" i="18"/>
  <c r="T155" i="18"/>
  <c r="R155" i="18"/>
  <c r="P155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1" i="18"/>
  <c r="BH151" i="18"/>
  <c r="BG151" i="18"/>
  <c r="BF151" i="18"/>
  <c r="T151" i="18"/>
  <c r="R151" i="18"/>
  <c r="P151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3" i="18"/>
  <c r="BH113" i="18"/>
  <c r="BG113" i="18"/>
  <c r="BF113" i="18"/>
  <c r="T113" i="18"/>
  <c r="R113" i="18"/>
  <c r="P113" i="18"/>
  <c r="BI112" i="18"/>
  <c r="BH112" i="18"/>
  <c r="BG112" i="18"/>
  <c r="BF112" i="18"/>
  <c r="T112" i="18"/>
  <c r="R112" i="18"/>
  <c r="P112" i="18"/>
  <c r="BI105" i="18"/>
  <c r="BH105" i="18"/>
  <c r="BG105" i="18"/>
  <c r="BF105" i="18"/>
  <c r="T105" i="18"/>
  <c r="R105" i="18"/>
  <c r="P105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J92" i="18"/>
  <c r="F92" i="18"/>
  <c r="F90" i="18"/>
  <c r="E88" i="18"/>
  <c r="J62" i="18"/>
  <c r="F62" i="18"/>
  <c r="F60" i="18"/>
  <c r="E58" i="18"/>
  <c r="J28" i="18"/>
  <c r="E28" i="18"/>
  <c r="J63" i="18"/>
  <c r="J27" i="18"/>
  <c r="J22" i="18"/>
  <c r="E22" i="18"/>
  <c r="F93" i="18" s="1"/>
  <c r="J21" i="18"/>
  <c r="J16" i="18"/>
  <c r="J90" i="18" s="1"/>
  <c r="E7" i="18"/>
  <c r="E52" i="18" s="1"/>
  <c r="J41" i="17"/>
  <c r="J40" i="17"/>
  <c r="AY79" i="1" s="1"/>
  <c r="J39" i="17"/>
  <c r="AX79" i="1"/>
  <c r="BI235" i="17"/>
  <c r="BH235" i="17"/>
  <c r="BG235" i="17"/>
  <c r="BF235" i="17"/>
  <c r="T235" i="17"/>
  <c r="T234" i="17" s="1"/>
  <c r="R235" i="17"/>
  <c r="R234" i="17"/>
  <c r="P235" i="17"/>
  <c r="P234" i="17"/>
  <c r="BI231" i="17"/>
  <c r="BH231" i="17"/>
  <c r="BG231" i="17"/>
  <c r="BF231" i="17"/>
  <c r="T231" i="17"/>
  <c r="R231" i="17"/>
  <c r="P231" i="17"/>
  <c r="BI228" i="17"/>
  <c r="BH228" i="17"/>
  <c r="BG228" i="17"/>
  <c r="BF228" i="17"/>
  <c r="T228" i="17"/>
  <c r="R228" i="17"/>
  <c r="P228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0" i="17"/>
  <c r="BH220" i="17"/>
  <c r="BG220" i="17"/>
  <c r="BF220" i="17"/>
  <c r="T220" i="17"/>
  <c r="R220" i="17"/>
  <c r="P220" i="17"/>
  <c r="BI218" i="17"/>
  <c r="BH218" i="17"/>
  <c r="BG218" i="17"/>
  <c r="BF218" i="17"/>
  <c r="T218" i="17"/>
  <c r="R218" i="17"/>
  <c r="P218" i="17"/>
  <c r="BI213" i="17"/>
  <c r="BH213" i="17"/>
  <c r="BG213" i="17"/>
  <c r="BF213" i="17"/>
  <c r="T213" i="17"/>
  <c r="R213" i="17"/>
  <c r="P213" i="17"/>
  <c r="BI207" i="17"/>
  <c r="BH207" i="17"/>
  <c r="BG207" i="17"/>
  <c r="BF207" i="17"/>
  <c r="T207" i="17"/>
  <c r="R207" i="17"/>
  <c r="P207" i="17"/>
  <c r="BI205" i="17"/>
  <c r="BH205" i="17"/>
  <c r="BG205" i="17"/>
  <c r="BF205" i="17"/>
  <c r="T205" i="17"/>
  <c r="R205" i="17"/>
  <c r="P205" i="17"/>
  <c r="BI203" i="17"/>
  <c r="BH203" i="17"/>
  <c r="BG203" i="17"/>
  <c r="BF203" i="17"/>
  <c r="T203" i="17"/>
  <c r="R203" i="17"/>
  <c r="P203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4" i="17"/>
  <c r="BH194" i="17"/>
  <c r="BG194" i="17"/>
  <c r="BF194" i="17"/>
  <c r="T194" i="17"/>
  <c r="R194" i="17"/>
  <c r="P194" i="17"/>
  <c r="BI192" i="17"/>
  <c r="BH192" i="17"/>
  <c r="BG192" i="17"/>
  <c r="BF192" i="17"/>
  <c r="T192" i="17"/>
  <c r="R192" i="17"/>
  <c r="P192" i="17"/>
  <c r="BI190" i="17"/>
  <c r="BH190" i="17"/>
  <c r="BG190" i="17"/>
  <c r="BF190" i="17"/>
  <c r="T190" i="17"/>
  <c r="R190" i="17"/>
  <c r="P190" i="17"/>
  <c r="BI188" i="17"/>
  <c r="BH188" i="17"/>
  <c r="BG188" i="17"/>
  <c r="BF188" i="17"/>
  <c r="T188" i="17"/>
  <c r="R188" i="17"/>
  <c r="P188" i="17"/>
  <c r="BI186" i="17"/>
  <c r="BH186" i="17"/>
  <c r="BG186" i="17"/>
  <c r="BF186" i="17"/>
  <c r="T186" i="17"/>
  <c r="R186" i="17"/>
  <c r="P186" i="17"/>
  <c r="BI184" i="17"/>
  <c r="BH184" i="17"/>
  <c r="BG184" i="17"/>
  <c r="BF184" i="17"/>
  <c r="T184" i="17"/>
  <c r="R184" i="17"/>
  <c r="P184" i="17"/>
  <c r="BI182" i="17"/>
  <c r="BH182" i="17"/>
  <c r="BG182" i="17"/>
  <c r="BF182" i="17"/>
  <c r="T182" i="17"/>
  <c r="R182" i="17"/>
  <c r="P182" i="17"/>
  <c r="BI180" i="17"/>
  <c r="BH180" i="17"/>
  <c r="BG180" i="17"/>
  <c r="BF180" i="17"/>
  <c r="T180" i="17"/>
  <c r="R180" i="17"/>
  <c r="P180" i="17"/>
  <c r="BI178" i="17"/>
  <c r="BH178" i="17"/>
  <c r="BG178" i="17"/>
  <c r="BF178" i="17"/>
  <c r="T178" i="17"/>
  <c r="R178" i="17"/>
  <c r="P178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8" i="17"/>
  <c r="BH168" i="17"/>
  <c r="BG168" i="17"/>
  <c r="BF168" i="17"/>
  <c r="T168" i="17"/>
  <c r="R168" i="17"/>
  <c r="P168" i="17"/>
  <c r="BI166" i="17"/>
  <c r="BH166" i="17"/>
  <c r="BG166" i="17"/>
  <c r="BF166" i="17"/>
  <c r="T166" i="17"/>
  <c r="R166" i="17"/>
  <c r="P166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0" i="17"/>
  <c r="BH130" i="17"/>
  <c r="BG130" i="17"/>
  <c r="BF130" i="17"/>
  <c r="T130" i="17"/>
  <c r="R130" i="17"/>
  <c r="P130" i="17"/>
  <c r="BI124" i="17"/>
  <c r="BH124" i="17"/>
  <c r="BG124" i="17"/>
  <c r="BF124" i="17"/>
  <c r="T124" i="17"/>
  <c r="R124" i="17"/>
  <c r="P124" i="17"/>
  <c r="BI119" i="17"/>
  <c r="BH119" i="17"/>
  <c r="BG119" i="17"/>
  <c r="BF119" i="17"/>
  <c r="T119" i="17"/>
  <c r="R119" i="17"/>
  <c r="P119" i="17"/>
  <c r="BI113" i="17"/>
  <c r="BH113" i="17"/>
  <c r="BG113" i="17"/>
  <c r="BF113" i="17"/>
  <c r="T113" i="17"/>
  <c r="R113" i="17"/>
  <c r="P113" i="17"/>
  <c r="BI97" i="17"/>
  <c r="BH97" i="17"/>
  <c r="BG97" i="17"/>
  <c r="BF97" i="17"/>
  <c r="T97" i="17"/>
  <c r="R97" i="17"/>
  <c r="P97" i="17"/>
  <c r="J90" i="17"/>
  <c r="F90" i="17"/>
  <c r="F88" i="17"/>
  <c r="E86" i="17"/>
  <c r="J62" i="17"/>
  <c r="F62" i="17"/>
  <c r="F60" i="17"/>
  <c r="E58" i="17"/>
  <c r="J28" i="17"/>
  <c r="E28" i="17"/>
  <c r="J91" i="17"/>
  <c r="J27" i="17"/>
  <c r="J22" i="17"/>
  <c r="E22" i="17"/>
  <c r="F63" i="17"/>
  <c r="J21" i="17"/>
  <c r="J16" i="17"/>
  <c r="J60" i="17"/>
  <c r="E7" i="17"/>
  <c r="E80" i="17" s="1"/>
  <c r="J41" i="16"/>
  <c r="J40" i="16"/>
  <c r="AY76" i="1"/>
  <c r="J39" i="16"/>
  <c r="AX76" i="1" s="1"/>
  <c r="BI253" i="16"/>
  <c r="BH253" i="16"/>
  <c r="BG253" i="16"/>
  <c r="BF253" i="16"/>
  <c r="T253" i="16"/>
  <c r="T252" i="16"/>
  <c r="R253" i="16"/>
  <c r="R252" i="16" s="1"/>
  <c r="P253" i="16"/>
  <c r="P252" i="16"/>
  <c r="BI250" i="16"/>
  <c r="BH250" i="16"/>
  <c r="BG250" i="16"/>
  <c r="BF250" i="16"/>
  <c r="T250" i="16"/>
  <c r="T249" i="16" s="1"/>
  <c r="T248" i="16" s="1"/>
  <c r="R250" i="16"/>
  <c r="R249" i="16" s="1"/>
  <c r="R248" i="16" s="1"/>
  <c r="P250" i="16"/>
  <c r="P249" i="16"/>
  <c r="P248" i="16" s="1"/>
  <c r="BI245" i="16"/>
  <c r="BH245" i="16"/>
  <c r="BG245" i="16"/>
  <c r="BF245" i="16"/>
  <c r="T245" i="16"/>
  <c r="R245" i="16"/>
  <c r="P245" i="16"/>
  <c r="BI242" i="16"/>
  <c r="BH242" i="16"/>
  <c r="BG242" i="16"/>
  <c r="BF242" i="16"/>
  <c r="T242" i="16"/>
  <c r="R242" i="16"/>
  <c r="P242" i="16"/>
  <c r="BI239" i="16"/>
  <c r="BH239" i="16"/>
  <c r="BG239" i="16"/>
  <c r="BF239" i="16"/>
  <c r="T239" i="16"/>
  <c r="R239" i="16"/>
  <c r="P239" i="16"/>
  <c r="BI236" i="16"/>
  <c r="BH236" i="16"/>
  <c r="BG236" i="16"/>
  <c r="BF236" i="16"/>
  <c r="T236" i="16"/>
  <c r="R236" i="16"/>
  <c r="P236" i="16"/>
  <c r="BI233" i="16"/>
  <c r="BH233" i="16"/>
  <c r="BG233" i="16"/>
  <c r="BF233" i="16"/>
  <c r="T233" i="16"/>
  <c r="R233" i="16"/>
  <c r="P233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4" i="16"/>
  <c r="BH224" i="16"/>
  <c r="BG224" i="16"/>
  <c r="BF224" i="16"/>
  <c r="T224" i="16"/>
  <c r="R224" i="16"/>
  <c r="P224" i="16"/>
  <c r="BI222" i="16"/>
  <c r="BH222" i="16"/>
  <c r="BG222" i="16"/>
  <c r="BF222" i="16"/>
  <c r="T222" i="16"/>
  <c r="R222" i="16"/>
  <c r="P222" i="16"/>
  <c r="BI220" i="16"/>
  <c r="BH220" i="16"/>
  <c r="BG220" i="16"/>
  <c r="BF220" i="16"/>
  <c r="T220" i="16"/>
  <c r="R220" i="16"/>
  <c r="P220" i="16"/>
  <c r="BI218" i="16"/>
  <c r="BH218" i="16"/>
  <c r="BG218" i="16"/>
  <c r="BF218" i="16"/>
  <c r="T218" i="16"/>
  <c r="R218" i="16"/>
  <c r="P218" i="16"/>
  <c r="BI215" i="16"/>
  <c r="BH215" i="16"/>
  <c r="BG215" i="16"/>
  <c r="BF215" i="16"/>
  <c r="T215" i="16"/>
  <c r="R215" i="16"/>
  <c r="P215" i="16"/>
  <c r="BI212" i="16"/>
  <c r="BH212" i="16"/>
  <c r="BG212" i="16"/>
  <c r="BF212" i="16"/>
  <c r="T212" i="16"/>
  <c r="R212" i="16"/>
  <c r="P212" i="16"/>
  <c r="BI210" i="16"/>
  <c r="BH210" i="16"/>
  <c r="BG210" i="16"/>
  <c r="BF210" i="16"/>
  <c r="T210" i="16"/>
  <c r="R210" i="16"/>
  <c r="P210" i="16"/>
  <c r="BI208" i="16"/>
  <c r="BH208" i="16"/>
  <c r="BG208" i="16"/>
  <c r="BF208" i="16"/>
  <c r="T208" i="16"/>
  <c r="R208" i="16"/>
  <c r="P208" i="16"/>
  <c r="BI206" i="16"/>
  <c r="BH206" i="16"/>
  <c r="BG206" i="16"/>
  <c r="BF206" i="16"/>
  <c r="T206" i="16"/>
  <c r="R206" i="16"/>
  <c r="P206" i="16"/>
  <c r="BI203" i="16"/>
  <c r="BH203" i="16"/>
  <c r="BG203" i="16"/>
  <c r="BF203" i="16"/>
  <c r="T203" i="16"/>
  <c r="R203" i="16"/>
  <c r="P203" i="16"/>
  <c r="BI201" i="16"/>
  <c r="BH201" i="16"/>
  <c r="BG201" i="16"/>
  <c r="BF201" i="16"/>
  <c r="T201" i="16"/>
  <c r="R201" i="16"/>
  <c r="P201" i="16"/>
  <c r="BI198" i="16"/>
  <c r="BH198" i="16"/>
  <c r="BG198" i="16"/>
  <c r="BF198" i="16"/>
  <c r="T198" i="16"/>
  <c r="R198" i="16"/>
  <c r="P198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4" i="16"/>
  <c r="BH194" i="16"/>
  <c r="BG194" i="16"/>
  <c r="BF194" i="16"/>
  <c r="T194" i="16"/>
  <c r="R194" i="16"/>
  <c r="P194" i="16"/>
  <c r="BI191" i="16"/>
  <c r="BH191" i="16"/>
  <c r="BG191" i="16"/>
  <c r="BF191" i="16"/>
  <c r="T191" i="16"/>
  <c r="R191" i="16"/>
  <c r="P191" i="16"/>
  <c r="BI189" i="16"/>
  <c r="BH189" i="16"/>
  <c r="BG189" i="16"/>
  <c r="BF189" i="16"/>
  <c r="T189" i="16"/>
  <c r="R189" i="16"/>
  <c r="P189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0" i="16"/>
  <c r="BH120" i="16"/>
  <c r="BG120" i="16"/>
  <c r="BF120" i="16"/>
  <c r="T120" i="16"/>
  <c r="R120" i="16"/>
  <c r="P120" i="16"/>
  <c r="BI118" i="16"/>
  <c r="BH118" i="16"/>
  <c r="BG118" i="16"/>
  <c r="BF118" i="16"/>
  <c r="T118" i="16"/>
  <c r="R118" i="16"/>
  <c r="P118" i="16"/>
  <c r="BI116" i="16"/>
  <c r="BH116" i="16"/>
  <c r="BG116" i="16"/>
  <c r="BF116" i="16"/>
  <c r="T116" i="16"/>
  <c r="R116" i="16"/>
  <c r="P116" i="16"/>
  <c r="BI114" i="16"/>
  <c r="BH114" i="16"/>
  <c r="BG114" i="16"/>
  <c r="BF114" i="16"/>
  <c r="T114" i="16"/>
  <c r="R114" i="16"/>
  <c r="P114" i="16"/>
  <c r="BI112" i="16"/>
  <c r="BH112" i="16"/>
  <c r="BG112" i="16"/>
  <c r="BF112" i="16"/>
  <c r="T112" i="16"/>
  <c r="R112" i="16"/>
  <c r="P112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4" i="16"/>
  <c r="BH104" i="16"/>
  <c r="BG104" i="16"/>
  <c r="BF104" i="16"/>
  <c r="T104" i="16"/>
  <c r="R104" i="16"/>
  <c r="P104" i="16"/>
  <c r="J97" i="16"/>
  <c r="F97" i="16"/>
  <c r="F95" i="16"/>
  <c r="E93" i="16"/>
  <c r="J62" i="16"/>
  <c r="F62" i="16"/>
  <c r="F60" i="16"/>
  <c r="E58" i="16"/>
  <c r="J28" i="16"/>
  <c r="E28" i="16"/>
  <c r="J98" i="16" s="1"/>
  <c r="J27" i="16"/>
  <c r="J22" i="16"/>
  <c r="E22" i="16"/>
  <c r="F98" i="16" s="1"/>
  <c r="J21" i="16"/>
  <c r="J16" i="16"/>
  <c r="J95" i="16"/>
  <c r="E7" i="16"/>
  <c r="E87" i="16" s="1"/>
  <c r="J41" i="15"/>
  <c r="J40" i="15"/>
  <c r="AY75" i="1" s="1"/>
  <c r="J39" i="15"/>
  <c r="AX75" i="1" s="1"/>
  <c r="BI116" i="15"/>
  <c r="BH116" i="15"/>
  <c r="BG116" i="15"/>
  <c r="BF116" i="15"/>
  <c r="T116" i="15"/>
  <c r="R116" i="15"/>
  <c r="P116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8" i="15"/>
  <c r="BH108" i="15"/>
  <c r="BG108" i="15"/>
  <c r="BF108" i="15"/>
  <c r="T108" i="15"/>
  <c r="R108" i="15"/>
  <c r="P108" i="15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6" i="15"/>
  <c r="BH96" i="15"/>
  <c r="BG96" i="15"/>
  <c r="BF96" i="15"/>
  <c r="T96" i="15"/>
  <c r="R96" i="15"/>
  <c r="P96" i="15"/>
  <c r="J89" i="15"/>
  <c r="F89" i="15"/>
  <c r="F87" i="15"/>
  <c r="E85" i="15"/>
  <c r="J62" i="15"/>
  <c r="F62" i="15"/>
  <c r="F60" i="15"/>
  <c r="E58" i="15"/>
  <c r="J28" i="15"/>
  <c r="E28" i="15"/>
  <c r="J90" i="15"/>
  <c r="J27" i="15"/>
  <c r="J22" i="15"/>
  <c r="E22" i="15"/>
  <c r="F90" i="15" s="1"/>
  <c r="J21" i="15"/>
  <c r="J16" i="15"/>
  <c r="J87" i="15" s="1"/>
  <c r="E7" i="15"/>
  <c r="E52" i="15" s="1"/>
  <c r="J41" i="14"/>
  <c r="J40" i="14"/>
  <c r="AY74" i="1" s="1"/>
  <c r="J39" i="14"/>
  <c r="AX74" i="1"/>
  <c r="BI552" i="14"/>
  <c r="BH552" i="14"/>
  <c r="BG552" i="14"/>
  <c r="BF552" i="14"/>
  <c r="T552" i="14"/>
  <c r="R552" i="14"/>
  <c r="P552" i="14"/>
  <c r="BI547" i="14"/>
  <c r="BH547" i="14"/>
  <c r="BG547" i="14"/>
  <c r="BF547" i="14"/>
  <c r="T547" i="14"/>
  <c r="R547" i="14"/>
  <c r="P547" i="14"/>
  <c r="BI542" i="14"/>
  <c r="BH542" i="14"/>
  <c r="BG542" i="14"/>
  <c r="BF542" i="14"/>
  <c r="T542" i="14"/>
  <c r="R542" i="14"/>
  <c r="P542" i="14"/>
  <c r="BI537" i="14"/>
  <c r="BH537" i="14"/>
  <c r="BG537" i="14"/>
  <c r="BF537" i="14"/>
  <c r="T537" i="14"/>
  <c r="R537" i="14"/>
  <c r="P537" i="14"/>
  <c r="BI532" i="14"/>
  <c r="BH532" i="14"/>
  <c r="BG532" i="14"/>
  <c r="BF532" i="14"/>
  <c r="T532" i="14"/>
  <c r="R532" i="14"/>
  <c r="P532" i="14"/>
  <c r="BI527" i="14"/>
  <c r="BH527" i="14"/>
  <c r="BG527" i="14"/>
  <c r="BF527" i="14"/>
  <c r="T527" i="14"/>
  <c r="R527" i="14"/>
  <c r="P527" i="14"/>
  <c r="BI524" i="14"/>
  <c r="BH524" i="14"/>
  <c r="BG524" i="14"/>
  <c r="BF524" i="14"/>
  <c r="T524" i="14"/>
  <c r="R524" i="14"/>
  <c r="P524" i="14"/>
  <c r="BI523" i="14"/>
  <c r="BH523" i="14"/>
  <c r="BG523" i="14"/>
  <c r="BF523" i="14"/>
  <c r="T523" i="14"/>
  <c r="R523" i="14"/>
  <c r="P523" i="14"/>
  <c r="BI518" i="14"/>
  <c r="BH518" i="14"/>
  <c r="BG518" i="14"/>
  <c r="BF518" i="14"/>
  <c r="T518" i="14"/>
  <c r="R518" i="14"/>
  <c r="P518" i="14"/>
  <c r="BI513" i="14"/>
  <c r="BH513" i="14"/>
  <c r="BG513" i="14"/>
  <c r="BF513" i="14"/>
  <c r="T513" i="14"/>
  <c r="R513" i="14"/>
  <c r="P513" i="14"/>
  <c r="BI509" i="14"/>
  <c r="BH509" i="14"/>
  <c r="BG509" i="14"/>
  <c r="BF509" i="14"/>
  <c r="T509" i="14"/>
  <c r="R509" i="14"/>
  <c r="P509" i="14"/>
  <c r="BI505" i="14"/>
  <c r="BH505" i="14"/>
  <c r="BG505" i="14"/>
  <c r="BF505" i="14"/>
  <c r="T505" i="14"/>
  <c r="R505" i="14"/>
  <c r="P505" i="14"/>
  <c r="BI504" i="14"/>
  <c r="BH504" i="14"/>
  <c r="BG504" i="14"/>
  <c r="BF504" i="14"/>
  <c r="T504" i="14"/>
  <c r="R504" i="14"/>
  <c r="P504" i="14"/>
  <c r="BI503" i="14"/>
  <c r="BH503" i="14"/>
  <c r="BG503" i="14"/>
  <c r="BF503" i="14"/>
  <c r="T503" i="14"/>
  <c r="R503" i="14"/>
  <c r="P503" i="14"/>
  <c r="BI502" i="14"/>
  <c r="BH502" i="14"/>
  <c r="BG502" i="14"/>
  <c r="BF502" i="14"/>
  <c r="T502" i="14"/>
  <c r="R502" i="14"/>
  <c r="P502" i="14"/>
  <c r="BI501" i="14"/>
  <c r="BH501" i="14"/>
  <c r="BG501" i="14"/>
  <c r="BF501" i="14"/>
  <c r="T501" i="14"/>
  <c r="R501" i="14"/>
  <c r="P501" i="14"/>
  <c r="BI497" i="14"/>
  <c r="BH497" i="14"/>
  <c r="BG497" i="14"/>
  <c r="BF497" i="14"/>
  <c r="T497" i="14"/>
  <c r="R497" i="14"/>
  <c r="P497" i="14"/>
  <c r="BI492" i="14"/>
  <c r="BH492" i="14"/>
  <c r="BG492" i="14"/>
  <c r="BF492" i="14"/>
  <c r="T492" i="14"/>
  <c r="R492" i="14"/>
  <c r="P492" i="14"/>
  <c r="BI487" i="14"/>
  <c r="BH487" i="14"/>
  <c r="BG487" i="14"/>
  <c r="BF487" i="14"/>
  <c r="T487" i="14"/>
  <c r="R487" i="14"/>
  <c r="P487" i="14"/>
  <c r="BI486" i="14"/>
  <c r="BH486" i="14"/>
  <c r="BG486" i="14"/>
  <c r="BF486" i="14"/>
  <c r="T486" i="14"/>
  <c r="R486" i="14"/>
  <c r="P486" i="14"/>
  <c r="BI485" i="14"/>
  <c r="BH485" i="14"/>
  <c r="BG485" i="14"/>
  <c r="BF485" i="14"/>
  <c r="T485" i="14"/>
  <c r="R485" i="14"/>
  <c r="P485" i="14"/>
  <c r="BI484" i="14"/>
  <c r="BH484" i="14"/>
  <c r="BG484" i="14"/>
  <c r="BF484" i="14"/>
  <c r="T484" i="14"/>
  <c r="R484" i="14"/>
  <c r="P484" i="14"/>
  <c r="BI483" i="14"/>
  <c r="BH483" i="14"/>
  <c r="BG483" i="14"/>
  <c r="BF483" i="14"/>
  <c r="T483" i="14"/>
  <c r="R483" i="14"/>
  <c r="P483" i="14"/>
  <c r="BI477" i="14"/>
  <c r="BH477" i="14"/>
  <c r="BG477" i="14"/>
  <c r="BF477" i="14"/>
  <c r="T477" i="14"/>
  <c r="R477" i="14"/>
  <c r="P477" i="14"/>
  <c r="BI476" i="14"/>
  <c r="BH476" i="14"/>
  <c r="BG476" i="14"/>
  <c r="BF476" i="14"/>
  <c r="T476" i="14"/>
  <c r="R476" i="14"/>
  <c r="P476" i="14"/>
  <c r="BI471" i="14"/>
  <c r="BH471" i="14"/>
  <c r="BG471" i="14"/>
  <c r="BF471" i="14"/>
  <c r="T471" i="14"/>
  <c r="R471" i="14"/>
  <c r="P471" i="14"/>
  <c r="BI470" i="14"/>
  <c r="BH470" i="14"/>
  <c r="BG470" i="14"/>
  <c r="BF470" i="14"/>
  <c r="T470" i="14"/>
  <c r="R470" i="14"/>
  <c r="P470" i="14"/>
  <c r="BI469" i="14"/>
  <c r="BH469" i="14"/>
  <c r="BG469" i="14"/>
  <c r="BF469" i="14"/>
  <c r="T469" i="14"/>
  <c r="R469" i="14"/>
  <c r="P469" i="14"/>
  <c r="BI468" i="14"/>
  <c r="BH468" i="14"/>
  <c r="BG468" i="14"/>
  <c r="BF468" i="14"/>
  <c r="T468" i="14"/>
  <c r="R468" i="14"/>
  <c r="P468" i="14"/>
  <c r="BI462" i="14"/>
  <c r="BH462" i="14"/>
  <c r="BG462" i="14"/>
  <c r="BF462" i="14"/>
  <c r="T462" i="14"/>
  <c r="R462" i="14"/>
  <c r="P462" i="14"/>
  <c r="BI459" i="14"/>
  <c r="BH459" i="14"/>
  <c r="BG459" i="14"/>
  <c r="BF459" i="14"/>
  <c r="T459" i="14"/>
  <c r="R459" i="14"/>
  <c r="P459" i="14"/>
  <c r="BI457" i="14"/>
  <c r="BH457" i="14"/>
  <c r="BG457" i="14"/>
  <c r="BF457" i="14"/>
  <c r="T457" i="14"/>
  <c r="R457" i="14"/>
  <c r="P457" i="14"/>
  <c r="BI455" i="14"/>
  <c r="BH455" i="14"/>
  <c r="BG455" i="14"/>
  <c r="BF455" i="14"/>
  <c r="T455" i="14"/>
  <c r="R455" i="14"/>
  <c r="P455" i="14"/>
  <c r="BI453" i="14"/>
  <c r="BH453" i="14"/>
  <c r="BG453" i="14"/>
  <c r="BF453" i="14"/>
  <c r="T453" i="14"/>
  <c r="R453" i="14"/>
  <c r="P453" i="14"/>
  <c r="BI451" i="14"/>
  <c r="BH451" i="14"/>
  <c r="BG451" i="14"/>
  <c r="BF451" i="14"/>
  <c r="T451" i="14"/>
  <c r="R451" i="14"/>
  <c r="P451" i="14"/>
  <c r="BI449" i="14"/>
  <c r="BH449" i="14"/>
  <c r="BG449" i="14"/>
  <c r="BF449" i="14"/>
  <c r="T449" i="14"/>
  <c r="R449" i="14"/>
  <c r="P449" i="14"/>
  <c r="BI447" i="14"/>
  <c r="BH447" i="14"/>
  <c r="BG447" i="14"/>
  <c r="BF447" i="14"/>
  <c r="T447" i="14"/>
  <c r="R447" i="14"/>
  <c r="P447" i="14"/>
  <c r="BI445" i="14"/>
  <c r="BH445" i="14"/>
  <c r="BG445" i="14"/>
  <c r="BF445" i="14"/>
  <c r="T445" i="14"/>
  <c r="R445" i="14"/>
  <c r="P445" i="14"/>
  <c r="BI440" i="14"/>
  <c r="BH440" i="14"/>
  <c r="BG440" i="14"/>
  <c r="BF440" i="14"/>
  <c r="T440" i="14"/>
  <c r="R440" i="14"/>
  <c r="P440" i="14"/>
  <c r="BI435" i="14"/>
  <c r="BH435" i="14"/>
  <c r="BG435" i="14"/>
  <c r="BF435" i="14"/>
  <c r="T435" i="14"/>
  <c r="R435" i="14"/>
  <c r="P435" i="14"/>
  <c r="BI430" i="14"/>
  <c r="BH430" i="14"/>
  <c r="BG430" i="14"/>
  <c r="BF430" i="14"/>
  <c r="T430" i="14"/>
  <c r="R430" i="14"/>
  <c r="P430" i="14"/>
  <c r="BI427" i="14"/>
  <c r="BH427" i="14"/>
  <c r="BG427" i="14"/>
  <c r="BF427" i="14"/>
  <c r="T427" i="14"/>
  <c r="R427" i="14"/>
  <c r="P427" i="14"/>
  <c r="BI425" i="14"/>
  <c r="BH425" i="14"/>
  <c r="BG425" i="14"/>
  <c r="BF425" i="14"/>
  <c r="T425" i="14"/>
  <c r="R425" i="14"/>
  <c r="P425" i="14"/>
  <c r="BI423" i="14"/>
  <c r="BH423" i="14"/>
  <c r="BG423" i="14"/>
  <c r="BF423" i="14"/>
  <c r="T423" i="14"/>
  <c r="R423" i="14"/>
  <c r="P423" i="14"/>
  <c r="BI421" i="14"/>
  <c r="BH421" i="14"/>
  <c r="BG421" i="14"/>
  <c r="BF421" i="14"/>
  <c r="T421" i="14"/>
  <c r="R421" i="14"/>
  <c r="P421" i="14"/>
  <c r="BI419" i="14"/>
  <c r="BH419" i="14"/>
  <c r="BG419" i="14"/>
  <c r="BF419" i="14"/>
  <c r="T419" i="14"/>
  <c r="R419" i="14"/>
  <c r="P419" i="14"/>
  <c r="BI417" i="14"/>
  <c r="BH417" i="14"/>
  <c r="BG417" i="14"/>
  <c r="BF417" i="14"/>
  <c r="T417" i="14"/>
  <c r="R417" i="14"/>
  <c r="P417" i="14"/>
  <c r="BI415" i="14"/>
  <c r="BH415" i="14"/>
  <c r="BG415" i="14"/>
  <c r="BF415" i="14"/>
  <c r="T415" i="14"/>
  <c r="R415" i="14"/>
  <c r="P415" i="14"/>
  <c r="BI410" i="14"/>
  <c r="BH410" i="14"/>
  <c r="BG410" i="14"/>
  <c r="BF410" i="14"/>
  <c r="T410" i="14"/>
  <c r="R410" i="14"/>
  <c r="P410" i="14"/>
  <c r="BI405" i="14"/>
  <c r="BH405" i="14"/>
  <c r="BG405" i="14"/>
  <c r="BF405" i="14"/>
  <c r="T405" i="14"/>
  <c r="R405" i="14"/>
  <c r="P405" i="14"/>
  <c r="BI400" i="14"/>
  <c r="BH400" i="14"/>
  <c r="BG400" i="14"/>
  <c r="BF400" i="14"/>
  <c r="T400" i="14"/>
  <c r="R400" i="14"/>
  <c r="P400" i="14"/>
  <c r="BI395" i="14"/>
  <c r="BH395" i="14"/>
  <c r="BG395" i="14"/>
  <c r="BF395" i="14"/>
  <c r="T395" i="14"/>
  <c r="R395" i="14"/>
  <c r="P395" i="14"/>
  <c r="BI390" i="14"/>
  <c r="BH390" i="14"/>
  <c r="BG390" i="14"/>
  <c r="BF390" i="14"/>
  <c r="T390" i="14"/>
  <c r="R390" i="14"/>
  <c r="P390" i="14"/>
  <c r="BI385" i="14"/>
  <c r="BH385" i="14"/>
  <c r="BG385" i="14"/>
  <c r="BF385" i="14"/>
  <c r="T385" i="14"/>
  <c r="R385" i="14"/>
  <c r="P385" i="14"/>
  <c r="BI375" i="14"/>
  <c r="BH375" i="14"/>
  <c r="BG375" i="14"/>
  <c r="BF375" i="14"/>
  <c r="T375" i="14"/>
  <c r="R375" i="14"/>
  <c r="P375" i="14"/>
  <c r="BI366" i="14"/>
  <c r="BH366" i="14"/>
  <c r="BG366" i="14"/>
  <c r="BF366" i="14"/>
  <c r="T366" i="14"/>
  <c r="R366" i="14"/>
  <c r="P366" i="14"/>
  <c r="BI361" i="14"/>
  <c r="BH361" i="14"/>
  <c r="BG361" i="14"/>
  <c r="BF361" i="14"/>
  <c r="T361" i="14"/>
  <c r="R361" i="14"/>
  <c r="P361" i="14"/>
  <c r="BI357" i="14"/>
  <c r="BH357" i="14"/>
  <c r="BG357" i="14"/>
  <c r="BF357" i="14"/>
  <c r="T357" i="14"/>
  <c r="T356" i="14" s="1"/>
  <c r="R357" i="14"/>
  <c r="R356" i="14"/>
  <c r="P357" i="14"/>
  <c r="P356" i="14" s="1"/>
  <c r="BI355" i="14"/>
  <c r="BH355" i="14"/>
  <c r="BG355" i="14"/>
  <c r="BF355" i="14"/>
  <c r="T355" i="14"/>
  <c r="R355" i="14"/>
  <c r="P355" i="14"/>
  <c r="BI354" i="14"/>
  <c r="BH354" i="14"/>
  <c r="BG354" i="14"/>
  <c r="BF354" i="14"/>
  <c r="T354" i="14"/>
  <c r="R354" i="14"/>
  <c r="P354" i="14"/>
  <c r="BI353" i="14"/>
  <c r="BH353" i="14"/>
  <c r="BG353" i="14"/>
  <c r="BF353" i="14"/>
  <c r="T353" i="14"/>
  <c r="R353" i="14"/>
  <c r="P353" i="14"/>
  <c r="BI352" i="14"/>
  <c r="BH352" i="14"/>
  <c r="BG352" i="14"/>
  <c r="BF352" i="14"/>
  <c r="T352" i="14"/>
  <c r="R352" i="14"/>
  <c r="P352" i="14"/>
  <c r="BI347" i="14"/>
  <c r="BH347" i="14"/>
  <c r="BG347" i="14"/>
  <c r="BF347" i="14"/>
  <c r="T347" i="14"/>
  <c r="R347" i="14"/>
  <c r="P347" i="14"/>
  <c r="BI344" i="14"/>
  <c r="BH344" i="14"/>
  <c r="BG344" i="14"/>
  <c r="BF344" i="14"/>
  <c r="T344" i="14"/>
  <c r="R344" i="14"/>
  <c r="P344" i="14"/>
  <c r="BI342" i="14"/>
  <c r="BH342" i="14"/>
  <c r="BG342" i="14"/>
  <c r="BF342" i="14"/>
  <c r="T342" i="14"/>
  <c r="R342" i="14"/>
  <c r="P342" i="14"/>
  <c r="BI341" i="14"/>
  <c r="BH341" i="14"/>
  <c r="BG341" i="14"/>
  <c r="BF341" i="14"/>
  <c r="T341" i="14"/>
  <c r="R341" i="14"/>
  <c r="P341" i="14"/>
  <c r="BI340" i="14"/>
  <c r="BH340" i="14"/>
  <c r="BG340" i="14"/>
  <c r="BF340" i="14"/>
  <c r="T340" i="14"/>
  <c r="R340" i="14"/>
  <c r="P340" i="14"/>
  <c r="BI334" i="14"/>
  <c r="BH334" i="14"/>
  <c r="BG334" i="14"/>
  <c r="BF334" i="14"/>
  <c r="T334" i="14"/>
  <c r="R334" i="14"/>
  <c r="P334" i="14"/>
  <c r="BI332" i="14"/>
  <c r="BH332" i="14"/>
  <c r="BG332" i="14"/>
  <c r="BF332" i="14"/>
  <c r="T332" i="14"/>
  <c r="R332" i="14"/>
  <c r="P332" i="14"/>
  <c r="BI330" i="14"/>
  <c r="BH330" i="14"/>
  <c r="BG330" i="14"/>
  <c r="BF330" i="14"/>
  <c r="T330" i="14"/>
  <c r="R330" i="14"/>
  <c r="P330" i="14"/>
  <c r="BI328" i="14"/>
  <c r="BH328" i="14"/>
  <c r="BG328" i="14"/>
  <c r="BF328" i="14"/>
  <c r="T328" i="14"/>
  <c r="R328" i="14"/>
  <c r="P328" i="14"/>
  <c r="BI323" i="14"/>
  <c r="BH323" i="14"/>
  <c r="BG323" i="14"/>
  <c r="BF323" i="14"/>
  <c r="T323" i="14"/>
  <c r="R323" i="14"/>
  <c r="P323" i="14"/>
  <c r="BI321" i="14"/>
  <c r="BH321" i="14"/>
  <c r="BG321" i="14"/>
  <c r="BF321" i="14"/>
  <c r="T321" i="14"/>
  <c r="R321" i="14"/>
  <c r="P321" i="14"/>
  <c r="BI316" i="14"/>
  <c r="BH316" i="14"/>
  <c r="BG316" i="14"/>
  <c r="BF316" i="14"/>
  <c r="T316" i="14"/>
  <c r="R316" i="14"/>
  <c r="P316" i="14"/>
  <c r="BI314" i="14"/>
  <c r="BH314" i="14"/>
  <c r="BG314" i="14"/>
  <c r="BF314" i="14"/>
  <c r="T314" i="14"/>
  <c r="R314" i="14"/>
  <c r="P314" i="14"/>
  <c r="BI312" i="14"/>
  <c r="BH312" i="14"/>
  <c r="BG312" i="14"/>
  <c r="BF312" i="14"/>
  <c r="T312" i="14"/>
  <c r="R312" i="14"/>
  <c r="P312" i="14"/>
  <c r="BI310" i="14"/>
  <c r="BH310" i="14"/>
  <c r="BG310" i="14"/>
  <c r="BF310" i="14"/>
  <c r="T310" i="14"/>
  <c r="R310" i="14"/>
  <c r="P310" i="14"/>
  <c r="BI309" i="14"/>
  <c r="BH309" i="14"/>
  <c r="BG309" i="14"/>
  <c r="BF309" i="14"/>
  <c r="T309" i="14"/>
  <c r="R309" i="14"/>
  <c r="P309" i="14"/>
  <c r="BI303" i="14"/>
  <c r="BH303" i="14"/>
  <c r="BG303" i="14"/>
  <c r="BF303" i="14"/>
  <c r="T303" i="14"/>
  <c r="R303" i="14"/>
  <c r="P303" i="14"/>
  <c r="BI302" i="14"/>
  <c r="BH302" i="14"/>
  <c r="BG302" i="14"/>
  <c r="BF302" i="14"/>
  <c r="T302" i="14"/>
  <c r="R302" i="14"/>
  <c r="P302" i="14"/>
  <c r="BI301" i="14"/>
  <c r="BH301" i="14"/>
  <c r="BG301" i="14"/>
  <c r="BF301" i="14"/>
  <c r="T301" i="14"/>
  <c r="R301" i="14"/>
  <c r="P301" i="14"/>
  <c r="BI295" i="14"/>
  <c r="BH295" i="14"/>
  <c r="BG295" i="14"/>
  <c r="BF295" i="14"/>
  <c r="T295" i="14"/>
  <c r="R295" i="14"/>
  <c r="P295" i="14"/>
  <c r="BI294" i="14"/>
  <c r="BH294" i="14"/>
  <c r="BG294" i="14"/>
  <c r="BF294" i="14"/>
  <c r="T294" i="14"/>
  <c r="R294" i="14"/>
  <c r="P294" i="14"/>
  <c r="BI292" i="14"/>
  <c r="BH292" i="14"/>
  <c r="BG292" i="14"/>
  <c r="BF292" i="14"/>
  <c r="T292" i="14"/>
  <c r="R292" i="14"/>
  <c r="P292" i="14"/>
  <c r="BI287" i="14"/>
  <c r="BH287" i="14"/>
  <c r="BG287" i="14"/>
  <c r="BF287" i="14"/>
  <c r="T287" i="14"/>
  <c r="R287" i="14"/>
  <c r="P287" i="14"/>
  <c r="BI285" i="14"/>
  <c r="BH285" i="14"/>
  <c r="BG285" i="14"/>
  <c r="BF285" i="14"/>
  <c r="T285" i="14"/>
  <c r="R285" i="14"/>
  <c r="P285" i="14"/>
  <c r="BI280" i="14"/>
  <c r="BH280" i="14"/>
  <c r="BG280" i="14"/>
  <c r="BF280" i="14"/>
  <c r="T280" i="14"/>
  <c r="R280" i="14"/>
  <c r="P280" i="14"/>
  <c r="BI279" i="14"/>
  <c r="BH279" i="14"/>
  <c r="BG279" i="14"/>
  <c r="BF279" i="14"/>
  <c r="T279" i="14"/>
  <c r="R279" i="14"/>
  <c r="P279" i="14"/>
  <c r="BI274" i="14"/>
  <c r="BH274" i="14"/>
  <c r="BG274" i="14"/>
  <c r="BF274" i="14"/>
  <c r="T274" i="14"/>
  <c r="R274" i="14"/>
  <c r="P274" i="14"/>
  <c r="BI267" i="14"/>
  <c r="BH267" i="14"/>
  <c r="BG267" i="14"/>
  <c r="BF267" i="14"/>
  <c r="T267" i="14"/>
  <c r="R267" i="14"/>
  <c r="P267" i="14"/>
  <c r="BI261" i="14"/>
  <c r="BH261" i="14"/>
  <c r="BG261" i="14"/>
  <c r="BF261" i="14"/>
  <c r="T261" i="14"/>
  <c r="R261" i="14"/>
  <c r="P261" i="14"/>
  <c r="BI240" i="14"/>
  <c r="BH240" i="14"/>
  <c r="BG240" i="14"/>
  <c r="BF240" i="14"/>
  <c r="T240" i="14"/>
  <c r="R240" i="14"/>
  <c r="P240" i="14"/>
  <c r="BI233" i="14"/>
  <c r="BH233" i="14"/>
  <c r="BG233" i="14"/>
  <c r="BF233" i="14"/>
  <c r="T233" i="14"/>
  <c r="R233" i="14"/>
  <c r="P233" i="14"/>
  <c r="BI227" i="14"/>
  <c r="BH227" i="14"/>
  <c r="BG227" i="14"/>
  <c r="BF227" i="14"/>
  <c r="T227" i="14"/>
  <c r="R227" i="14"/>
  <c r="P227" i="14"/>
  <c r="BI225" i="14"/>
  <c r="BH225" i="14"/>
  <c r="BG225" i="14"/>
  <c r="BF225" i="14"/>
  <c r="T225" i="14"/>
  <c r="R225" i="14"/>
  <c r="P225" i="14"/>
  <c r="BI219" i="14"/>
  <c r="BH219" i="14"/>
  <c r="BG219" i="14"/>
  <c r="BF219" i="14"/>
  <c r="T219" i="14"/>
  <c r="R219" i="14"/>
  <c r="P219" i="14"/>
  <c r="BI213" i="14"/>
  <c r="BH213" i="14"/>
  <c r="BG213" i="14"/>
  <c r="BF213" i="14"/>
  <c r="T213" i="14"/>
  <c r="R213" i="14"/>
  <c r="P213" i="14"/>
  <c r="BI210" i="14"/>
  <c r="BH210" i="14"/>
  <c r="BG210" i="14"/>
  <c r="BF210" i="14"/>
  <c r="T210" i="14"/>
  <c r="R210" i="14"/>
  <c r="P210" i="14"/>
  <c r="BI191" i="14"/>
  <c r="BH191" i="14"/>
  <c r="BG191" i="14"/>
  <c r="BF191" i="14"/>
  <c r="T191" i="14"/>
  <c r="R191" i="14"/>
  <c r="P191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57" i="14"/>
  <c r="BH157" i="14"/>
  <c r="BG157" i="14"/>
  <c r="BF157" i="14"/>
  <c r="T157" i="14"/>
  <c r="R157" i="14"/>
  <c r="P157" i="14"/>
  <c r="BI152" i="14"/>
  <c r="BH152" i="14"/>
  <c r="BG152" i="14"/>
  <c r="BF152" i="14"/>
  <c r="T152" i="14"/>
  <c r="R152" i="14"/>
  <c r="P152" i="14"/>
  <c r="BI150" i="14"/>
  <c r="BH150" i="14"/>
  <c r="BG150" i="14"/>
  <c r="BF150" i="14"/>
  <c r="T150" i="14"/>
  <c r="R150" i="14"/>
  <c r="P150" i="14"/>
  <c r="BI148" i="14"/>
  <c r="BH148" i="14"/>
  <c r="BG148" i="14"/>
  <c r="BF148" i="14"/>
  <c r="T148" i="14"/>
  <c r="R148" i="14"/>
  <c r="P148" i="14"/>
  <c r="BI141" i="14"/>
  <c r="BH141" i="14"/>
  <c r="BG141" i="14"/>
  <c r="BF141" i="14"/>
  <c r="T141" i="14"/>
  <c r="R141" i="14"/>
  <c r="P141" i="14"/>
  <c r="BI134" i="14"/>
  <c r="BH134" i="14"/>
  <c r="BG134" i="14"/>
  <c r="BF134" i="14"/>
  <c r="T134" i="14"/>
  <c r="R134" i="14"/>
  <c r="P134" i="14"/>
  <c r="BI122" i="14"/>
  <c r="BH122" i="14"/>
  <c r="BG122" i="14"/>
  <c r="BF122" i="14"/>
  <c r="T122" i="14"/>
  <c r="R122" i="14"/>
  <c r="P122" i="14"/>
  <c r="BI106" i="14"/>
  <c r="BH106" i="14"/>
  <c r="BG106" i="14"/>
  <c r="BF106" i="14"/>
  <c r="T106" i="14"/>
  <c r="R106" i="14"/>
  <c r="P106" i="14"/>
  <c r="J99" i="14"/>
  <c r="F99" i="14"/>
  <c r="F97" i="14"/>
  <c r="E95" i="14"/>
  <c r="J62" i="14"/>
  <c r="F62" i="14"/>
  <c r="F60" i="14"/>
  <c r="E58" i="14"/>
  <c r="J28" i="14"/>
  <c r="E28" i="14"/>
  <c r="J63" i="14"/>
  <c r="J27" i="14"/>
  <c r="J22" i="14"/>
  <c r="E22" i="14"/>
  <c r="F100" i="14" s="1"/>
  <c r="J21" i="14"/>
  <c r="J16" i="14"/>
  <c r="J97" i="14" s="1"/>
  <c r="E7" i="14"/>
  <c r="E89" i="14"/>
  <c r="J41" i="13"/>
  <c r="J40" i="13"/>
  <c r="AY73" i="1" s="1"/>
  <c r="J39" i="13"/>
  <c r="AX73" i="1" s="1"/>
  <c r="BI727" i="13"/>
  <c r="BH727" i="13"/>
  <c r="BG727" i="13"/>
  <c r="BF727" i="13"/>
  <c r="T727" i="13"/>
  <c r="R727" i="13"/>
  <c r="P727" i="13"/>
  <c r="BI721" i="13"/>
  <c r="BH721" i="13"/>
  <c r="BG721" i="13"/>
  <c r="BF721" i="13"/>
  <c r="T721" i="13"/>
  <c r="R721" i="13"/>
  <c r="P721" i="13"/>
  <c r="BI719" i="13"/>
  <c r="BH719" i="13"/>
  <c r="BG719" i="13"/>
  <c r="BF719" i="13"/>
  <c r="T719" i="13"/>
  <c r="R719" i="13"/>
  <c r="P719" i="13"/>
  <c r="BI718" i="13"/>
  <c r="BH718" i="13"/>
  <c r="BG718" i="13"/>
  <c r="BF718" i="13"/>
  <c r="T718" i="13"/>
  <c r="R718" i="13"/>
  <c r="P718" i="13"/>
  <c r="BI717" i="13"/>
  <c r="BH717" i="13"/>
  <c r="BG717" i="13"/>
  <c r="BF717" i="13"/>
  <c r="T717" i="13"/>
  <c r="R717" i="13"/>
  <c r="P717" i="13"/>
  <c r="BI716" i="13"/>
  <c r="BH716" i="13"/>
  <c r="BG716" i="13"/>
  <c r="BF716" i="13"/>
  <c r="T716" i="13"/>
  <c r="R716" i="13"/>
  <c r="P716" i="13"/>
  <c r="BI715" i="13"/>
  <c r="BH715" i="13"/>
  <c r="BG715" i="13"/>
  <c r="BF715" i="13"/>
  <c r="T715" i="13"/>
  <c r="R715" i="13"/>
  <c r="P715" i="13"/>
  <c r="BI714" i="13"/>
  <c r="BH714" i="13"/>
  <c r="BG714" i="13"/>
  <c r="BF714" i="13"/>
  <c r="T714" i="13"/>
  <c r="R714" i="13"/>
  <c r="P714" i="13"/>
  <c r="BI710" i="13"/>
  <c r="BH710" i="13"/>
  <c r="BG710" i="13"/>
  <c r="BF710" i="13"/>
  <c r="T710" i="13"/>
  <c r="R710" i="13"/>
  <c r="P710" i="13"/>
  <c r="BI709" i="13"/>
  <c r="BH709" i="13"/>
  <c r="BG709" i="13"/>
  <c r="BF709" i="13"/>
  <c r="T709" i="13"/>
  <c r="R709" i="13"/>
  <c r="P709" i="13"/>
  <c r="BI708" i="13"/>
  <c r="BH708" i="13"/>
  <c r="BG708" i="13"/>
  <c r="BF708" i="13"/>
  <c r="T708" i="13"/>
  <c r="R708" i="13"/>
  <c r="P708" i="13"/>
  <c r="BI704" i="13"/>
  <c r="BH704" i="13"/>
  <c r="BG704" i="13"/>
  <c r="BF704" i="13"/>
  <c r="T704" i="13"/>
  <c r="R704" i="13"/>
  <c r="P704" i="13"/>
  <c r="BI703" i="13"/>
  <c r="BH703" i="13"/>
  <c r="BG703" i="13"/>
  <c r="BF703" i="13"/>
  <c r="T703" i="13"/>
  <c r="R703" i="13"/>
  <c r="P703" i="13"/>
  <c r="BI698" i="13"/>
  <c r="BH698" i="13"/>
  <c r="BG698" i="13"/>
  <c r="BF698" i="13"/>
  <c r="T698" i="13"/>
  <c r="R698" i="13"/>
  <c r="P698" i="13"/>
  <c r="BI694" i="13"/>
  <c r="BH694" i="13"/>
  <c r="BG694" i="13"/>
  <c r="BF694" i="13"/>
  <c r="T694" i="13"/>
  <c r="R694" i="13"/>
  <c r="P694" i="13"/>
  <c r="BI691" i="13"/>
  <c r="BH691" i="13"/>
  <c r="BG691" i="13"/>
  <c r="BF691" i="13"/>
  <c r="T691" i="13"/>
  <c r="R691" i="13"/>
  <c r="P691" i="13"/>
  <c r="BI686" i="13"/>
  <c r="BH686" i="13"/>
  <c r="BG686" i="13"/>
  <c r="BF686" i="13"/>
  <c r="T686" i="13"/>
  <c r="R686" i="13"/>
  <c r="P686" i="13"/>
  <c r="BI685" i="13"/>
  <c r="BH685" i="13"/>
  <c r="BG685" i="13"/>
  <c r="BF685" i="13"/>
  <c r="T685" i="13"/>
  <c r="R685" i="13"/>
  <c r="P685" i="13"/>
  <c r="BI680" i="13"/>
  <c r="BH680" i="13"/>
  <c r="BG680" i="13"/>
  <c r="BF680" i="13"/>
  <c r="T680" i="13"/>
  <c r="R680" i="13"/>
  <c r="P680" i="13"/>
  <c r="BI677" i="13"/>
  <c r="BH677" i="13"/>
  <c r="BG677" i="13"/>
  <c r="BF677" i="13"/>
  <c r="T677" i="13"/>
  <c r="R677" i="13"/>
  <c r="P677" i="13"/>
  <c r="BI673" i="13"/>
  <c r="BH673" i="13"/>
  <c r="BG673" i="13"/>
  <c r="BF673" i="13"/>
  <c r="T673" i="13"/>
  <c r="R673" i="13"/>
  <c r="P673" i="13"/>
  <c r="BI669" i="13"/>
  <c r="BH669" i="13"/>
  <c r="BG669" i="13"/>
  <c r="BF669" i="13"/>
  <c r="T669" i="13"/>
  <c r="R669" i="13"/>
  <c r="P669" i="13"/>
  <c r="BI664" i="13"/>
  <c r="BH664" i="13"/>
  <c r="BG664" i="13"/>
  <c r="BF664" i="13"/>
  <c r="T664" i="13"/>
  <c r="R664" i="13"/>
  <c r="P664" i="13"/>
  <c r="BI661" i="13"/>
  <c r="BH661" i="13"/>
  <c r="BG661" i="13"/>
  <c r="BF661" i="13"/>
  <c r="T661" i="13"/>
  <c r="R661" i="13"/>
  <c r="P661" i="13"/>
  <c r="BI659" i="13"/>
  <c r="BH659" i="13"/>
  <c r="BG659" i="13"/>
  <c r="BF659" i="13"/>
  <c r="T659" i="13"/>
  <c r="R659" i="13"/>
  <c r="P659" i="13"/>
  <c r="BI653" i="13"/>
  <c r="BH653" i="13"/>
  <c r="BG653" i="13"/>
  <c r="BF653" i="13"/>
  <c r="T653" i="13"/>
  <c r="R653" i="13"/>
  <c r="P653" i="13"/>
  <c r="BI652" i="13"/>
  <c r="BH652" i="13"/>
  <c r="BG652" i="13"/>
  <c r="BF652" i="13"/>
  <c r="T652" i="13"/>
  <c r="R652" i="13"/>
  <c r="P652" i="13"/>
  <c r="BI647" i="13"/>
  <c r="BH647" i="13"/>
  <c r="BG647" i="13"/>
  <c r="BF647" i="13"/>
  <c r="T647" i="13"/>
  <c r="R647" i="13"/>
  <c r="P647" i="13"/>
  <c r="BI645" i="13"/>
  <c r="BH645" i="13"/>
  <c r="BG645" i="13"/>
  <c r="BF645" i="13"/>
  <c r="T645" i="13"/>
  <c r="R645" i="13"/>
  <c r="P645" i="13"/>
  <c r="BI643" i="13"/>
  <c r="BH643" i="13"/>
  <c r="BG643" i="13"/>
  <c r="BF643" i="13"/>
  <c r="T643" i="13"/>
  <c r="R643" i="13"/>
  <c r="P643" i="13"/>
  <c r="BI637" i="13"/>
  <c r="BH637" i="13"/>
  <c r="BG637" i="13"/>
  <c r="BF637" i="13"/>
  <c r="T637" i="13"/>
  <c r="R637" i="13"/>
  <c r="P637" i="13"/>
  <c r="BI635" i="13"/>
  <c r="BH635" i="13"/>
  <c r="BG635" i="13"/>
  <c r="BF635" i="13"/>
  <c r="T635" i="13"/>
  <c r="R635" i="13"/>
  <c r="P635" i="13"/>
  <c r="BI633" i="13"/>
  <c r="BH633" i="13"/>
  <c r="BG633" i="13"/>
  <c r="BF633" i="13"/>
  <c r="T633" i="13"/>
  <c r="R633" i="13"/>
  <c r="P633" i="13"/>
  <c r="BI627" i="13"/>
  <c r="BH627" i="13"/>
  <c r="BG627" i="13"/>
  <c r="BF627" i="13"/>
  <c r="T627" i="13"/>
  <c r="R627" i="13"/>
  <c r="P627" i="13"/>
  <c r="BI620" i="13"/>
  <c r="BH620" i="13"/>
  <c r="BG620" i="13"/>
  <c r="BF620" i="13"/>
  <c r="T620" i="13"/>
  <c r="R620" i="13"/>
  <c r="P620" i="13"/>
  <c r="BI617" i="13"/>
  <c r="BH617" i="13"/>
  <c r="BG617" i="13"/>
  <c r="BF617" i="13"/>
  <c r="T617" i="13"/>
  <c r="R617" i="13"/>
  <c r="P617" i="13"/>
  <c r="BI612" i="13"/>
  <c r="BH612" i="13"/>
  <c r="BG612" i="13"/>
  <c r="BF612" i="13"/>
  <c r="T612" i="13"/>
  <c r="R612" i="13"/>
  <c r="P612" i="13"/>
  <c r="BI606" i="13"/>
  <c r="BH606" i="13"/>
  <c r="BG606" i="13"/>
  <c r="BF606" i="13"/>
  <c r="T606" i="13"/>
  <c r="R606" i="13"/>
  <c r="P606" i="13"/>
  <c r="BI600" i="13"/>
  <c r="BH600" i="13"/>
  <c r="BG600" i="13"/>
  <c r="BF600" i="13"/>
  <c r="T600" i="13"/>
  <c r="R600" i="13"/>
  <c r="P600" i="13"/>
  <c r="BI594" i="13"/>
  <c r="BH594" i="13"/>
  <c r="BG594" i="13"/>
  <c r="BF594" i="13"/>
  <c r="T594" i="13"/>
  <c r="R594" i="13"/>
  <c r="P594" i="13"/>
  <c r="BI591" i="13"/>
  <c r="BH591" i="13"/>
  <c r="BG591" i="13"/>
  <c r="BF591" i="13"/>
  <c r="T591" i="13"/>
  <c r="R591" i="13"/>
  <c r="P591" i="13"/>
  <c r="BI589" i="13"/>
  <c r="BH589" i="13"/>
  <c r="BG589" i="13"/>
  <c r="BF589" i="13"/>
  <c r="T589" i="13"/>
  <c r="R589" i="13"/>
  <c r="P589" i="13"/>
  <c r="BI585" i="13"/>
  <c r="BH585" i="13"/>
  <c r="BG585" i="13"/>
  <c r="BF585" i="13"/>
  <c r="T585" i="13"/>
  <c r="R585" i="13"/>
  <c r="P585" i="13"/>
  <c r="BI582" i="13"/>
  <c r="BH582" i="13"/>
  <c r="BG582" i="13"/>
  <c r="BF582" i="13"/>
  <c r="T582" i="13"/>
  <c r="R582" i="13"/>
  <c r="P582" i="13"/>
  <c r="BI572" i="13"/>
  <c r="BH572" i="13"/>
  <c r="BG572" i="13"/>
  <c r="BF572" i="13"/>
  <c r="T572" i="13"/>
  <c r="R572" i="13"/>
  <c r="P572" i="13"/>
  <c r="BI562" i="13"/>
  <c r="BH562" i="13"/>
  <c r="BG562" i="13"/>
  <c r="BF562" i="13"/>
  <c r="T562" i="13"/>
  <c r="R562" i="13"/>
  <c r="P562" i="13"/>
  <c r="BI560" i="13"/>
  <c r="BH560" i="13"/>
  <c r="BG560" i="13"/>
  <c r="BF560" i="13"/>
  <c r="T560" i="13"/>
  <c r="R560" i="13"/>
  <c r="P560" i="13"/>
  <c r="BI556" i="13"/>
  <c r="BH556" i="13"/>
  <c r="BG556" i="13"/>
  <c r="BF556" i="13"/>
  <c r="T556" i="13"/>
  <c r="R556" i="13"/>
  <c r="P556" i="13"/>
  <c r="BI554" i="13"/>
  <c r="BH554" i="13"/>
  <c r="BG554" i="13"/>
  <c r="BF554" i="13"/>
  <c r="T554" i="13"/>
  <c r="R554" i="13"/>
  <c r="P554" i="13"/>
  <c r="BI550" i="13"/>
  <c r="BH550" i="13"/>
  <c r="BG550" i="13"/>
  <c r="BF550" i="13"/>
  <c r="T550" i="13"/>
  <c r="R550" i="13"/>
  <c r="P550" i="13"/>
  <c r="BI548" i="13"/>
  <c r="BH548" i="13"/>
  <c r="BG548" i="13"/>
  <c r="BF548" i="13"/>
  <c r="T548" i="13"/>
  <c r="R548" i="13"/>
  <c r="P548" i="13"/>
  <c r="BI538" i="13"/>
  <c r="BH538" i="13"/>
  <c r="BG538" i="13"/>
  <c r="BF538" i="13"/>
  <c r="T538" i="13"/>
  <c r="R538" i="13"/>
  <c r="P538" i="13"/>
  <c r="BI536" i="13"/>
  <c r="BH536" i="13"/>
  <c r="BG536" i="13"/>
  <c r="BF536" i="13"/>
  <c r="T536" i="13"/>
  <c r="R536" i="13"/>
  <c r="P536" i="13"/>
  <c r="BI499" i="13"/>
  <c r="BH499" i="13"/>
  <c r="BG499" i="13"/>
  <c r="BF499" i="13"/>
  <c r="T499" i="13"/>
  <c r="R499" i="13"/>
  <c r="P499" i="13"/>
  <c r="BI495" i="13"/>
  <c r="BH495" i="13"/>
  <c r="BG495" i="13"/>
  <c r="BF495" i="13"/>
  <c r="T495" i="13"/>
  <c r="T494" i="13" s="1"/>
  <c r="R495" i="13"/>
  <c r="R494" i="13"/>
  <c r="P495" i="13"/>
  <c r="P494" i="13" s="1"/>
  <c r="BI493" i="13"/>
  <c r="BH493" i="13"/>
  <c r="BG493" i="13"/>
  <c r="BF493" i="13"/>
  <c r="T493" i="13"/>
  <c r="R493" i="13"/>
  <c r="P493" i="13"/>
  <c r="BI488" i="13"/>
  <c r="BH488" i="13"/>
  <c r="BG488" i="13"/>
  <c r="BF488" i="13"/>
  <c r="T488" i="13"/>
  <c r="R488" i="13"/>
  <c r="P488" i="13"/>
  <c r="BI482" i="13"/>
  <c r="BH482" i="13"/>
  <c r="BG482" i="13"/>
  <c r="BF482" i="13"/>
  <c r="T482" i="13"/>
  <c r="R482" i="13"/>
  <c r="P482" i="13"/>
  <c r="BI476" i="13"/>
  <c r="BH476" i="13"/>
  <c r="BG476" i="13"/>
  <c r="BF476" i="13"/>
  <c r="T476" i="13"/>
  <c r="R476" i="13"/>
  <c r="P476" i="13"/>
  <c r="BI474" i="13"/>
  <c r="BH474" i="13"/>
  <c r="BG474" i="13"/>
  <c r="BF474" i="13"/>
  <c r="T474" i="13"/>
  <c r="R474" i="13"/>
  <c r="P474" i="13"/>
  <c r="BI470" i="13"/>
  <c r="BH470" i="13"/>
  <c r="BG470" i="13"/>
  <c r="BF470" i="13"/>
  <c r="T470" i="13"/>
  <c r="R470" i="13"/>
  <c r="P470" i="13"/>
  <c r="BI460" i="13"/>
  <c r="BH460" i="13"/>
  <c r="BG460" i="13"/>
  <c r="BF460" i="13"/>
  <c r="T460" i="13"/>
  <c r="R460" i="13"/>
  <c r="P460" i="13"/>
  <c r="BI458" i="13"/>
  <c r="BH458" i="13"/>
  <c r="BG458" i="13"/>
  <c r="BF458" i="13"/>
  <c r="T458" i="13"/>
  <c r="R458" i="13"/>
  <c r="P458" i="13"/>
  <c r="BI453" i="13"/>
  <c r="BH453" i="13"/>
  <c r="BG453" i="13"/>
  <c r="BF453" i="13"/>
  <c r="T453" i="13"/>
  <c r="R453" i="13"/>
  <c r="P453" i="13"/>
  <c r="BI428" i="13"/>
  <c r="BH428" i="13"/>
  <c r="BG428" i="13"/>
  <c r="BF428" i="13"/>
  <c r="T428" i="13"/>
  <c r="R428" i="13"/>
  <c r="P428" i="13"/>
  <c r="BI422" i="13"/>
  <c r="BH422" i="13"/>
  <c r="BG422" i="13"/>
  <c r="BF422" i="13"/>
  <c r="T422" i="13"/>
  <c r="R422" i="13"/>
  <c r="P422" i="13"/>
  <c r="BI396" i="13"/>
  <c r="BH396" i="13"/>
  <c r="BG396" i="13"/>
  <c r="BF396" i="13"/>
  <c r="T396" i="13"/>
  <c r="R396" i="13"/>
  <c r="P396" i="13"/>
  <c r="BI393" i="13"/>
  <c r="BH393" i="13"/>
  <c r="BG393" i="13"/>
  <c r="BF393" i="13"/>
  <c r="T393" i="13"/>
  <c r="R393" i="13"/>
  <c r="P393" i="13"/>
  <c r="BI391" i="13"/>
  <c r="BH391" i="13"/>
  <c r="BG391" i="13"/>
  <c r="BF391" i="13"/>
  <c r="T391" i="13"/>
  <c r="R391" i="13"/>
  <c r="P391" i="13"/>
  <c r="BI389" i="13"/>
  <c r="BH389" i="13"/>
  <c r="BG389" i="13"/>
  <c r="BF389" i="13"/>
  <c r="T389" i="13"/>
  <c r="R389" i="13"/>
  <c r="P389" i="13"/>
  <c r="BI387" i="13"/>
  <c r="BH387" i="13"/>
  <c r="BG387" i="13"/>
  <c r="BF387" i="13"/>
  <c r="T387" i="13"/>
  <c r="R387" i="13"/>
  <c r="P387" i="13"/>
  <c r="BI377" i="13"/>
  <c r="BH377" i="13"/>
  <c r="BG377" i="13"/>
  <c r="BF377" i="13"/>
  <c r="T377" i="13"/>
  <c r="R377" i="13"/>
  <c r="P377" i="13"/>
  <c r="BI366" i="13"/>
  <c r="BH366" i="13"/>
  <c r="BG366" i="13"/>
  <c r="BF366" i="13"/>
  <c r="T366" i="13"/>
  <c r="R366" i="13"/>
  <c r="P366" i="13"/>
  <c r="BI364" i="13"/>
  <c r="BH364" i="13"/>
  <c r="BG364" i="13"/>
  <c r="BF364" i="13"/>
  <c r="T364" i="13"/>
  <c r="R364" i="13"/>
  <c r="P364" i="13"/>
  <c r="BI362" i="13"/>
  <c r="BH362" i="13"/>
  <c r="BG362" i="13"/>
  <c r="BF362" i="13"/>
  <c r="T362" i="13"/>
  <c r="R362" i="13"/>
  <c r="P362" i="13"/>
  <c r="BI356" i="13"/>
  <c r="BH356" i="13"/>
  <c r="BG356" i="13"/>
  <c r="BF356" i="13"/>
  <c r="T356" i="13"/>
  <c r="R356" i="13"/>
  <c r="P356" i="13"/>
  <c r="BI354" i="13"/>
  <c r="BH354" i="13"/>
  <c r="BG354" i="13"/>
  <c r="BF354" i="13"/>
  <c r="T354" i="13"/>
  <c r="R354" i="13"/>
  <c r="P354" i="13"/>
  <c r="BI348" i="13"/>
  <c r="BH348" i="13"/>
  <c r="BG348" i="13"/>
  <c r="BF348" i="13"/>
  <c r="T348" i="13"/>
  <c r="R348" i="13"/>
  <c r="P348" i="13"/>
  <c r="BI343" i="13"/>
  <c r="BH343" i="13"/>
  <c r="BG343" i="13"/>
  <c r="BF343" i="13"/>
  <c r="T343" i="13"/>
  <c r="R343" i="13"/>
  <c r="P343" i="13"/>
  <c r="BI337" i="13"/>
  <c r="BH337" i="13"/>
  <c r="BG337" i="13"/>
  <c r="BF337" i="13"/>
  <c r="T337" i="13"/>
  <c r="R337" i="13"/>
  <c r="P337" i="13"/>
  <c r="BI332" i="13"/>
  <c r="BH332" i="13"/>
  <c r="BG332" i="13"/>
  <c r="BF332" i="13"/>
  <c r="T332" i="13"/>
  <c r="R332" i="13"/>
  <c r="P332" i="13"/>
  <c r="BI330" i="13"/>
  <c r="BH330" i="13"/>
  <c r="BG330" i="13"/>
  <c r="BF330" i="13"/>
  <c r="T330" i="13"/>
  <c r="R330" i="13"/>
  <c r="P330" i="13"/>
  <c r="BI328" i="13"/>
  <c r="BH328" i="13"/>
  <c r="BG328" i="13"/>
  <c r="BF328" i="13"/>
  <c r="T328" i="13"/>
  <c r="R328" i="13"/>
  <c r="P328" i="13"/>
  <c r="BI291" i="13"/>
  <c r="BH291" i="13"/>
  <c r="BG291" i="13"/>
  <c r="BF291" i="13"/>
  <c r="T291" i="13"/>
  <c r="R291" i="13"/>
  <c r="P291" i="13"/>
  <c r="BI257" i="13"/>
  <c r="BH257" i="13"/>
  <c r="BG257" i="13"/>
  <c r="BF257" i="13"/>
  <c r="T257" i="13"/>
  <c r="R257" i="13"/>
  <c r="P257" i="13"/>
  <c r="BI255" i="13"/>
  <c r="BH255" i="13"/>
  <c r="BG255" i="13"/>
  <c r="BF255" i="13"/>
  <c r="T255" i="13"/>
  <c r="R255" i="13"/>
  <c r="P255" i="13"/>
  <c r="BI249" i="13"/>
  <c r="BH249" i="13"/>
  <c r="BG249" i="13"/>
  <c r="BF249" i="13"/>
  <c r="T249" i="13"/>
  <c r="R249" i="13"/>
  <c r="P249" i="13"/>
  <c r="BI247" i="13"/>
  <c r="BH247" i="13"/>
  <c r="BG247" i="13"/>
  <c r="BF247" i="13"/>
  <c r="T247" i="13"/>
  <c r="R247" i="13"/>
  <c r="P247" i="13"/>
  <c r="BI230" i="13"/>
  <c r="BH230" i="13"/>
  <c r="BG230" i="13"/>
  <c r="BF230" i="13"/>
  <c r="T230" i="13"/>
  <c r="R230" i="13"/>
  <c r="P230" i="13"/>
  <c r="BI214" i="13"/>
  <c r="BH214" i="13"/>
  <c r="BG214" i="13"/>
  <c r="BF214" i="13"/>
  <c r="T214" i="13"/>
  <c r="R214" i="13"/>
  <c r="P214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1" i="13"/>
  <c r="BH201" i="13"/>
  <c r="BG201" i="13"/>
  <c r="BF201" i="13"/>
  <c r="T201" i="13"/>
  <c r="R201" i="13"/>
  <c r="P201" i="13"/>
  <c r="BI196" i="13"/>
  <c r="BH196" i="13"/>
  <c r="BG196" i="13"/>
  <c r="BF196" i="13"/>
  <c r="T196" i="13"/>
  <c r="R196" i="13"/>
  <c r="P196" i="13"/>
  <c r="BI190" i="13"/>
  <c r="BH190" i="13"/>
  <c r="BG190" i="13"/>
  <c r="BF190" i="13"/>
  <c r="T190" i="13"/>
  <c r="R190" i="13"/>
  <c r="P190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76" i="13"/>
  <c r="BH176" i="13"/>
  <c r="BG176" i="13"/>
  <c r="BF176" i="13"/>
  <c r="T176" i="13"/>
  <c r="R176" i="13"/>
  <c r="P176" i="13"/>
  <c r="BI170" i="13"/>
  <c r="BH170" i="13"/>
  <c r="BG170" i="13"/>
  <c r="BF170" i="13"/>
  <c r="T170" i="13"/>
  <c r="R170" i="13"/>
  <c r="P170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39" i="13"/>
  <c r="BH139" i="13"/>
  <c r="BG139" i="13"/>
  <c r="BF139" i="13"/>
  <c r="T139" i="13"/>
  <c r="R139" i="13"/>
  <c r="P139" i="13"/>
  <c r="BI134" i="13"/>
  <c r="BH134" i="13"/>
  <c r="BG134" i="13"/>
  <c r="BF134" i="13"/>
  <c r="T134" i="13"/>
  <c r="R134" i="13"/>
  <c r="P134" i="13"/>
  <c r="BI126" i="13"/>
  <c r="BH126" i="13"/>
  <c r="BG126" i="13"/>
  <c r="BF126" i="13"/>
  <c r="T126" i="13"/>
  <c r="R126" i="13"/>
  <c r="P126" i="13"/>
  <c r="BI118" i="13"/>
  <c r="BH118" i="13"/>
  <c r="BG118" i="13"/>
  <c r="BF118" i="13"/>
  <c r="T118" i="13"/>
  <c r="R118" i="13"/>
  <c r="P118" i="13"/>
  <c r="BI111" i="13"/>
  <c r="BH111" i="13"/>
  <c r="BG111" i="13"/>
  <c r="BF111" i="13"/>
  <c r="T111" i="13"/>
  <c r="R111" i="13"/>
  <c r="P111" i="13"/>
  <c r="J104" i="13"/>
  <c r="F104" i="13"/>
  <c r="F102" i="13"/>
  <c r="E100" i="13"/>
  <c r="J62" i="13"/>
  <c r="F62" i="13"/>
  <c r="F60" i="13"/>
  <c r="E58" i="13"/>
  <c r="J28" i="13"/>
  <c r="E28" i="13"/>
  <c r="J105" i="13"/>
  <c r="J27" i="13"/>
  <c r="J22" i="13"/>
  <c r="E22" i="13"/>
  <c r="F105" i="13" s="1"/>
  <c r="J21" i="13"/>
  <c r="J16" i="13"/>
  <c r="J60" i="13" s="1"/>
  <c r="E7" i="13"/>
  <c r="E94" i="13"/>
  <c r="J41" i="12"/>
  <c r="J40" i="12"/>
  <c r="AY71" i="1" s="1"/>
  <c r="J39" i="12"/>
  <c r="AX71" i="1" s="1"/>
  <c r="BI355" i="12"/>
  <c r="BH355" i="12"/>
  <c r="BG355" i="12"/>
  <c r="BF355" i="12"/>
  <c r="T355" i="12"/>
  <c r="T354" i="12" s="1"/>
  <c r="R355" i="12"/>
  <c r="R354" i="12" s="1"/>
  <c r="P355" i="12"/>
  <c r="P354" i="12"/>
  <c r="BI352" i="12"/>
  <c r="BH352" i="12"/>
  <c r="BG352" i="12"/>
  <c r="BF352" i="12"/>
  <c r="T352" i="12"/>
  <c r="T351" i="12" s="1"/>
  <c r="T350" i="12" s="1"/>
  <c r="R352" i="12"/>
  <c r="R351" i="12"/>
  <c r="R350" i="12" s="1"/>
  <c r="P352" i="12"/>
  <c r="P351" i="12" s="1"/>
  <c r="P350" i="12" s="1"/>
  <c r="BI348" i="12"/>
  <c r="BH348" i="12"/>
  <c r="BG348" i="12"/>
  <c r="BF348" i="12"/>
  <c r="T348" i="12"/>
  <c r="R348" i="12"/>
  <c r="P348" i="12"/>
  <c r="BI346" i="12"/>
  <c r="BH346" i="12"/>
  <c r="BG346" i="12"/>
  <c r="BF346" i="12"/>
  <c r="T346" i="12"/>
  <c r="R346" i="12"/>
  <c r="P346" i="12"/>
  <c r="BI344" i="12"/>
  <c r="BH344" i="12"/>
  <c r="BG344" i="12"/>
  <c r="BF344" i="12"/>
  <c r="T344" i="12"/>
  <c r="R344" i="12"/>
  <c r="P344" i="12"/>
  <c r="BI341" i="12"/>
  <c r="BH341" i="12"/>
  <c r="BG341" i="12"/>
  <c r="BF341" i="12"/>
  <c r="T341" i="12"/>
  <c r="R341" i="12"/>
  <c r="P341" i="12"/>
  <c r="BI338" i="12"/>
  <c r="BH338" i="12"/>
  <c r="BG338" i="12"/>
  <c r="BF338" i="12"/>
  <c r="T338" i="12"/>
  <c r="R338" i="12"/>
  <c r="P338" i="12"/>
  <c r="BI334" i="12"/>
  <c r="BH334" i="12"/>
  <c r="BG334" i="12"/>
  <c r="BF334" i="12"/>
  <c r="T334" i="12"/>
  <c r="R334" i="12"/>
  <c r="P334" i="12"/>
  <c r="BI331" i="12"/>
  <c r="BH331" i="12"/>
  <c r="BG331" i="12"/>
  <c r="BF331" i="12"/>
  <c r="T331" i="12"/>
  <c r="R331" i="12"/>
  <c r="P331" i="12"/>
  <c r="BI328" i="12"/>
  <c r="BH328" i="12"/>
  <c r="BG328" i="12"/>
  <c r="BF328" i="12"/>
  <c r="T328" i="12"/>
  <c r="R328" i="12"/>
  <c r="P328" i="12"/>
  <c r="BI326" i="12"/>
  <c r="BH326" i="12"/>
  <c r="BG326" i="12"/>
  <c r="BF326" i="12"/>
  <c r="T326" i="12"/>
  <c r="R326" i="12"/>
  <c r="P326" i="12"/>
  <c r="BI323" i="12"/>
  <c r="BH323" i="12"/>
  <c r="BG323" i="12"/>
  <c r="BF323" i="12"/>
  <c r="T323" i="12"/>
  <c r="R323" i="12"/>
  <c r="P323" i="12"/>
  <c r="BI320" i="12"/>
  <c r="BH320" i="12"/>
  <c r="BG320" i="12"/>
  <c r="BF320" i="12"/>
  <c r="T320" i="12"/>
  <c r="R320" i="12"/>
  <c r="P320" i="12"/>
  <c r="BI316" i="12"/>
  <c r="BH316" i="12"/>
  <c r="BG316" i="12"/>
  <c r="BF316" i="12"/>
  <c r="T316" i="12"/>
  <c r="R316" i="12"/>
  <c r="P316" i="12"/>
  <c r="BI315" i="12"/>
  <c r="BH315" i="12"/>
  <c r="BG315" i="12"/>
  <c r="BF315" i="12"/>
  <c r="T315" i="12"/>
  <c r="R315" i="12"/>
  <c r="P315" i="12"/>
  <c r="BI314" i="12"/>
  <c r="BH314" i="12"/>
  <c r="BG314" i="12"/>
  <c r="BF314" i="12"/>
  <c r="T314" i="12"/>
  <c r="R314" i="12"/>
  <c r="P314" i="12"/>
  <c r="BI312" i="12"/>
  <c r="BH312" i="12"/>
  <c r="BG312" i="12"/>
  <c r="BF312" i="12"/>
  <c r="T312" i="12"/>
  <c r="R312" i="12"/>
  <c r="P312" i="12"/>
  <c r="BI310" i="12"/>
  <c r="BH310" i="12"/>
  <c r="BG310" i="12"/>
  <c r="BF310" i="12"/>
  <c r="T310" i="12"/>
  <c r="R310" i="12"/>
  <c r="P310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300" i="12"/>
  <c r="BH300" i="12"/>
  <c r="BG300" i="12"/>
  <c r="BF300" i="12"/>
  <c r="T300" i="12"/>
  <c r="R300" i="12"/>
  <c r="P300" i="12"/>
  <c r="BI298" i="12"/>
  <c r="BH298" i="12"/>
  <c r="BG298" i="12"/>
  <c r="BF298" i="12"/>
  <c r="T298" i="12"/>
  <c r="R298" i="12"/>
  <c r="P298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7" i="12"/>
  <c r="BH287" i="12"/>
  <c r="BG287" i="12"/>
  <c r="BF287" i="12"/>
  <c r="T287" i="12"/>
  <c r="R287" i="12"/>
  <c r="P287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2" i="12"/>
  <c r="BH282" i="12"/>
  <c r="BG282" i="12"/>
  <c r="BF282" i="12"/>
  <c r="T282" i="12"/>
  <c r="R282" i="12"/>
  <c r="P282" i="12"/>
  <c r="BI281" i="12"/>
  <c r="BH281" i="12"/>
  <c r="BG281" i="12"/>
  <c r="BF281" i="12"/>
  <c r="T281" i="12"/>
  <c r="R281" i="12"/>
  <c r="P281" i="12"/>
  <c r="BI279" i="12"/>
  <c r="BH279" i="12"/>
  <c r="BG279" i="12"/>
  <c r="BF279" i="12"/>
  <c r="T279" i="12"/>
  <c r="R279" i="12"/>
  <c r="P279" i="12"/>
  <c r="BI278" i="12"/>
  <c r="BH278" i="12"/>
  <c r="BG278" i="12"/>
  <c r="BF278" i="12"/>
  <c r="T278" i="12"/>
  <c r="R278" i="12"/>
  <c r="P278" i="12"/>
  <c r="BI276" i="12"/>
  <c r="BH276" i="12"/>
  <c r="BG276" i="12"/>
  <c r="BF276" i="12"/>
  <c r="T276" i="12"/>
  <c r="R276" i="12"/>
  <c r="P276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69" i="12"/>
  <c r="BH269" i="12"/>
  <c r="BG269" i="12"/>
  <c r="BF269" i="12"/>
  <c r="T269" i="12"/>
  <c r="R269" i="12"/>
  <c r="P269" i="12"/>
  <c r="BI267" i="12"/>
  <c r="BH267" i="12"/>
  <c r="BG267" i="12"/>
  <c r="BF267" i="12"/>
  <c r="T267" i="12"/>
  <c r="R267" i="12"/>
  <c r="P267" i="12"/>
  <c r="BI264" i="12"/>
  <c r="BH264" i="12"/>
  <c r="BG264" i="12"/>
  <c r="BF264" i="12"/>
  <c r="T264" i="12"/>
  <c r="R264" i="12"/>
  <c r="P264" i="12"/>
  <c r="BI262" i="12"/>
  <c r="BH262" i="12"/>
  <c r="BG262" i="12"/>
  <c r="BF262" i="12"/>
  <c r="T262" i="12"/>
  <c r="R262" i="12"/>
  <c r="P262" i="12"/>
  <c r="BI259" i="12"/>
  <c r="BH259" i="12"/>
  <c r="BG259" i="12"/>
  <c r="BF259" i="12"/>
  <c r="T259" i="12"/>
  <c r="R259" i="12"/>
  <c r="P259" i="12"/>
  <c r="BI257" i="12"/>
  <c r="BH257" i="12"/>
  <c r="BG257" i="12"/>
  <c r="BF257" i="12"/>
  <c r="T257" i="12"/>
  <c r="R257" i="12"/>
  <c r="P257" i="12"/>
  <c r="BI255" i="12"/>
  <c r="BH255" i="12"/>
  <c r="BG255" i="12"/>
  <c r="BF255" i="12"/>
  <c r="T255" i="12"/>
  <c r="R255" i="12"/>
  <c r="P255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6" i="12"/>
  <c r="BH246" i="12"/>
  <c r="BG246" i="12"/>
  <c r="BF246" i="12"/>
  <c r="T246" i="12"/>
  <c r="R246" i="12"/>
  <c r="P246" i="12"/>
  <c r="BI244" i="12"/>
  <c r="BH244" i="12"/>
  <c r="BG244" i="12"/>
  <c r="BF244" i="12"/>
  <c r="T244" i="12"/>
  <c r="R244" i="12"/>
  <c r="P244" i="12"/>
  <c r="BI242" i="12"/>
  <c r="BH242" i="12"/>
  <c r="BG242" i="12"/>
  <c r="BF242" i="12"/>
  <c r="T242" i="12"/>
  <c r="R242" i="12"/>
  <c r="P242" i="12"/>
  <c r="BI240" i="12"/>
  <c r="BH240" i="12"/>
  <c r="BG240" i="12"/>
  <c r="BF240" i="12"/>
  <c r="T240" i="12"/>
  <c r="R240" i="12"/>
  <c r="P240" i="12"/>
  <c r="BI238" i="12"/>
  <c r="BH238" i="12"/>
  <c r="BG238" i="12"/>
  <c r="BF238" i="12"/>
  <c r="T238" i="12"/>
  <c r="R238" i="12"/>
  <c r="P238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2" i="12"/>
  <c r="BH232" i="12"/>
  <c r="BG232" i="12"/>
  <c r="BF232" i="12"/>
  <c r="T232" i="12"/>
  <c r="R232" i="12"/>
  <c r="P232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7" i="12"/>
  <c r="BH227" i="12"/>
  <c r="BG227" i="12"/>
  <c r="BF227" i="12"/>
  <c r="T227" i="12"/>
  <c r="R227" i="12"/>
  <c r="P227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8" i="12"/>
  <c r="BH128" i="12"/>
  <c r="BG128" i="12"/>
  <c r="BF128" i="12"/>
  <c r="T128" i="12"/>
  <c r="R128" i="12"/>
  <c r="P128" i="12"/>
  <c r="BI126" i="12"/>
  <c r="BH126" i="12"/>
  <c r="BG126" i="12"/>
  <c r="BF126" i="12"/>
  <c r="T126" i="12"/>
  <c r="R126" i="12"/>
  <c r="P126" i="12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8" i="12"/>
  <c r="BH108" i="12"/>
  <c r="BG108" i="12"/>
  <c r="BF108" i="12"/>
  <c r="T108" i="12"/>
  <c r="R108" i="12"/>
  <c r="P108" i="12"/>
  <c r="BI106" i="12"/>
  <c r="BH106" i="12"/>
  <c r="BG106" i="12"/>
  <c r="BF106" i="12"/>
  <c r="T106" i="12"/>
  <c r="R106" i="12"/>
  <c r="P106" i="12"/>
  <c r="BI104" i="12"/>
  <c r="BH104" i="12"/>
  <c r="BG104" i="12"/>
  <c r="BF104" i="12"/>
  <c r="T104" i="12"/>
  <c r="R104" i="12"/>
  <c r="P104" i="12"/>
  <c r="J97" i="12"/>
  <c r="F97" i="12"/>
  <c r="F95" i="12"/>
  <c r="E93" i="12"/>
  <c r="J62" i="12"/>
  <c r="F62" i="12"/>
  <c r="F60" i="12"/>
  <c r="E58" i="12"/>
  <c r="J28" i="12"/>
  <c r="E28" i="12"/>
  <c r="J98" i="12"/>
  <c r="J27" i="12"/>
  <c r="J22" i="12"/>
  <c r="E22" i="12"/>
  <c r="F63" i="12" s="1"/>
  <c r="J21" i="12"/>
  <c r="J16" i="12"/>
  <c r="J60" i="12" s="1"/>
  <c r="E7" i="12"/>
  <c r="E87" i="12" s="1"/>
  <c r="J41" i="11"/>
  <c r="J40" i="11"/>
  <c r="AY70" i="1"/>
  <c r="J39" i="11"/>
  <c r="AX70" i="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1" i="11"/>
  <c r="BH121" i="11"/>
  <c r="BG121" i="11"/>
  <c r="BF121" i="11"/>
  <c r="T121" i="11"/>
  <c r="R121" i="11"/>
  <c r="P121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7" i="11"/>
  <c r="BH117" i="11"/>
  <c r="BG117" i="11"/>
  <c r="BF117" i="11"/>
  <c r="T117" i="11"/>
  <c r="R117" i="11"/>
  <c r="P117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1" i="11"/>
  <c r="BH111" i="11"/>
  <c r="BG111" i="11"/>
  <c r="BF111" i="11"/>
  <c r="T111" i="11"/>
  <c r="R111" i="11"/>
  <c r="P111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J93" i="11"/>
  <c r="F93" i="11"/>
  <c r="F91" i="11"/>
  <c r="E89" i="11"/>
  <c r="J62" i="11"/>
  <c r="F62" i="11"/>
  <c r="F60" i="11"/>
  <c r="E58" i="11"/>
  <c r="J28" i="11"/>
  <c r="E28" i="11"/>
  <c r="J63" i="11" s="1"/>
  <c r="J27" i="11"/>
  <c r="J22" i="11"/>
  <c r="E22" i="11"/>
  <c r="F94" i="11" s="1"/>
  <c r="J21" i="11"/>
  <c r="J16" i="11"/>
  <c r="J60" i="11" s="1"/>
  <c r="E7" i="11"/>
  <c r="E83" i="11"/>
  <c r="J41" i="10"/>
  <c r="J40" i="10"/>
  <c r="AY69" i="1" s="1"/>
  <c r="J39" i="10"/>
  <c r="AX69" i="1" s="1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2" i="10"/>
  <c r="BH122" i="10"/>
  <c r="BG122" i="10"/>
  <c r="BF122" i="10"/>
  <c r="T122" i="10"/>
  <c r="R122" i="10"/>
  <c r="P122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5" i="10"/>
  <c r="BH115" i="10"/>
  <c r="BG115" i="10"/>
  <c r="BF115" i="10"/>
  <c r="T115" i="10"/>
  <c r="R115" i="10"/>
  <c r="P115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1" i="10"/>
  <c r="BH111" i="10"/>
  <c r="BG111" i="10"/>
  <c r="BF111" i="10"/>
  <c r="T111" i="10"/>
  <c r="R111" i="10"/>
  <c r="P111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6" i="10"/>
  <c r="BH96" i="10"/>
  <c r="BG96" i="10"/>
  <c r="BF96" i="10"/>
  <c r="T96" i="10"/>
  <c r="R96" i="10"/>
  <c r="P96" i="10"/>
  <c r="J89" i="10"/>
  <c r="F89" i="10"/>
  <c r="F87" i="10"/>
  <c r="E85" i="10"/>
  <c r="J62" i="10"/>
  <c r="F62" i="10"/>
  <c r="F60" i="10"/>
  <c r="E58" i="10"/>
  <c r="J28" i="10"/>
  <c r="E28" i="10"/>
  <c r="J63" i="10" s="1"/>
  <c r="J27" i="10"/>
  <c r="J22" i="10"/>
  <c r="E22" i="10"/>
  <c r="F63" i="10" s="1"/>
  <c r="J21" i="10"/>
  <c r="J16" i="10"/>
  <c r="J60" i="10"/>
  <c r="E7" i="10"/>
  <c r="E79" i="10"/>
  <c r="J41" i="9"/>
  <c r="J40" i="9"/>
  <c r="AY68" i="1" s="1"/>
  <c r="J39" i="9"/>
  <c r="AX68" i="1" s="1"/>
  <c r="BI766" i="9"/>
  <c r="BH766" i="9"/>
  <c r="BG766" i="9"/>
  <c r="BF766" i="9"/>
  <c r="T766" i="9"/>
  <c r="R766" i="9"/>
  <c r="P766" i="9"/>
  <c r="BI764" i="9"/>
  <c r="BH764" i="9"/>
  <c r="BG764" i="9"/>
  <c r="BF764" i="9"/>
  <c r="T764" i="9"/>
  <c r="R764" i="9"/>
  <c r="P764" i="9"/>
  <c r="BI762" i="9"/>
  <c r="BH762" i="9"/>
  <c r="BG762" i="9"/>
  <c r="BF762" i="9"/>
  <c r="T762" i="9"/>
  <c r="R762" i="9"/>
  <c r="P762" i="9"/>
  <c r="BI760" i="9"/>
  <c r="BH760" i="9"/>
  <c r="BG760" i="9"/>
  <c r="BF760" i="9"/>
  <c r="T760" i="9"/>
  <c r="R760" i="9"/>
  <c r="P760" i="9"/>
  <c r="BI755" i="9"/>
  <c r="BH755" i="9"/>
  <c r="BG755" i="9"/>
  <c r="BF755" i="9"/>
  <c r="T755" i="9"/>
  <c r="R755" i="9"/>
  <c r="P755" i="9"/>
  <c r="BI752" i="9"/>
  <c r="BH752" i="9"/>
  <c r="BG752" i="9"/>
  <c r="BF752" i="9"/>
  <c r="T752" i="9"/>
  <c r="R752" i="9"/>
  <c r="P752" i="9"/>
  <c r="BI747" i="9"/>
  <c r="BH747" i="9"/>
  <c r="BG747" i="9"/>
  <c r="BF747" i="9"/>
  <c r="T747" i="9"/>
  <c r="R747" i="9"/>
  <c r="P747" i="9"/>
  <c r="BI742" i="9"/>
  <c r="BH742" i="9"/>
  <c r="BG742" i="9"/>
  <c r="BF742" i="9"/>
  <c r="T742" i="9"/>
  <c r="R742" i="9"/>
  <c r="P742" i="9"/>
  <c r="BI737" i="9"/>
  <c r="BH737" i="9"/>
  <c r="BG737" i="9"/>
  <c r="BF737" i="9"/>
  <c r="T737" i="9"/>
  <c r="R737" i="9"/>
  <c r="P737" i="9"/>
  <c r="BI733" i="9"/>
  <c r="BH733" i="9"/>
  <c r="BG733" i="9"/>
  <c r="BF733" i="9"/>
  <c r="T733" i="9"/>
  <c r="R733" i="9"/>
  <c r="P733" i="9"/>
  <c r="BI728" i="9"/>
  <c r="BH728" i="9"/>
  <c r="BG728" i="9"/>
  <c r="BF728" i="9"/>
  <c r="T728" i="9"/>
  <c r="R728" i="9"/>
  <c r="P728" i="9"/>
  <c r="BI725" i="9"/>
  <c r="BH725" i="9"/>
  <c r="BG725" i="9"/>
  <c r="BF725" i="9"/>
  <c r="T725" i="9"/>
  <c r="R725" i="9"/>
  <c r="P725" i="9"/>
  <c r="BI721" i="9"/>
  <c r="BH721" i="9"/>
  <c r="BG721" i="9"/>
  <c r="BF721" i="9"/>
  <c r="T721" i="9"/>
  <c r="R721" i="9"/>
  <c r="P721" i="9"/>
  <c r="BI720" i="9"/>
  <c r="BH720" i="9"/>
  <c r="BG720" i="9"/>
  <c r="BF720" i="9"/>
  <c r="T720" i="9"/>
  <c r="R720" i="9"/>
  <c r="P720" i="9"/>
  <c r="BI715" i="9"/>
  <c r="BH715" i="9"/>
  <c r="BG715" i="9"/>
  <c r="BF715" i="9"/>
  <c r="T715" i="9"/>
  <c r="R715" i="9"/>
  <c r="P715" i="9"/>
  <c r="BI714" i="9"/>
  <c r="BH714" i="9"/>
  <c r="BG714" i="9"/>
  <c r="BF714" i="9"/>
  <c r="T714" i="9"/>
  <c r="R714" i="9"/>
  <c r="P714" i="9"/>
  <c r="BI709" i="9"/>
  <c r="BH709" i="9"/>
  <c r="BG709" i="9"/>
  <c r="BF709" i="9"/>
  <c r="T709" i="9"/>
  <c r="R709" i="9"/>
  <c r="P709" i="9"/>
  <c r="BI708" i="9"/>
  <c r="BH708" i="9"/>
  <c r="BG708" i="9"/>
  <c r="BF708" i="9"/>
  <c r="T708" i="9"/>
  <c r="R708" i="9"/>
  <c r="P708" i="9"/>
  <c r="BI703" i="9"/>
  <c r="BH703" i="9"/>
  <c r="BG703" i="9"/>
  <c r="BF703" i="9"/>
  <c r="T703" i="9"/>
  <c r="R703" i="9"/>
  <c r="P703" i="9"/>
  <c r="BI702" i="9"/>
  <c r="BH702" i="9"/>
  <c r="BG702" i="9"/>
  <c r="BF702" i="9"/>
  <c r="T702" i="9"/>
  <c r="R702" i="9"/>
  <c r="P702" i="9"/>
  <c r="BI697" i="9"/>
  <c r="BH697" i="9"/>
  <c r="BG697" i="9"/>
  <c r="BF697" i="9"/>
  <c r="T697" i="9"/>
  <c r="R697" i="9"/>
  <c r="P697" i="9"/>
  <c r="BI695" i="9"/>
  <c r="BH695" i="9"/>
  <c r="BG695" i="9"/>
  <c r="BF695" i="9"/>
  <c r="T695" i="9"/>
  <c r="R695" i="9"/>
  <c r="P695" i="9"/>
  <c r="BI693" i="9"/>
  <c r="BH693" i="9"/>
  <c r="BG693" i="9"/>
  <c r="BF693" i="9"/>
  <c r="T693" i="9"/>
  <c r="R693" i="9"/>
  <c r="P693" i="9"/>
  <c r="BI688" i="9"/>
  <c r="BH688" i="9"/>
  <c r="BG688" i="9"/>
  <c r="BF688" i="9"/>
  <c r="T688" i="9"/>
  <c r="R688" i="9"/>
  <c r="P688" i="9"/>
  <c r="BI684" i="9"/>
  <c r="BH684" i="9"/>
  <c r="BG684" i="9"/>
  <c r="BF684" i="9"/>
  <c r="T684" i="9"/>
  <c r="R684" i="9"/>
  <c r="P684" i="9"/>
  <c r="BI679" i="9"/>
  <c r="BH679" i="9"/>
  <c r="BG679" i="9"/>
  <c r="BF679" i="9"/>
  <c r="T679" i="9"/>
  <c r="R679" i="9"/>
  <c r="P679" i="9"/>
  <c r="BI678" i="9"/>
  <c r="BH678" i="9"/>
  <c r="BG678" i="9"/>
  <c r="BF678" i="9"/>
  <c r="T678" i="9"/>
  <c r="R678" i="9"/>
  <c r="P678" i="9"/>
  <c r="BI673" i="9"/>
  <c r="BH673" i="9"/>
  <c r="BG673" i="9"/>
  <c r="BF673" i="9"/>
  <c r="T673" i="9"/>
  <c r="R673" i="9"/>
  <c r="P673" i="9"/>
  <c r="BI672" i="9"/>
  <c r="BH672" i="9"/>
  <c r="BG672" i="9"/>
  <c r="BF672" i="9"/>
  <c r="T672" i="9"/>
  <c r="R672" i="9"/>
  <c r="P672" i="9"/>
  <c r="BI666" i="9"/>
  <c r="BH666" i="9"/>
  <c r="BG666" i="9"/>
  <c r="BF666" i="9"/>
  <c r="T666" i="9"/>
  <c r="R666" i="9"/>
  <c r="P666" i="9"/>
  <c r="BI665" i="9"/>
  <c r="BH665" i="9"/>
  <c r="BG665" i="9"/>
  <c r="BF665" i="9"/>
  <c r="T665" i="9"/>
  <c r="R665" i="9"/>
  <c r="P665" i="9"/>
  <c r="BI664" i="9"/>
  <c r="BH664" i="9"/>
  <c r="BG664" i="9"/>
  <c r="BF664" i="9"/>
  <c r="T664" i="9"/>
  <c r="R664" i="9"/>
  <c r="P664" i="9"/>
  <c r="BI663" i="9"/>
  <c r="BH663" i="9"/>
  <c r="BG663" i="9"/>
  <c r="BF663" i="9"/>
  <c r="T663" i="9"/>
  <c r="R663" i="9"/>
  <c r="P663" i="9"/>
  <c r="BI659" i="9"/>
  <c r="BH659" i="9"/>
  <c r="BG659" i="9"/>
  <c r="BF659" i="9"/>
  <c r="T659" i="9"/>
  <c r="R659" i="9"/>
  <c r="P659" i="9"/>
  <c r="BI654" i="9"/>
  <c r="BH654" i="9"/>
  <c r="BG654" i="9"/>
  <c r="BF654" i="9"/>
  <c r="T654" i="9"/>
  <c r="R654" i="9"/>
  <c r="P654" i="9"/>
  <c r="BI649" i="9"/>
  <c r="BH649" i="9"/>
  <c r="BG649" i="9"/>
  <c r="BF649" i="9"/>
  <c r="T649" i="9"/>
  <c r="R649" i="9"/>
  <c r="P649" i="9"/>
  <c r="BI648" i="9"/>
  <c r="BH648" i="9"/>
  <c r="BG648" i="9"/>
  <c r="BF648" i="9"/>
  <c r="T648" i="9"/>
  <c r="R648" i="9"/>
  <c r="P648" i="9"/>
  <c r="BI647" i="9"/>
  <c r="BH647" i="9"/>
  <c r="BG647" i="9"/>
  <c r="BF647" i="9"/>
  <c r="T647" i="9"/>
  <c r="R647" i="9"/>
  <c r="P647" i="9"/>
  <c r="BI646" i="9"/>
  <c r="BH646" i="9"/>
  <c r="BG646" i="9"/>
  <c r="BF646" i="9"/>
  <c r="T646" i="9"/>
  <c r="R646" i="9"/>
  <c r="P646" i="9"/>
  <c r="BI645" i="9"/>
  <c r="BH645" i="9"/>
  <c r="BG645" i="9"/>
  <c r="BF645" i="9"/>
  <c r="T645" i="9"/>
  <c r="R645" i="9"/>
  <c r="P645" i="9"/>
  <c r="BI639" i="9"/>
  <c r="BH639" i="9"/>
  <c r="BG639" i="9"/>
  <c r="BF639" i="9"/>
  <c r="T639" i="9"/>
  <c r="R639" i="9"/>
  <c r="P639" i="9"/>
  <c r="BI638" i="9"/>
  <c r="BH638" i="9"/>
  <c r="BG638" i="9"/>
  <c r="BF638" i="9"/>
  <c r="T638" i="9"/>
  <c r="R638" i="9"/>
  <c r="P638" i="9"/>
  <c r="BI633" i="9"/>
  <c r="BH633" i="9"/>
  <c r="BG633" i="9"/>
  <c r="BF633" i="9"/>
  <c r="T633" i="9"/>
  <c r="R633" i="9"/>
  <c r="P633" i="9"/>
  <c r="BI632" i="9"/>
  <c r="BH632" i="9"/>
  <c r="BG632" i="9"/>
  <c r="BF632" i="9"/>
  <c r="T632" i="9"/>
  <c r="R632" i="9"/>
  <c r="P632" i="9"/>
  <c r="BI627" i="9"/>
  <c r="BH627" i="9"/>
  <c r="BG627" i="9"/>
  <c r="BF627" i="9"/>
  <c r="T627" i="9"/>
  <c r="R627" i="9"/>
  <c r="P627" i="9"/>
  <c r="BI626" i="9"/>
  <c r="BH626" i="9"/>
  <c r="BG626" i="9"/>
  <c r="BF626" i="9"/>
  <c r="T626" i="9"/>
  <c r="R626" i="9"/>
  <c r="P626" i="9"/>
  <c r="BI625" i="9"/>
  <c r="BH625" i="9"/>
  <c r="BG625" i="9"/>
  <c r="BF625" i="9"/>
  <c r="T625" i="9"/>
  <c r="R625" i="9"/>
  <c r="P625" i="9"/>
  <c r="BI624" i="9"/>
  <c r="BH624" i="9"/>
  <c r="BG624" i="9"/>
  <c r="BF624" i="9"/>
  <c r="T624" i="9"/>
  <c r="R624" i="9"/>
  <c r="P624" i="9"/>
  <c r="BI618" i="9"/>
  <c r="BH618" i="9"/>
  <c r="BG618" i="9"/>
  <c r="BF618" i="9"/>
  <c r="T618" i="9"/>
  <c r="R618" i="9"/>
  <c r="P618" i="9"/>
  <c r="BI615" i="9"/>
  <c r="BH615" i="9"/>
  <c r="BG615" i="9"/>
  <c r="BF615" i="9"/>
  <c r="T615" i="9"/>
  <c r="R615" i="9"/>
  <c r="P615" i="9"/>
  <c r="BI613" i="9"/>
  <c r="BH613" i="9"/>
  <c r="BG613" i="9"/>
  <c r="BF613" i="9"/>
  <c r="T613" i="9"/>
  <c r="R613" i="9"/>
  <c r="P613" i="9"/>
  <c r="BI611" i="9"/>
  <c r="BH611" i="9"/>
  <c r="BG611" i="9"/>
  <c r="BF611" i="9"/>
  <c r="T611" i="9"/>
  <c r="R611" i="9"/>
  <c r="P611" i="9"/>
  <c r="BI609" i="9"/>
  <c r="BH609" i="9"/>
  <c r="BG609" i="9"/>
  <c r="BF609" i="9"/>
  <c r="T609" i="9"/>
  <c r="R609" i="9"/>
  <c r="P609" i="9"/>
  <c r="BI607" i="9"/>
  <c r="BH607" i="9"/>
  <c r="BG607" i="9"/>
  <c r="BF607" i="9"/>
  <c r="T607" i="9"/>
  <c r="R607" i="9"/>
  <c r="P607" i="9"/>
  <c r="BI605" i="9"/>
  <c r="BH605" i="9"/>
  <c r="BG605" i="9"/>
  <c r="BF605" i="9"/>
  <c r="T605" i="9"/>
  <c r="R605" i="9"/>
  <c r="P605" i="9"/>
  <c r="BI603" i="9"/>
  <c r="BH603" i="9"/>
  <c r="BG603" i="9"/>
  <c r="BF603" i="9"/>
  <c r="T603" i="9"/>
  <c r="R603" i="9"/>
  <c r="P603" i="9"/>
  <c r="BI601" i="9"/>
  <c r="BH601" i="9"/>
  <c r="BG601" i="9"/>
  <c r="BF601" i="9"/>
  <c r="T601" i="9"/>
  <c r="R601" i="9"/>
  <c r="P601" i="9"/>
  <c r="BI599" i="9"/>
  <c r="BH599" i="9"/>
  <c r="BG599" i="9"/>
  <c r="BF599" i="9"/>
  <c r="T599" i="9"/>
  <c r="R599" i="9"/>
  <c r="P599" i="9"/>
  <c r="BI594" i="9"/>
  <c r="BH594" i="9"/>
  <c r="BG594" i="9"/>
  <c r="BF594" i="9"/>
  <c r="T594" i="9"/>
  <c r="R594" i="9"/>
  <c r="P594" i="9"/>
  <c r="BI588" i="9"/>
  <c r="BH588" i="9"/>
  <c r="BG588" i="9"/>
  <c r="BF588" i="9"/>
  <c r="T588" i="9"/>
  <c r="R588" i="9"/>
  <c r="P588" i="9"/>
  <c r="BI581" i="9"/>
  <c r="BH581" i="9"/>
  <c r="BG581" i="9"/>
  <c r="BF581" i="9"/>
  <c r="T581" i="9"/>
  <c r="R581" i="9"/>
  <c r="P581" i="9"/>
  <c r="BI573" i="9"/>
  <c r="BH573" i="9"/>
  <c r="BG573" i="9"/>
  <c r="BF573" i="9"/>
  <c r="T573" i="9"/>
  <c r="R573" i="9"/>
  <c r="P573" i="9"/>
  <c r="BI565" i="9"/>
  <c r="BH565" i="9"/>
  <c r="BG565" i="9"/>
  <c r="BF565" i="9"/>
  <c r="T565" i="9"/>
  <c r="R565" i="9"/>
  <c r="P565" i="9"/>
  <c r="BI562" i="9"/>
  <c r="BH562" i="9"/>
  <c r="BG562" i="9"/>
  <c r="BF562" i="9"/>
  <c r="T562" i="9"/>
  <c r="R562" i="9"/>
  <c r="P562" i="9"/>
  <c r="BI560" i="9"/>
  <c r="BH560" i="9"/>
  <c r="BG560" i="9"/>
  <c r="BF560" i="9"/>
  <c r="T560" i="9"/>
  <c r="R560" i="9"/>
  <c r="P560" i="9"/>
  <c r="BI558" i="9"/>
  <c r="BH558" i="9"/>
  <c r="BG558" i="9"/>
  <c r="BF558" i="9"/>
  <c r="T558" i="9"/>
  <c r="R558" i="9"/>
  <c r="P558" i="9"/>
  <c r="BI553" i="9"/>
  <c r="BH553" i="9"/>
  <c r="BG553" i="9"/>
  <c r="BF553" i="9"/>
  <c r="T553" i="9"/>
  <c r="R553" i="9"/>
  <c r="P553" i="9"/>
  <c r="BI548" i="9"/>
  <c r="BH548" i="9"/>
  <c r="BG548" i="9"/>
  <c r="BF548" i="9"/>
  <c r="T548" i="9"/>
  <c r="R548" i="9"/>
  <c r="P548" i="9"/>
  <c r="BI546" i="9"/>
  <c r="BH546" i="9"/>
  <c r="BG546" i="9"/>
  <c r="BF546" i="9"/>
  <c r="T546" i="9"/>
  <c r="R546" i="9"/>
  <c r="P546" i="9"/>
  <c r="BI544" i="9"/>
  <c r="BH544" i="9"/>
  <c r="BG544" i="9"/>
  <c r="BF544" i="9"/>
  <c r="T544" i="9"/>
  <c r="R544" i="9"/>
  <c r="P544" i="9"/>
  <c r="BI542" i="9"/>
  <c r="BH542" i="9"/>
  <c r="BG542" i="9"/>
  <c r="BF542" i="9"/>
  <c r="T542" i="9"/>
  <c r="R542" i="9"/>
  <c r="P542" i="9"/>
  <c r="BI538" i="9"/>
  <c r="BH538" i="9"/>
  <c r="BG538" i="9"/>
  <c r="BF538" i="9"/>
  <c r="T538" i="9"/>
  <c r="R538" i="9"/>
  <c r="P538" i="9"/>
  <c r="BI533" i="9"/>
  <c r="BH533" i="9"/>
  <c r="BG533" i="9"/>
  <c r="BF533" i="9"/>
  <c r="T533" i="9"/>
  <c r="R533" i="9"/>
  <c r="P533" i="9"/>
  <c r="BI527" i="9"/>
  <c r="BH527" i="9"/>
  <c r="BG527" i="9"/>
  <c r="BF527" i="9"/>
  <c r="T527" i="9"/>
  <c r="R527" i="9"/>
  <c r="P527" i="9"/>
  <c r="BI522" i="9"/>
  <c r="BH522" i="9"/>
  <c r="BG522" i="9"/>
  <c r="BF522" i="9"/>
  <c r="T522" i="9"/>
  <c r="R522" i="9"/>
  <c r="P522" i="9"/>
  <c r="BI517" i="9"/>
  <c r="BH517" i="9"/>
  <c r="BG517" i="9"/>
  <c r="BF517" i="9"/>
  <c r="T517" i="9"/>
  <c r="R517" i="9"/>
  <c r="P517" i="9"/>
  <c r="BI512" i="9"/>
  <c r="BH512" i="9"/>
  <c r="BG512" i="9"/>
  <c r="BF512" i="9"/>
  <c r="T512" i="9"/>
  <c r="R512" i="9"/>
  <c r="P512" i="9"/>
  <c r="BI507" i="9"/>
  <c r="BH507" i="9"/>
  <c r="BG507" i="9"/>
  <c r="BF507" i="9"/>
  <c r="T507" i="9"/>
  <c r="R507" i="9"/>
  <c r="P507" i="9"/>
  <c r="BI502" i="9"/>
  <c r="BH502" i="9"/>
  <c r="BG502" i="9"/>
  <c r="BF502" i="9"/>
  <c r="T502" i="9"/>
  <c r="R502" i="9"/>
  <c r="P502" i="9"/>
  <c r="BI496" i="9"/>
  <c r="BH496" i="9"/>
  <c r="BG496" i="9"/>
  <c r="BF496" i="9"/>
  <c r="T496" i="9"/>
  <c r="R496" i="9"/>
  <c r="P496" i="9"/>
  <c r="BI485" i="9"/>
  <c r="BH485" i="9"/>
  <c r="BG485" i="9"/>
  <c r="BF485" i="9"/>
  <c r="T485" i="9"/>
  <c r="R485" i="9"/>
  <c r="P485" i="9"/>
  <c r="BI472" i="9"/>
  <c r="BH472" i="9"/>
  <c r="BG472" i="9"/>
  <c r="BF472" i="9"/>
  <c r="T472" i="9"/>
  <c r="R472" i="9"/>
  <c r="P472" i="9"/>
  <c r="BI468" i="9"/>
  <c r="BH468" i="9"/>
  <c r="BG468" i="9"/>
  <c r="BF468" i="9"/>
  <c r="T468" i="9"/>
  <c r="T467" i="9" s="1"/>
  <c r="R468" i="9"/>
  <c r="R467" i="9" s="1"/>
  <c r="P468" i="9"/>
  <c r="P467" i="9" s="1"/>
  <c r="BI466" i="9"/>
  <c r="BH466" i="9"/>
  <c r="BG466" i="9"/>
  <c r="BF466" i="9"/>
  <c r="T466" i="9"/>
  <c r="R466" i="9"/>
  <c r="P466" i="9"/>
  <c r="BI465" i="9"/>
  <c r="BH465" i="9"/>
  <c r="BG465" i="9"/>
  <c r="BF465" i="9"/>
  <c r="T465" i="9"/>
  <c r="R465" i="9"/>
  <c r="P465" i="9"/>
  <c r="BI464" i="9"/>
  <c r="BH464" i="9"/>
  <c r="BG464" i="9"/>
  <c r="BF464" i="9"/>
  <c r="T464" i="9"/>
  <c r="R464" i="9"/>
  <c r="P464" i="9"/>
  <c r="BI463" i="9"/>
  <c r="BH463" i="9"/>
  <c r="BG463" i="9"/>
  <c r="BF463" i="9"/>
  <c r="T463" i="9"/>
  <c r="R463" i="9"/>
  <c r="P463" i="9"/>
  <c r="BI458" i="9"/>
  <c r="BH458" i="9"/>
  <c r="BG458" i="9"/>
  <c r="BF458" i="9"/>
  <c r="T458" i="9"/>
  <c r="R458" i="9"/>
  <c r="P458" i="9"/>
  <c r="BI456" i="9"/>
  <c r="BH456" i="9"/>
  <c r="BG456" i="9"/>
  <c r="BF456" i="9"/>
  <c r="T456" i="9"/>
  <c r="R456" i="9"/>
  <c r="P456" i="9"/>
  <c r="BI455" i="9"/>
  <c r="BH455" i="9"/>
  <c r="BG455" i="9"/>
  <c r="BF455" i="9"/>
  <c r="T455" i="9"/>
  <c r="R455" i="9"/>
  <c r="P455" i="9"/>
  <c r="BI453" i="9"/>
  <c r="BH453" i="9"/>
  <c r="BG453" i="9"/>
  <c r="BF453" i="9"/>
  <c r="T453" i="9"/>
  <c r="R453" i="9"/>
  <c r="P453" i="9"/>
  <c r="BI451" i="9"/>
  <c r="BH451" i="9"/>
  <c r="BG451" i="9"/>
  <c r="BF451" i="9"/>
  <c r="T451" i="9"/>
  <c r="R451" i="9"/>
  <c r="P451" i="9"/>
  <c r="BI450" i="9"/>
  <c r="BH450" i="9"/>
  <c r="BG450" i="9"/>
  <c r="BF450" i="9"/>
  <c r="T450" i="9"/>
  <c r="R450" i="9"/>
  <c r="P450" i="9"/>
  <c r="BI449" i="9"/>
  <c r="BH449" i="9"/>
  <c r="BG449" i="9"/>
  <c r="BF449" i="9"/>
  <c r="T449" i="9"/>
  <c r="R449" i="9"/>
  <c r="P449" i="9"/>
  <c r="BI443" i="9"/>
  <c r="BH443" i="9"/>
  <c r="BG443" i="9"/>
  <c r="BF443" i="9"/>
  <c r="T443" i="9"/>
  <c r="R443" i="9"/>
  <c r="P443" i="9"/>
  <c r="BI442" i="9"/>
  <c r="BH442" i="9"/>
  <c r="BG442" i="9"/>
  <c r="BF442" i="9"/>
  <c r="T442" i="9"/>
  <c r="R442" i="9"/>
  <c r="P442" i="9"/>
  <c r="BI436" i="9"/>
  <c r="BH436" i="9"/>
  <c r="BG436" i="9"/>
  <c r="BF436" i="9"/>
  <c r="T436" i="9"/>
  <c r="R436" i="9"/>
  <c r="P436" i="9"/>
  <c r="BI435" i="9"/>
  <c r="BH435" i="9"/>
  <c r="BG435" i="9"/>
  <c r="BF435" i="9"/>
  <c r="T435" i="9"/>
  <c r="R435" i="9"/>
  <c r="P435" i="9"/>
  <c r="BI429" i="9"/>
  <c r="BH429" i="9"/>
  <c r="BG429" i="9"/>
  <c r="BF429" i="9"/>
  <c r="T429" i="9"/>
  <c r="R429" i="9"/>
  <c r="P429" i="9"/>
  <c r="BI428" i="9"/>
  <c r="BH428" i="9"/>
  <c r="BG428" i="9"/>
  <c r="BF428" i="9"/>
  <c r="T428" i="9"/>
  <c r="R428" i="9"/>
  <c r="P428" i="9"/>
  <c r="BI422" i="9"/>
  <c r="BH422" i="9"/>
  <c r="BG422" i="9"/>
  <c r="BF422" i="9"/>
  <c r="T422" i="9"/>
  <c r="R422" i="9"/>
  <c r="P422" i="9"/>
  <c r="BI420" i="9"/>
  <c r="BH420" i="9"/>
  <c r="BG420" i="9"/>
  <c r="BF420" i="9"/>
  <c r="T420" i="9"/>
  <c r="R420" i="9"/>
  <c r="P420" i="9"/>
  <c r="BI415" i="9"/>
  <c r="BH415" i="9"/>
  <c r="BG415" i="9"/>
  <c r="BF415" i="9"/>
  <c r="T415" i="9"/>
  <c r="R415" i="9"/>
  <c r="P415" i="9"/>
  <c r="BI413" i="9"/>
  <c r="BH413" i="9"/>
  <c r="BG413" i="9"/>
  <c r="BF413" i="9"/>
  <c r="T413" i="9"/>
  <c r="R413" i="9"/>
  <c r="P413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8" i="9"/>
  <c r="BH408" i="9"/>
  <c r="BG408" i="9"/>
  <c r="BF408" i="9"/>
  <c r="T408" i="9"/>
  <c r="R408" i="9"/>
  <c r="P408" i="9"/>
  <c r="BI402" i="9"/>
  <c r="BH402" i="9"/>
  <c r="BG402" i="9"/>
  <c r="BF402" i="9"/>
  <c r="T402" i="9"/>
  <c r="R402" i="9"/>
  <c r="P402" i="9"/>
  <c r="BI401" i="9"/>
  <c r="BH401" i="9"/>
  <c r="BG401" i="9"/>
  <c r="BF401" i="9"/>
  <c r="T401" i="9"/>
  <c r="R401" i="9"/>
  <c r="P401" i="9"/>
  <c r="BI400" i="9"/>
  <c r="BH400" i="9"/>
  <c r="BG400" i="9"/>
  <c r="BF400" i="9"/>
  <c r="T400" i="9"/>
  <c r="R400" i="9"/>
  <c r="P400" i="9"/>
  <c r="BI394" i="9"/>
  <c r="BH394" i="9"/>
  <c r="BG394" i="9"/>
  <c r="BF394" i="9"/>
  <c r="T394" i="9"/>
  <c r="R394" i="9"/>
  <c r="P394" i="9"/>
  <c r="BI393" i="9"/>
  <c r="BH393" i="9"/>
  <c r="BG393" i="9"/>
  <c r="BF393" i="9"/>
  <c r="T393" i="9"/>
  <c r="R393" i="9"/>
  <c r="P393" i="9"/>
  <c r="BI387" i="9"/>
  <c r="BH387" i="9"/>
  <c r="BG387" i="9"/>
  <c r="BF387" i="9"/>
  <c r="T387" i="9"/>
  <c r="R387" i="9"/>
  <c r="P387" i="9"/>
  <c r="BI386" i="9"/>
  <c r="BH386" i="9"/>
  <c r="BG386" i="9"/>
  <c r="BF386" i="9"/>
  <c r="T386" i="9"/>
  <c r="R386" i="9"/>
  <c r="P386" i="9"/>
  <c r="BI380" i="9"/>
  <c r="BH380" i="9"/>
  <c r="BG380" i="9"/>
  <c r="BF380" i="9"/>
  <c r="T380" i="9"/>
  <c r="R380" i="9"/>
  <c r="P380" i="9"/>
  <c r="BI374" i="9"/>
  <c r="BH374" i="9"/>
  <c r="BG374" i="9"/>
  <c r="BF374" i="9"/>
  <c r="T374" i="9"/>
  <c r="R374" i="9"/>
  <c r="P374" i="9"/>
  <c r="BI368" i="9"/>
  <c r="BH368" i="9"/>
  <c r="BG368" i="9"/>
  <c r="BF368" i="9"/>
  <c r="T368" i="9"/>
  <c r="R368" i="9"/>
  <c r="P368" i="9"/>
  <c r="BI366" i="9"/>
  <c r="BH366" i="9"/>
  <c r="BG366" i="9"/>
  <c r="BF366" i="9"/>
  <c r="T366" i="9"/>
  <c r="R366" i="9"/>
  <c r="P366" i="9"/>
  <c r="BI361" i="9"/>
  <c r="BH361" i="9"/>
  <c r="BG361" i="9"/>
  <c r="BF361" i="9"/>
  <c r="T361" i="9"/>
  <c r="R361" i="9"/>
  <c r="P361" i="9"/>
  <c r="BI350" i="9"/>
  <c r="BH350" i="9"/>
  <c r="BG350" i="9"/>
  <c r="BF350" i="9"/>
  <c r="T350" i="9"/>
  <c r="R350" i="9"/>
  <c r="P350" i="9"/>
  <c r="BI340" i="9"/>
  <c r="BH340" i="9"/>
  <c r="BG340" i="9"/>
  <c r="BF340" i="9"/>
  <c r="T340" i="9"/>
  <c r="R340" i="9"/>
  <c r="P340" i="9"/>
  <c r="BI306" i="9"/>
  <c r="BH306" i="9"/>
  <c r="BG306" i="9"/>
  <c r="BF306" i="9"/>
  <c r="T306" i="9"/>
  <c r="R306" i="9"/>
  <c r="P306" i="9"/>
  <c r="BI299" i="9"/>
  <c r="BH299" i="9"/>
  <c r="BG299" i="9"/>
  <c r="BF299" i="9"/>
  <c r="T299" i="9"/>
  <c r="R299" i="9"/>
  <c r="P299" i="9"/>
  <c r="BI293" i="9"/>
  <c r="BH293" i="9"/>
  <c r="BG293" i="9"/>
  <c r="BF293" i="9"/>
  <c r="T293" i="9"/>
  <c r="R293" i="9"/>
  <c r="P293" i="9"/>
  <c r="BI287" i="9"/>
  <c r="BH287" i="9"/>
  <c r="BG287" i="9"/>
  <c r="BF287" i="9"/>
  <c r="T287" i="9"/>
  <c r="R287" i="9"/>
  <c r="P287" i="9"/>
  <c r="BI281" i="9"/>
  <c r="BH281" i="9"/>
  <c r="BG281" i="9"/>
  <c r="BF281" i="9"/>
  <c r="T281" i="9"/>
  <c r="R281" i="9"/>
  <c r="P281" i="9"/>
  <c r="BI279" i="9"/>
  <c r="BH279" i="9"/>
  <c r="BG279" i="9"/>
  <c r="BF279" i="9"/>
  <c r="T279" i="9"/>
  <c r="R279" i="9"/>
  <c r="P279" i="9"/>
  <c r="BI273" i="9"/>
  <c r="BH273" i="9"/>
  <c r="BG273" i="9"/>
  <c r="BF273" i="9"/>
  <c r="T273" i="9"/>
  <c r="R273" i="9"/>
  <c r="P273" i="9"/>
  <c r="BI267" i="9"/>
  <c r="BH267" i="9"/>
  <c r="BG267" i="9"/>
  <c r="BF267" i="9"/>
  <c r="T267" i="9"/>
  <c r="R267" i="9"/>
  <c r="P267" i="9"/>
  <c r="BI264" i="9"/>
  <c r="BH264" i="9"/>
  <c r="BG264" i="9"/>
  <c r="BF264" i="9"/>
  <c r="T264" i="9"/>
  <c r="R264" i="9"/>
  <c r="P264" i="9"/>
  <c r="BI231" i="9"/>
  <c r="BH231" i="9"/>
  <c r="BG231" i="9"/>
  <c r="BF231" i="9"/>
  <c r="T231" i="9"/>
  <c r="R231" i="9"/>
  <c r="P231" i="9"/>
  <c r="BI223" i="9"/>
  <c r="BH223" i="9"/>
  <c r="BG223" i="9"/>
  <c r="BF223" i="9"/>
  <c r="T223" i="9"/>
  <c r="R223" i="9"/>
  <c r="P223" i="9"/>
  <c r="BI190" i="9"/>
  <c r="BH190" i="9"/>
  <c r="BG190" i="9"/>
  <c r="BF190" i="9"/>
  <c r="T190" i="9"/>
  <c r="R190" i="9"/>
  <c r="P190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77" i="9"/>
  <c r="BH177" i="9"/>
  <c r="BG177" i="9"/>
  <c r="BF177" i="9"/>
  <c r="T177" i="9"/>
  <c r="R177" i="9"/>
  <c r="P177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54" i="9"/>
  <c r="BH154" i="9"/>
  <c r="BG154" i="9"/>
  <c r="BF154" i="9"/>
  <c r="T154" i="9"/>
  <c r="R154" i="9"/>
  <c r="P154" i="9"/>
  <c r="BI140" i="9"/>
  <c r="BH140" i="9"/>
  <c r="BG140" i="9"/>
  <c r="BF140" i="9"/>
  <c r="T140" i="9"/>
  <c r="R140" i="9"/>
  <c r="P140" i="9"/>
  <c r="BI113" i="9"/>
  <c r="BH113" i="9"/>
  <c r="BG113" i="9"/>
  <c r="BF113" i="9"/>
  <c r="T113" i="9"/>
  <c r="R113" i="9"/>
  <c r="P113" i="9"/>
  <c r="BI107" i="9"/>
  <c r="BH107" i="9"/>
  <c r="BG107" i="9"/>
  <c r="BF107" i="9"/>
  <c r="T107" i="9"/>
  <c r="R107" i="9"/>
  <c r="P107" i="9"/>
  <c r="J100" i="9"/>
  <c r="F100" i="9"/>
  <c r="F98" i="9"/>
  <c r="E96" i="9"/>
  <c r="J62" i="9"/>
  <c r="F62" i="9"/>
  <c r="F60" i="9"/>
  <c r="E58" i="9"/>
  <c r="J28" i="9"/>
  <c r="E28" i="9"/>
  <c r="J63" i="9"/>
  <c r="J27" i="9"/>
  <c r="J22" i="9"/>
  <c r="E22" i="9"/>
  <c r="F101" i="9" s="1"/>
  <c r="J21" i="9"/>
  <c r="J16" i="9"/>
  <c r="J98" i="9" s="1"/>
  <c r="E7" i="9"/>
  <c r="E52" i="9" s="1"/>
  <c r="J41" i="8"/>
  <c r="J40" i="8"/>
  <c r="AY67" i="1"/>
  <c r="J39" i="8"/>
  <c r="AX67" i="1"/>
  <c r="BI1635" i="8"/>
  <c r="BH1635" i="8"/>
  <c r="BG1635" i="8"/>
  <c r="BF1635" i="8"/>
  <c r="T1635" i="8"/>
  <c r="T1634" i="8" s="1"/>
  <c r="R1635" i="8"/>
  <c r="R1634" i="8"/>
  <c r="P1635" i="8"/>
  <c r="P1634" i="8"/>
  <c r="BI1546" i="8"/>
  <c r="BH1546" i="8"/>
  <c r="BG1546" i="8"/>
  <c r="BF1546" i="8"/>
  <c r="T1546" i="8"/>
  <c r="R1546" i="8"/>
  <c r="P1546" i="8"/>
  <c r="BI1537" i="8"/>
  <c r="BH1537" i="8"/>
  <c r="BG1537" i="8"/>
  <c r="BF1537" i="8"/>
  <c r="T1537" i="8"/>
  <c r="R1537" i="8"/>
  <c r="P1537" i="8"/>
  <c r="BI1535" i="8"/>
  <c r="BH1535" i="8"/>
  <c r="BG1535" i="8"/>
  <c r="BF1535" i="8"/>
  <c r="T1535" i="8"/>
  <c r="R1535" i="8"/>
  <c r="P1535" i="8"/>
  <c r="BI1534" i="8"/>
  <c r="BH1534" i="8"/>
  <c r="BG1534" i="8"/>
  <c r="BF1534" i="8"/>
  <c r="T1534" i="8"/>
  <c r="R1534" i="8"/>
  <c r="P1534" i="8"/>
  <c r="BI1532" i="8"/>
  <c r="BH1532" i="8"/>
  <c r="BG1532" i="8"/>
  <c r="BF1532" i="8"/>
  <c r="T1532" i="8"/>
  <c r="R1532" i="8"/>
  <c r="P1532" i="8"/>
  <c r="BI1488" i="8"/>
  <c r="BH1488" i="8"/>
  <c r="BG1488" i="8"/>
  <c r="BF1488" i="8"/>
  <c r="T1488" i="8"/>
  <c r="R1488" i="8"/>
  <c r="P1488" i="8"/>
  <c r="BI1482" i="8"/>
  <c r="BH1482" i="8"/>
  <c r="BG1482" i="8"/>
  <c r="BF1482" i="8"/>
  <c r="T1482" i="8"/>
  <c r="T1481" i="8"/>
  <c r="R1482" i="8"/>
  <c r="R1481" i="8"/>
  <c r="P1482" i="8"/>
  <c r="P1481" i="8"/>
  <c r="BI1479" i="8"/>
  <c r="BH1479" i="8"/>
  <c r="BG1479" i="8"/>
  <c r="BF1479" i="8"/>
  <c r="T1479" i="8"/>
  <c r="R1479" i="8"/>
  <c r="P1479" i="8"/>
  <c r="BI1477" i="8"/>
  <c r="BH1477" i="8"/>
  <c r="BG1477" i="8"/>
  <c r="BF1477" i="8"/>
  <c r="T1477" i="8"/>
  <c r="R1477" i="8"/>
  <c r="P1477" i="8"/>
  <c r="BI1475" i="8"/>
  <c r="BH1475" i="8"/>
  <c r="BG1475" i="8"/>
  <c r="BF1475" i="8"/>
  <c r="T1475" i="8"/>
  <c r="R1475" i="8"/>
  <c r="P1475" i="8"/>
  <c r="BI1473" i="8"/>
  <c r="BH1473" i="8"/>
  <c r="BG1473" i="8"/>
  <c r="BF1473" i="8"/>
  <c r="T1473" i="8"/>
  <c r="R1473" i="8"/>
  <c r="P1473" i="8"/>
  <c r="BI1349" i="8"/>
  <c r="BH1349" i="8"/>
  <c r="BG1349" i="8"/>
  <c r="BF1349" i="8"/>
  <c r="T1349" i="8"/>
  <c r="R1349" i="8"/>
  <c r="P1349" i="8"/>
  <c r="BI1347" i="8"/>
  <c r="BH1347" i="8"/>
  <c r="BG1347" i="8"/>
  <c r="BF1347" i="8"/>
  <c r="T1347" i="8"/>
  <c r="R1347" i="8"/>
  <c r="P1347" i="8"/>
  <c r="BI1346" i="8"/>
  <c r="BH1346" i="8"/>
  <c r="BG1346" i="8"/>
  <c r="BF1346" i="8"/>
  <c r="T1346" i="8"/>
  <c r="R1346" i="8"/>
  <c r="P1346" i="8"/>
  <c r="BI1345" i="8"/>
  <c r="BH1345" i="8"/>
  <c r="BG1345" i="8"/>
  <c r="BF1345" i="8"/>
  <c r="T1345" i="8"/>
  <c r="R1345" i="8"/>
  <c r="P1345" i="8"/>
  <c r="BI1334" i="8"/>
  <c r="BH1334" i="8"/>
  <c r="BG1334" i="8"/>
  <c r="BF1334" i="8"/>
  <c r="T1334" i="8"/>
  <c r="R1334" i="8"/>
  <c r="P1334" i="8"/>
  <c r="BI1333" i="8"/>
  <c r="BH1333" i="8"/>
  <c r="BG1333" i="8"/>
  <c r="BF1333" i="8"/>
  <c r="T1333" i="8"/>
  <c r="R1333" i="8"/>
  <c r="P1333" i="8"/>
  <c r="BI1329" i="8"/>
  <c r="BH1329" i="8"/>
  <c r="BG1329" i="8"/>
  <c r="BF1329" i="8"/>
  <c r="T1329" i="8"/>
  <c r="R1329" i="8"/>
  <c r="P1329" i="8"/>
  <c r="BI1321" i="8"/>
  <c r="BH1321" i="8"/>
  <c r="BG1321" i="8"/>
  <c r="BF1321" i="8"/>
  <c r="T1321" i="8"/>
  <c r="R1321" i="8"/>
  <c r="P1321" i="8"/>
  <c r="BI1310" i="8"/>
  <c r="BH1310" i="8"/>
  <c r="BG1310" i="8"/>
  <c r="BF1310" i="8"/>
  <c r="T1310" i="8"/>
  <c r="R1310" i="8"/>
  <c r="P1310" i="8"/>
  <c r="BI1301" i="8"/>
  <c r="BH1301" i="8"/>
  <c r="BG1301" i="8"/>
  <c r="BF1301" i="8"/>
  <c r="T1301" i="8"/>
  <c r="R1301" i="8"/>
  <c r="P1301" i="8"/>
  <c r="BI1300" i="8"/>
  <c r="BH1300" i="8"/>
  <c r="BG1300" i="8"/>
  <c r="BF1300" i="8"/>
  <c r="T1300" i="8"/>
  <c r="R1300" i="8"/>
  <c r="P1300" i="8"/>
  <c r="BI1295" i="8"/>
  <c r="BH1295" i="8"/>
  <c r="BG1295" i="8"/>
  <c r="BF1295" i="8"/>
  <c r="T1295" i="8"/>
  <c r="R1295" i="8"/>
  <c r="P1295" i="8"/>
  <c r="BI1291" i="8"/>
  <c r="BH1291" i="8"/>
  <c r="BG1291" i="8"/>
  <c r="BF1291" i="8"/>
  <c r="T1291" i="8"/>
  <c r="R1291" i="8"/>
  <c r="P1291" i="8"/>
  <c r="BI1290" i="8"/>
  <c r="BH1290" i="8"/>
  <c r="BG1290" i="8"/>
  <c r="BF1290" i="8"/>
  <c r="T1290" i="8"/>
  <c r="R1290" i="8"/>
  <c r="P1290" i="8"/>
  <c r="BI1289" i="8"/>
  <c r="BH1289" i="8"/>
  <c r="BG1289" i="8"/>
  <c r="BF1289" i="8"/>
  <c r="T1289" i="8"/>
  <c r="R1289" i="8"/>
  <c r="P1289" i="8"/>
  <c r="BI1285" i="8"/>
  <c r="BH1285" i="8"/>
  <c r="BG1285" i="8"/>
  <c r="BF1285" i="8"/>
  <c r="T1285" i="8"/>
  <c r="R1285" i="8"/>
  <c r="P1285" i="8"/>
  <c r="BI1281" i="8"/>
  <c r="BH1281" i="8"/>
  <c r="BG1281" i="8"/>
  <c r="BF1281" i="8"/>
  <c r="T1281" i="8"/>
  <c r="R1281" i="8"/>
  <c r="P1281" i="8"/>
  <c r="BI1280" i="8"/>
  <c r="BH1280" i="8"/>
  <c r="BG1280" i="8"/>
  <c r="BF1280" i="8"/>
  <c r="T1280" i="8"/>
  <c r="R1280" i="8"/>
  <c r="P1280" i="8"/>
  <c r="BI1274" i="8"/>
  <c r="BH1274" i="8"/>
  <c r="BG1274" i="8"/>
  <c r="BF1274" i="8"/>
  <c r="T1274" i="8"/>
  <c r="R1274" i="8"/>
  <c r="P1274" i="8"/>
  <c r="BI1272" i="8"/>
  <c r="BH1272" i="8"/>
  <c r="BG1272" i="8"/>
  <c r="BF1272" i="8"/>
  <c r="T1272" i="8"/>
  <c r="R1272" i="8"/>
  <c r="P1272" i="8"/>
  <c r="BI1267" i="8"/>
  <c r="BH1267" i="8"/>
  <c r="BG1267" i="8"/>
  <c r="BF1267" i="8"/>
  <c r="T1267" i="8"/>
  <c r="R1267" i="8"/>
  <c r="P1267" i="8"/>
  <c r="BI1264" i="8"/>
  <c r="BH1264" i="8"/>
  <c r="BG1264" i="8"/>
  <c r="BF1264" i="8"/>
  <c r="T1264" i="8"/>
  <c r="R1264" i="8"/>
  <c r="P1264" i="8"/>
  <c r="BI1260" i="8"/>
  <c r="BH1260" i="8"/>
  <c r="BG1260" i="8"/>
  <c r="BF1260" i="8"/>
  <c r="T1260" i="8"/>
  <c r="R1260" i="8"/>
  <c r="P1260" i="8"/>
  <c r="BI1256" i="8"/>
  <c r="BH1256" i="8"/>
  <c r="BG1256" i="8"/>
  <c r="BF1256" i="8"/>
  <c r="T1256" i="8"/>
  <c r="R1256" i="8"/>
  <c r="P1256" i="8"/>
  <c r="BI1252" i="8"/>
  <c r="BH1252" i="8"/>
  <c r="BG1252" i="8"/>
  <c r="BF1252" i="8"/>
  <c r="T1252" i="8"/>
  <c r="R1252" i="8"/>
  <c r="P1252" i="8"/>
  <c r="BI1247" i="8"/>
  <c r="BH1247" i="8"/>
  <c r="BG1247" i="8"/>
  <c r="BF1247" i="8"/>
  <c r="T1247" i="8"/>
  <c r="R1247" i="8"/>
  <c r="P1247" i="8"/>
  <c r="BI1227" i="8"/>
  <c r="BH1227" i="8"/>
  <c r="BG1227" i="8"/>
  <c r="BF1227" i="8"/>
  <c r="T1227" i="8"/>
  <c r="R1227" i="8"/>
  <c r="P1227" i="8"/>
  <c r="BI1226" i="8"/>
  <c r="BH1226" i="8"/>
  <c r="BG1226" i="8"/>
  <c r="BF1226" i="8"/>
  <c r="T1226" i="8"/>
  <c r="R1226" i="8"/>
  <c r="P1226" i="8"/>
  <c r="BI1221" i="8"/>
  <c r="BH1221" i="8"/>
  <c r="BG1221" i="8"/>
  <c r="BF1221" i="8"/>
  <c r="T1221" i="8"/>
  <c r="R1221" i="8"/>
  <c r="P1221" i="8"/>
  <c r="BI1216" i="8"/>
  <c r="BH1216" i="8"/>
  <c r="BG1216" i="8"/>
  <c r="BF1216" i="8"/>
  <c r="T1216" i="8"/>
  <c r="R1216" i="8"/>
  <c r="P1216" i="8"/>
  <c r="BI1211" i="8"/>
  <c r="BH1211" i="8"/>
  <c r="BG1211" i="8"/>
  <c r="BF1211" i="8"/>
  <c r="T1211" i="8"/>
  <c r="R1211" i="8"/>
  <c r="P1211" i="8"/>
  <c r="BI1210" i="8"/>
  <c r="BH1210" i="8"/>
  <c r="BG1210" i="8"/>
  <c r="BF1210" i="8"/>
  <c r="T1210" i="8"/>
  <c r="R1210" i="8"/>
  <c r="P1210" i="8"/>
  <c r="BI1205" i="8"/>
  <c r="BH1205" i="8"/>
  <c r="BG1205" i="8"/>
  <c r="BF1205" i="8"/>
  <c r="T1205" i="8"/>
  <c r="R1205" i="8"/>
  <c r="P1205" i="8"/>
  <c r="BI1201" i="8"/>
  <c r="BH1201" i="8"/>
  <c r="BG1201" i="8"/>
  <c r="BF1201" i="8"/>
  <c r="T1201" i="8"/>
  <c r="R1201" i="8"/>
  <c r="P1201" i="8"/>
  <c r="BI1197" i="8"/>
  <c r="BH1197" i="8"/>
  <c r="BG1197" i="8"/>
  <c r="BF1197" i="8"/>
  <c r="T1197" i="8"/>
  <c r="R1197" i="8"/>
  <c r="P1197" i="8"/>
  <c r="BI1195" i="8"/>
  <c r="BH1195" i="8"/>
  <c r="BG1195" i="8"/>
  <c r="BF1195" i="8"/>
  <c r="T1195" i="8"/>
  <c r="R1195" i="8"/>
  <c r="P1195" i="8"/>
  <c r="BI1191" i="8"/>
  <c r="BH1191" i="8"/>
  <c r="BG1191" i="8"/>
  <c r="BF1191" i="8"/>
  <c r="T1191" i="8"/>
  <c r="R1191" i="8"/>
  <c r="P1191" i="8"/>
  <c r="BI1189" i="8"/>
  <c r="BH1189" i="8"/>
  <c r="BG1189" i="8"/>
  <c r="BF1189" i="8"/>
  <c r="T1189" i="8"/>
  <c r="R1189" i="8"/>
  <c r="P1189" i="8"/>
  <c r="BI1185" i="8"/>
  <c r="BH1185" i="8"/>
  <c r="BG1185" i="8"/>
  <c r="BF1185" i="8"/>
  <c r="T1185" i="8"/>
  <c r="R1185" i="8"/>
  <c r="P1185" i="8"/>
  <c r="BI1180" i="8"/>
  <c r="BH1180" i="8"/>
  <c r="BG1180" i="8"/>
  <c r="BF1180" i="8"/>
  <c r="T1180" i="8"/>
  <c r="R1180" i="8"/>
  <c r="P1180" i="8"/>
  <c r="BI1176" i="8"/>
  <c r="BH1176" i="8"/>
  <c r="BG1176" i="8"/>
  <c r="BF1176" i="8"/>
  <c r="T1176" i="8"/>
  <c r="R1176" i="8"/>
  <c r="P1176" i="8"/>
  <c r="BI1174" i="8"/>
  <c r="BH1174" i="8"/>
  <c r="BG1174" i="8"/>
  <c r="BF1174" i="8"/>
  <c r="T1174" i="8"/>
  <c r="R1174" i="8"/>
  <c r="P1174" i="8"/>
  <c r="BI1171" i="8"/>
  <c r="BH1171" i="8"/>
  <c r="BG1171" i="8"/>
  <c r="BF1171" i="8"/>
  <c r="T1171" i="8"/>
  <c r="R1171" i="8"/>
  <c r="P1171" i="8"/>
  <c r="BI1165" i="8"/>
  <c r="BH1165" i="8"/>
  <c r="BG1165" i="8"/>
  <c r="BF1165" i="8"/>
  <c r="T1165" i="8"/>
  <c r="R1165" i="8"/>
  <c r="P1165" i="8"/>
  <c r="BI1163" i="8"/>
  <c r="BH1163" i="8"/>
  <c r="BG1163" i="8"/>
  <c r="BF1163" i="8"/>
  <c r="T1163" i="8"/>
  <c r="R1163" i="8"/>
  <c r="P1163" i="8"/>
  <c r="BI1158" i="8"/>
  <c r="BH1158" i="8"/>
  <c r="BG1158" i="8"/>
  <c r="BF1158" i="8"/>
  <c r="T1158" i="8"/>
  <c r="R1158" i="8"/>
  <c r="P1158" i="8"/>
  <c r="BI1155" i="8"/>
  <c r="BH1155" i="8"/>
  <c r="BG1155" i="8"/>
  <c r="BF1155" i="8"/>
  <c r="T1155" i="8"/>
  <c r="R1155" i="8"/>
  <c r="P1155" i="8"/>
  <c r="BI1150" i="8"/>
  <c r="BH1150" i="8"/>
  <c r="BG1150" i="8"/>
  <c r="BF1150" i="8"/>
  <c r="T1150" i="8"/>
  <c r="R1150" i="8"/>
  <c r="P1150" i="8"/>
  <c r="BI1149" i="8"/>
  <c r="BH1149" i="8"/>
  <c r="BG1149" i="8"/>
  <c r="BF1149" i="8"/>
  <c r="T1149" i="8"/>
  <c r="R1149" i="8"/>
  <c r="P1149" i="8"/>
  <c r="BI1144" i="8"/>
  <c r="BH1144" i="8"/>
  <c r="BG1144" i="8"/>
  <c r="BF1144" i="8"/>
  <c r="T1144" i="8"/>
  <c r="R1144" i="8"/>
  <c r="P1144" i="8"/>
  <c r="BI1142" i="8"/>
  <c r="BH1142" i="8"/>
  <c r="BG1142" i="8"/>
  <c r="BF1142" i="8"/>
  <c r="T1142" i="8"/>
  <c r="R1142" i="8"/>
  <c r="P1142" i="8"/>
  <c r="BI1107" i="8"/>
  <c r="BH1107" i="8"/>
  <c r="BG1107" i="8"/>
  <c r="BF1107" i="8"/>
  <c r="T1107" i="8"/>
  <c r="R1107" i="8"/>
  <c r="P1107" i="8"/>
  <c r="BI1094" i="8"/>
  <c r="BH1094" i="8"/>
  <c r="BG1094" i="8"/>
  <c r="BF1094" i="8"/>
  <c r="T1094" i="8"/>
  <c r="R1094" i="8"/>
  <c r="P1094" i="8"/>
  <c r="BI1092" i="8"/>
  <c r="BH1092" i="8"/>
  <c r="BG1092" i="8"/>
  <c r="BF1092" i="8"/>
  <c r="T1092" i="8"/>
  <c r="R1092" i="8"/>
  <c r="P1092" i="8"/>
  <c r="BI1082" i="8"/>
  <c r="BH1082" i="8"/>
  <c r="BG1082" i="8"/>
  <c r="BF1082" i="8"/>
  <c r="T1082" i="8"/>
  <c r="R1082" i="8"/>
  <c r="P1082" i="8"/>
  <c r="BI1080" i="8"/>
  <c r="BH1080" i="8"/>
  <c r="BG1080" i="8"/>
  <c r="BF1080" i="8"/>
  <c r="T1080" i="8"/>
  <c r="R1080" i="8"/>
  <c r="P1080" i="8"/>
  <c r="BI1055" i="8"/>
  <c r="BH1055" i="8"/>
  <c r="BG1055" i="8"/>
  <c r="BF1055" i="8"/>
  <c r="T1055" i="8"/>
  <c r="R1055" i="8"/>
  <c r="P1055" i="8"/>
  <c r="BI1045" i="8"/>
  <c r="BH1045" i="8"/>
  <c r="BG1045" i="8"/>
  <c r="BF1045" i="8"/>
  <c r="T1045" i="8"/>
  <c r="R1045" i="8"/>
  <c r="P1045" i="8"/>
  <c r="BI1042" i="8"/>
  <c r="BH1042" i="8"/>
  <c r="BG1042" i="8"/>
  <c r="BF1042" i="8"/>
  <c r="T1042" i="8"/>
  <c r="R1042" i="8"/>
  <c r="P1042" i="8"/>
  <c r="BI1040" i="8"/>
  <c r="BH1040" i="8"/>
  <c r="BG1040" i="8"/>
  <c r="BF1040" i="8"/>
  <c r="T1040" i="8"/>
  <c r="R1040" i="8"/>
  <c r="P1040" i="8"/>
  <c r="BI1038" i="8"/>
  <c r="BH1038" i="8"/>
  <c r="BG1038" i="8"/>
  <c r="BF1038" i="8"/>
  <c r="T1038" i="8"/>
  <c r="R1038" i="8"/>
  <c r="P1038" i="8"/>
  <c r="BI1028" i="8"/>
  <c r="BH1028" i="8"/>
  <c r="BG1028" i="8"/>
  <c r="BF1028" i="8"/>
  <c r="T1028" i="8"/>
  <c r="R1028" i="8"/>
  <c r="P1028" i="8"/>
  <c r="BI1026" i="8"/>
  <c r="BH1026" i="8"/>
  <c r="BG1026" i="8"/>
  <c r="BF1026" i="8"/>
  <c r="T1026" i="8"/>
  <c r="R1026" i="8"/>
  <c r="P1026" i="8"/>
  <c r="BI1022" i="8"/>
  <c r="BH1022" i="8"/>
  <c r="BG1022" i="8"/>
  <c r="BF1022" i="8"/>
  <c r="T1022" i="8"/>
  <c r="R1022" i="8"/>
  <c r="P1022" i="8"/>
  <c r="BI1019" i="8"/>
  <c r="BH1019" i="8"/>
  <c r="BG1019" i="8"/>
  <c r="BF1019" i="8"/>
  <c r="T1019" i="8"/>
  <c r="R1019" i="8"/>
  <c r="P1019" i="8"/>
  <c r="BI1017" i="8"/>
  <c r="BH1017" i="8"/>
  <c r="BG1017" i="8"/>
  <c r="BF1017" i="8"/>
  <c r="T1017" i="8"/>
  <c r="R1017" i="8"/>
  <c r="P1017" i="8"/>
  <c r="BI1013" i="8"/>
  <c r="BH1013" i="8"/>
  <c r="BG1013" i="8"/>
  <c r="BF1013" i="8"/>
  <c r="T1013" i="8"/>
  <c r="R1013" i="8"/>
  <c r="P1013" i="8"/>
  <c r="BI1008" i="8"/>
  <c r="BH1008" i="8"/>
  <c r="BG1008" i="8"/>
  <c r="BF1008" i="8"/>
  <c r="T1008" i="8"/>
  <c r="R1008" i="8"/>
  <c r="P1008" i="8"/>
  <c r="BI1003" i="8"/>
  <c r="BH1003" i="8"/>
  <c r="BG1003" i="8"/>
  <c r="BF1003" i="8"/>
  <c r="T1003" i="8"/>
  <c r="R1003" i="8"/>
  <c r="P1003" i="8"/>
  <c r="BI1001" i="8"/>
  <c r="BH1001" i="8"/>
  <c r="BG1001" i="8"/>
  <c r="BF1001" i="8"/>
  <c r="T1001" i="8"/>
  <c r="R1001" i="8"/>
  <c r="P1001" i="8"/>
  <c r="BI997" i="8"/>
  <c r="BH997" i="8"/>
  <c r="BG997" i="8"/>
  <c r="BF997" i="8"/>
  <c r="T997" i="8"/>
  <c r="R997" i="8"/>
  <c r="P997" i="8"/>
  <c r="BI995" i="8"/>
  <c r="BH995" i="8"/>
  <c r="BG995" i="8"/>
  <c r="BF995" i="8"/>
  <c r="T995" i="8"/>
  <c r="R995" i="8"/>
  <c r="P995" i="8"/>
  <c r="BI991" i="8"/>
  <c r="BH991" i="8"/>
  <c r="BG991" i="8"/>
  <c r="BF991" i="8"/>
  <c r="T991" i="8"/>
  <c r="R991" i="8"/>
  <c r="P991" i="8"/>
  <c r="BI989" i="8"/>
  <c r="BH989" i="8"/>
  <c r="BG989" i="8"/>
  <c r="BF989" i="8"/>
  <c r="T989" i="8"/>
  <c r="R989" i="8"/>
  <c r="P989" i="8"/>
  <c r="BI982" i="8"/>
  <c r="BH982" i="8"/>
  <c r="BG982" i="8"/>
  <c r="BF982" i="8"/>
  <c r="T982" i="8"/>
  <c r="R982" i="8"/>
  <c r="P982" i="8"/>
  <c r="BI980" i="8"/>
  <c r="BH980" i="8"/>
  <c r="BG980" i="8"/>
  <c r="BF980" i="8"/>
  <c r="T980" i="8"/>
  <c r="R980" i="8"/>
  <c r="P980" i="8"/>
  <c r="BI975" i="8"/>
  <c r="BH975" i="8"/>
  <c r="BG975" i="8"/>
  <c r="BF975" i="8"/>
  <c r="T975" i="8"/>
  <c r="R975" i="8"/>
  <c r="P975" i="8"/>
  <c r="BI971" i="8"/>
  <c r="BH971" i="8"/>
  <c r="BG971" i="8"/>
  <c r="BF971" i="8"/>
  <c r="T971" i="8"/>
  <c r="T970" i="8" s="1"/>
  <c r="R971" i="8"/>
  <c r="R970" i="8" s="1"/>
  <c r="P971" i="8"/>
  <c r="P970" i="8" s="1"/>
  <c r="BI964" i="8"/>
  <c r="BH964" i="8"/>
  <c r="BG964" i="8"/>
  <c r="BF964" i="8"/>
  <c r="T964" i="8"/>
  <c r="R964" i="8"/>
  <c r="P964" i="8"/>
  <c r="BI958" i="8"/>
  <c r="BH958" i="8"/>
  <c r="BG958" i="8"/>
  <c r="BF958" i="8"/>
  <c r="T958" i="8"/>
  <c r="R958" i="8"/>
  <c r="P958" i="8"/>
  <c r="BI951" i="8"/>
  <c r="BH951" i="8"/>
  <c r="BG951" i="8"/>
  <c r="BF951" i="8"/>
  <c r="T951" i="8"/>
  <c r="R951" i="8"/>
  <c r="P951" i="8"/>
  <c r="BI950" i="8"/>
  <c r="BH950" i="8"/>
  <c r="BG950" i="8"/>
  <c r="BF950" i="8"/>
  <c r="T950" i="8"/>
  <c r="R950" i="8"/>
  <c r="P950" i="8"/>
  <c r="BI945" i="8"/>
  <c r="BH945" i="8"/>
  <c r="BG945" i="8"/>
  <c r="BF945" i="8"/>
  <c r="T945" i="8"/>
  <c r="R945" i="8"/>
  <c r="P945" i="8"/>
  <c r="BI939" i="8"/>
  <c r="BH939" i="8"/>
  <c r="BG939" i="8"/>
  <c r="BF939" i="8"/>
  <c r="T939" i="8"/>
  <c r="R939" i="8"/>
  <c r="P939" i="8"/>
  <c r="BI935" i="8"/>
  <c r="BH935" i="8"/>
  <c r="BG935" i="8"/>
  <c r="BF935" i="8"/>
  <c r="T935" i="8"/>
  <c r="R935" i="8"/>
  <c r="P935" i="8"/>
  <c r="BI930" i="8"/>
  <c r="BH930" i="8"/>
  <c r="BG930" i="8"/>
  <c r="BF930" i="8"/>
  <c r="T930" i="8"/>
  <c r="R930" i="8"/>
  <c r="P930" i="8"/>
  <c r="BI925" i="8"/>
  <c r="BH925" i="8"/>
  <c r="BG925" i="8"/>
  <c r="BF925" i="8"/>
  <c r="T925" i="8"/>
  <c r="R925" i="8"/>
  <c r="P925" i="8"/>
  <c r="BI923" i="8"/>
  <c r="BH923" i="8"/>
  <c r="BG923" i="8"/>
  <c r="BF923" i="8"/>
  <c r="T923" i="8"/>
  <c r="R923" i="8"/>
  <c r="P923" i="8"/>
  <c r="BI919" i="8"/>
  <c r="BH919" i="8"/>
  <c r="BG919" i="8"/>
  <c r="BF919" i="8"/>
  <c r="T919" i="8"/>
  <c r="R919" i="8"/>
  <c r="P919" i="8"/>
  <c r="BI917" i="8"/>
  <c r="BH917" i="8"/>
  <c r="BG917" i="8"/>
  <c r="BF917" i="8"/>
  <c r="T917" i="8"/>
  <c r="R917" i="8"/>
  <c r="P917" i="8"/>
  <c r="BI915" i="8"/>
  <c r="BH915" i="8"/>
  <c r="BG915" i="8"/>
  <c r="BF915" i="8"/>
  <c r="T915" i="8"/>
  <c r="R915" i="8"/>
  <c r="P915" i="8"/>
  <c r="BI910" i="8"/>
  <c r="BH910" i="8"/>
  <c r="BG910" i="8"/>
  <c r="BF910" i="8"/>
  <c r="T910" i="8"/>
  <c r="R910" i="8"/>
  <c r="P910" i="8"/>
  <c r="BI909" i="8"/>
  <c r="BH909" i="8"/>
  <c r="BG909" i="8"/>
  <c r="BF909" i="8"/>
  <c r="T909" i="8"/>
  <c r="R909" i="8"/>
  <c r="P909" i="8"/>
  <c r="BI904" i="8"/>
  <c r="BH904" i="8"/>
  <c r="BG904" i="8"/>
  <c r="BF904" i="8"/>
  <c r="T904" i="8"/>
  <c r="R904" i="8"/>
  <c r="P904" i="8"/>
  <c r="BI900" i="8"/>
  <c r="BH900" i="8"/>
  <c r="BG900" i="8"/>
  <c r="BF900" i="8"/>
  <c r="T900" i="8"/>
  <c r="R900" i="8"/>
  <c r="P900" i="8"/>
  <c r="BI896" i="8"/>
  <c r="BH896" i="8"/>
  <c r="BG896" i="8"/>
  <c r="BF896" i="8"/>
  <c r="T896" i="8"/>
  <c r="R896" i="8"/>
  <c r="P896" i="8"/>
  <c r="BI892" i="8"/>
  <c r="BH892" i="8"/>
  <c r="BG892" i="8"/>
  <c r="BF892" i="8"/>
  <c r="T892" i="8"/>
  <c r="R892" i="8"/>
  <c r="P892" i="8"/>
  <c r="BI888" i="8"/>
  <c r="BH888" i="8"/>
  <c r="BG888" i="8"/>
  <c r="BF888" i="8"/>
  <c r="T888" i="8"/>
  <c r="R888" i="8"/>
  <c r="P888" i="8"/>
  <c r="BI884" i="8"/>
  <c r="BH884" i="8"/>
  <c r="BG884" i="8"/>
  <c r="BF884" i="8"/>
  <c r="T884" i="8"/>
  <c r="R884" i="8"/>
  <c r="P884" i="8"/>
  <c r="BI882" i="8"/>
  <c r="BH882" i="8"/>
  <c r="BG882" i="8"/>
  <c r="BF882" i="8"/>
  <c r="T882" i="8"/>
  <c r="R882" i="8"/>
  <c r="P882" i="8"/>
  <c r="BI742" i="8"/>
  <c r="BH742" i="8"/>
  <c r="BG742" i="8"/>
  <c r="BF742" i="8"/>
  <c r="T742" i="8"/>
  <c r="R742" i="8"/>
  <c r="P742" i="8"/>
  <c r="BI620" i="8"/>
  <c r="BH620" i="8"/>
  <c r="BG620" i="8"/>
  <c r="BF620" i="8"/>
  <c r="T620" i="8"/>
  <c r="R620" i="8"/>
  <c r="P620" i="8"/>
  <c r="BI614" i="8"/>
  <c r="BH614" i="8"/>
  <c r="BG614" i="8"/>
  <c r="BF614" i="8"/>
  <c r="T614" i="8"/>
  <c r="R614" i="8"/>
  <c r="P614" i="8"/>
  <c r="BI609" i="8"/>
  <c r="BH609" i="8"/>
  <c r="BG609" i="8"/>
  <c r="BF609" i="8"/>
  <c r="T609" i="8"/>
  <c r="R609" i="8"/>
  <c r="P609" i="8"/>
  <c r="BI607" i="8"/>
  <c r="BH607" i="8"/>
  <c r="BG607" i="8"/>
  <c r="BF607" i="8"/>
  <c r="T607" i="8"/>
  <c r="R607" i="8"/>
  <c r="P607" i="8"/>
  <c r="BI588" i="8"/>
  <c r="BH588" i="8"/>
  <c r="BG588" i="8"/>
  <c r="BF588" i="8"/>
  <c r="T588" i="8"/>
  <c r="R588" i="8"/>
  <c r="P588" i="8"/>
  <c r="BI584" i="8"/>
  <c r="BH584" i="8"/>
  <c r="BG584" i="8"/>
  <c r="BF584" i="8"/>
  <c r="T584" i="8"/>
  <c r="R584" i="8"/>
  <c r="P584" i="8"/>
  <c r="BI580" i="8"/>
  <c r="BH580" i="8"/>
  <c r="BG580" i="8"/>
  <c r="BF580" i="8"/>
  <c r="T580" i="8"/>
  <c r="R580" i="8"/>
  <c r="P580" i="8"/>
  <c r="BI440" i="8"/>
  <c r="BH440" i="8"/>
  <c r="BG440" i="8"/>
  <c r="BF440" i="8"/>
  <c r="T440" i="8"/>
  <c r="R440" i="8"/>
  <c r="P440" i="8"/>
  <c r="BI434" i="8"/>
  <c r="BH434" i="8"/>
  <c r="BG434" i="8"/>
  <c r="BF434" i="8"/>
  <c r="T434" i="8"/>
  <c r="R434" i="8"/>
  <c r="P434" i="8"/>
  <c r="BI432" i="8"/>
  <c r="BH432" i="8"/>
  <c r="BG432" i="8"/>
  <c r="BF432" i="8"/>
  <c r="T432" i="8"/>
  <c r="R432" i="8"/>
  <c r="P432" i="8"/>
  <c r="BI421" i="8"/>
  <c r="BH421" i="8"/>
  <c r="BG421" i="8"/>
  <c r="BF421" i="8"/>
  <c r="T421" i="8"/>
  <c r="R421" i="8"/>
  <c r="P421" i="8"/>
  <c r="BI410" i="8"/>
  <c r="BH410" i="8"/>
  <c r="BG410" i="8"/>
  <c r="BF410" i="8"/>
  <c r="T410" i="8"/>
  <c r="R410" i="8"/>
  <c r="P410" i="8"/>
  <c r="BI404" i="8"/>
  <c r="BH404" i="8"/>
  <c r="BG404" i="8"/>
  <c r="BF404" i="8"/>
  <c r="T404" i="8"/>
  <c r="R404" i="8"/>
  <c r="P404" i="8"/>
  <c r="BI392" i="8"/>
  <c r="BH392" i="8"/>
  <c r="BG392" i="8"/>
  <c r="BF392" i="8"/>
  <c r="T392" i="8"/>
  <c r="R392" i="8"/>
  <c r="P392" i="8"/>
  <c r="BI381" i="8"/>
  <c r="BH381" i="8"/>
  <c r="BG381" i="8"/>
  <c r="BF381" i="8"/>
  <c r="T381" i="8"/>
  <c r="R381" i="8"/>
  <c r="P381" i="8"/>
  <c r="BI375" i="8"/>
  <c r="BH375" i="8"/>
  <c r="BG375" i="8"/>
  <c r="BF375" i="8"/>
  <c r="T375" i="8"/>
  <c r="R375" i="8"/>
  <c r="P375" i="8"/>
  <c r="BI369" i="8"/>
  <c r="BH369" i="8"/>
  <c r="BG369" i="8"/>
  <c r="BF369" i="8"/>
  <c r="T369" i="8"/>
  <c r="R369" i="8"/>
  <c r="P369" i="8"/>
  <c r="BI359" i="8"/>
  <c r="BH359" i="8"/>
  <c r="BG359" i="8"/>
  <c r="BF359" i="8"/>
  <c r="T359" i="8"/>
  <c r="R359" i="8"/>
  <c r="P359" i="8"/>
  <c r="BI352" i="8"/>
  <c r="BH352" i="8"/>
  <c r="BG352" i="8"/>
  <c r="BF352" i="8"/>
  <c r="T352" i="8"/>
  <c r="R352" i="8"/>
  <c r="P352" i="8"/>
  <c r="BI345" i="8"/>
  <c r="BH345" i="8"/>
  <c r="BG345" i="8"/>
  <c r="BF345" i="8"/>
  <c r="T345" i="8"/>
  <c r="R345" i="8"/>
  <c r="P345" i="8"/>
  <c r="BI340" i="8"/>
  <c r="BH340" i="8"/>
  <c r="BG340" i="8"/>
  <c r="BF340" i="8"/>
  <c r="T340" i="8"/>
  <c r="R340" i="8"/>
  <c r="P340" i="8"/>
  <c r="BI335" i="8"/>
  <c r="BH335" i="8"/>
  <c r="BG335" i="8"/>
  <c r="BF335" i="8"/>
  <c r="T335" i="8"/>
  <c r="R335" i="8"/>
  <c r="P335" i="8"/>
  <c r="BI330" i="8"/>
  <c r="BH330" i="8"/>
  <c r="BG330" i="8"/>
  <c r="BF330" i="8"/>
  <c r="T330" i="8"/>
  <c r="R330" i="8"/>
  <c r="P330" i="8"/>
  <c r="BI325" i="8"/>
  <c r="BH325" i="8"/>
  <c r="BG325" i="8"/>
  <c r="BF325" i="8"/>
  <c r="T325" i="8"/>
  <c r="R325" i="8"/>
  <c r="P325" i="8"/>
  <c r="BI320" i="8"/>
  <c r="BH320" i="8"/>
  <c r="BG320" i="8"/>
  <c r="BF320" i="8"/>
  <c r="T320" i="8"/>
  <c r="R320" i="8"/>
  <c r="P320" i="8"/>
  <c r="BI314" i="8"/>
  <c r="BH314" i="8"/>
  <c r="BG314" i="8"/>
  <c r="BF314" i="8"/>
  <c r="T314" i="8"/>
  <c r="R314" i="8"/>
  <c r="P314" i="8"/>
  <c r="BI307" i="8"/>
  <c r="BH307" i="8"/>
  <c r="BG307" i="8"/>
  <c r="BF307" i="8"/>
  <c r="T307" i="8"/>
  <c r="R307" i="8"/>
  <c r="P307" i="8"/>
  <c r="BI301" i="8"/>
  <c r="BH301" i="8"/>
  <c r="BG301" i="8"/>
  <c r="BF301" i="8"/>
  <c r="T301" i="8"/>
  <c r="R301" i="8"/>
  <c r="P301" i="8"/>
  <c r="BI294" i="8"/>
  <c r="BH294" i="8"/>
  <c r="BG294" i="8"/>
  <c r="BF294" i="8"/>
  <c r="T294" i="8"/>
  <c r="R294" i="8"/>
  <c r="P294" i="8"/>
  <c r="BI292" i="8"/>
  <c r="BH292" i="8"/>
  <c r="BG292" i="8"/>
  <c r="BF292" i="8"/>
  <c r="T292" i="8"/>
  <c r="R292" i="8"/>
  <c r="P292" i="8"/>
  <c r="BI290" i="8"/>
  <c r="BH290" i="8"/>
  <c r="BG290" i="8"/>
  <c r="BF290" i="8"/>
  <c r="T290" i="8"/>
  <c r="R290" i="8"/>
  <c r="P290" i="8"/>
  <c r="BI288" i="8"/>
  <c r="BH288" i="8"/>
  <c r="BG288" i="8"/>
  <c r="BF288" i="8"/>
  <c r="T288" i="8"/>
  <c r="R288" i="8"/>
  <c r="P288" i="8"/>
  <c r="BI279" i="8"/>
  <c r="BH279" i="8"/>
  <c r="BG279" i="8"/>
  <c r="BF279" i="8"/>
  <c r="T279" i="8"/>
  <c r="R279" i="8"/>
  <c r="P279" i="8"/>
  <c r="BI258" i="8"/>
  <c r="BH258" i="8"/>
  <c r="BG258" i="8"/>
  <c r="BF258" i="8"/>
  <c r="T258" i="8"/>
  <c r="R258" i="8"/>
  <c r="P258" i="8"/>
  <c r="BI253" i="8"/>
  <c r="BH253" i="8"/>
  <c r="BG253" i="8"/>
  <c r="BF253" i="8"/>
  <c r="T253" i="8"/>
  <c r="R253" i="8"/>
  <c r="P253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1" i="8"/>
  <c r="BH241" i="8"/>
  <c r="BG241" i="8"/>
  <c r="BF241" i="8"/>
  <c r="T241" i="8"/>
  <c r="R241" i="8"/>
  <c r="P241" i="8"/>
  <c r="BI236" i="8"/>
  <c r="BH236" i="8"/>
  <c r="BG236" i="8"/>
  <c r="BF236" i="8"/>
  <c r="T236" i="8"/>
  <c r="R236" i="8"/>
  <c r="P236" i="8"/>
  <c r="BI231" i="8"/>
  <c r="BH231" i="8"/>
  <c r="BG231" i="8"/>
  <c r="BF231" i="8"/>
  <c r="T231" i="8"/>
  <c r="R231" i="8"/>
  <c r="P231" i="8"/>
  <c r="BI225" i="8"/>
  <c r="BH225" i="8"/>
  <c r="BG225" i="8"/>
  <c r="BF225" i="8"/>
  <c r="T225" i="8"/>
  <c r="R225" i="8"/>
  <c r="P225" i="8"/>
  <c r="BI219" i="8"/>
  <c r="BH219" i="8"/>
  <c r="BG219" i="8"/>
  <c r="BF219" i="8"/>
  <c r="T219" i="8"/>
  <c r="R219" i="8"/>
  <c r="P219" i="8"/>
  <c r="BI213" i="8"/>
  <c r="BH213" i="8"/>
  <c r="BG213" i="8"/>
  <c r="BF213" i="8"/>
  <c r="T213" i="8"/>
  <c r="R213" i="8"/>
  <c r="P213" i="8"/>
  <c r="BI207" i="8"/>
  <c r="BH207" i="8"/>
  <c r="BG207" i="8"/>
  <c r="BF207" i="8"/>
  <c r="T207" i="8"/>
  <c r="R207" i="8"/>
  <c r="P207" i="8"/>
  <c r="BI205" i="8"/>
  <c r="BH205" i="8"/>
  <c r="BG205" i="8"/>
  <c r="BF205" i="8"/>
  <c r="T205" i="8"/>
  <c r="R205" i="8"/>
  <c r="P205" i="8"/>
  <c r="BI199" i="8"/>
  <c r="BH199" i="8"/>
  <c r="BG199" i="8"/>
  <c r="BF199" i="8"/>
  <c r="T199" i="8"/>
  <c r="R199" i="8"/>
  <c r="P199" i="8"/>
  <c r="BI193" i="8"/>
  <c r="BH193" i="8"/>
  <c r="BG193" i="8"/>
  <c r="BF193" i="8"/>
  <c r="T193" i="8"/>
  <c r="R193" i="8"/>
  <c r="P193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59" i="8"/>
  <c r="BH159" i="8"/>
  <c r="BG159" i="8"/>
  <c r="BF159" i="8"/>
  <c r="T159" i="8"/>
  <c r="R159" i="8"/>
  <c r="P159" i="8"/>
  <c r="BI157" i="8"/>
  <c r="BH157" i="8"/>
  <c r="BG157" i="8"/>
  <c r="BF157" i="8"/>
  <c r="T157" i="8"/>
  <c r="R157" i="8"/>
  <c r="P157" i="8"/>
  <c r="BI151" i="8"/>
  <c r="BH151" i="8"/>
  <c r="BG151" i="8"/>
  <c r="BF151" i="8"/>
  <c r="T151" i="8"/>
  <c r="R151" i="8"/>
  <c r="P151" i="8"/>
  <c r="BI146" i="8"/>
  <c r="BH146" i="8"/>
  <c r="BG146" i="8"/>
  <c r="BF146" i="8"/>
  <c r="T146" i="8"/>
  <c r="R146" i="8"/>
  <c r="P146" i="8"/>
  <c r="BI134" i="8"/>
  <c r="BH134" i="8"/>
  <c r="BG134" i="8"/>
  <c r="BF134" i="8"/>
  <c r="T134" i="8"/>
  <c r="R134" i="8"/>
  <c r="P134" i="8"/>
  <c r="BI119" i="8"/>
  <c r="BH119" i="8"/>
  <c r="BG119" i="8"/>
  <c r="BF119" i="8"/>
  <c r="T119" i="8"/>
  <c r="R119" i="8"/>
  <c r="P119" i="8"/>
  <c r="BI113" i="8"/>
  <c r="BH113" i="8"/>
  <c r="BG113" i="8"/>
  <c r="BF113" i="8"/>
  <c r="T113" i="8"/>
  <c r="R113" i="8"/>
  <c r="P113" i="8"/>
  <c r="J106" i="8"/>
  <c r="F106" i="8"/>
  <c r="F104" i="8"/>
  <c r="E102" i="8"/>
  <c r="J62" i="8"/>
  <c r="F62" i="8"/>
  <c r="F60" i="8"/>
  <c r="E58" i="8"/>
  <c r="J28" i="8"/>
  <c r="E28" i="8"/>
  <c r="J107" i="8" s="1"/>
  <c r="J27" i="8"/>
  <c r="J22" i="8"/>
  <c r="E22" i="8"/>
  <c r="F63" i="8" s="1"/>
  <c r="J21" i="8"/>
  <c r="J16" i="8"/>
  <c r="J104" i="8"/>
  <c r="E7" i="8"/>
  <c r="E52" i="8"/>
  <c r="J39" i="7"/>
  <c r="J38" i="7"/>
  <c r="AY65" i="1" s="1"/>
  <c r="J37" i="7"/>
  <c r="AX65" i="1" s="1"/>
  <c r="BI456" i="7"/>
  <c r="BH456" i="7"/>
  <c r="BG456" i="7"/>
  <c r="BF456" i="7"/>
  <c r="T456" i="7"/>
  <c r="R456" i="7"/>
  <c r="P456" i="7"/>
  <c r="BI451" i="7"/>
  <c r="BH451" i="7"/>
  <c r="BG451" i="7"/>
  <c r="BF451" i="7"/>
  <c r="T451" i="7"/>
  <c r="R451" i="7"/>
  <c r="P451" i="7"/>
  <c r="BI446" i="7"/>
  <c r="BH446" i="7"/>
  <c r="BG446" i="7"/>
  <c r="BF446" i="7"/>
  <c r="T446" i="7"/>
  <c r="R446" i="7"/>
  <c r="P446" i="7"/>
  <c r="BI441" i="7"/>
  <c r="BH441" i="7"/>
  <c r="BG441" i="7"/>
  <c r="BF441" i="7"/>
  <c r="T441" i="7"/>
  <c r="R441" i="7"/>
  <c r="P441" i="7"/>
  <c r="BI436" i="7"/>
  <c r="BH436" i="7"/>
  <c r="BG436" i="7"/>
  <c r="BF436" i="7"/>
  <c r="T436" i="7"/>
  <c r="R436" i="7"/>
  <c r="P436" i="7"/>
  <c r="BI431" i="7"/>
  <c r="BH431" i="7"/>
  <c r="BG431" i="7"/>
  <c r="BF431" i="7"/>
  <c r="T431" i="7"/>
  <c r="R431" i="7"/>
  <c r="P431" i="7"/>
  <c r="BI426" i="7"/>
  <c r="BH426" i="7"/>
  <c r="BG426" i="7"/>
  <c r="BF426" i="7"/>
  <c r="T426" i="7"/>
  <c r="R426" i="7"/>
  <c r="P426" i="7"/>
  <c r="BI421" i="7"/>
  <c r="BH421" i="7"/>
  <c r="BG421" i="7"/>
  <c r="BF421" i="7"/>
  <c r="T421" i="7"/>
  <c r="R421" i="7"/>
  <c r="P421" i="7"/>
  <c r="BI416" i="7"/>
  <c r="BH416" i="7"/>
  <c r="BG416" i="7"/>
  <c r="BF416" i="7"/>
  <c r="T416" i="7"/>
  <c r="R416" i="7"/>
  <c r="P416" i="7"/>
  <c r="BI411" i="7"/>
  <c r="BH411" i="7"/>
  <c r="BG411" i="7"/>
  <c r="BF411" i="7"/>
  <c r="T411" i="7"/>
  <c r="R411" i="7"/>
  <c r="P411" i="7"/>
  <c r="BI406" i="7"/>
  <c r="BH406" i="7"/>
  <c r="BG406" i="7"/>
  <c r="BF406" i="7"/>
  <c r="T406" i="7"/>
  <c r="R406" i="7"/>
  <c r="P406" i="7"/>
  <c r="BI401" i="7"/>
  <c r="BH401" i="7"/>
  <c r="BG401" i="7"/>
  <c r="BF401" i="7"/>
  <c r="T401" i="7"/>
  <c r="R401" i="7"/>
  <c r="P401" i="7"/>
  <c r="BI395" i="7"/>
  <c r="BH395" i="7"/>
  <c r="BG395" i="7"/>
  <c r="BF395" i="7"/>
  <c r="T395" i="7"/>
  <c r="R395" i="7"/>
  <c r="P395" i="7"/>
  <c r="BI390" i="7"/>
  <c r="BH390" i="7"/>
  <c r="BG390" i="7"/>
  <c r="BF390" i="7"/>
  <c r="T390" i="7"/>
  <c r="R390" i="7"/>
  <c r="P390" i="7"/>
  <c r="BI385" i="7"/>
  <c r="BH385" i="7"/>
  <c r="BG385" i="7"/>
  <c r="BF385" i="7"/>
  <c r="T385" i="7"/>
  <c r="R385" i="7"/>
  <c r="P385" i="7"/>
  <c r="BI380" i="7"/>
  <c r="BH380" i="7"/>
  <c r="BG380" i="7"/>
  <c r="BF380" i="7"/>
  <c r="T380" i="7"/>
  <c r="R380" i="7"/>
  <c r="P380" i="7"/>
  <c r="BI374" i="7"/>
  <c r="BH374" i="7"/>
  <c r="BG374" i="7"/>
  <c r="BF374" i="7"/>
  <c r="T374" i="7"/>
  <c r="T373" i="7" s="1"/>
  <c r="R374" i="7"/>
  <c r="R373" i="7" s="1"/>
  <c r="P374" i="7"/>
  <c r="P373" i="7" s="1"/>
  <c r="BI368" i="7"/>
  <c r="BH368" i="7"/>
  <c r="BG368" i="7"/>
  <c r="BF368" i="7"/>
  <c r="T368" i="7"/>
  <c r="R368" i="7"/>
  <c r="P368" i="7"/>
  <c r="BI363" i="7"/>
  <c r="BH363" i="7"/>
  <c r="BG363" i="7"/>
  <c r="BF363" i="7"/>
  <c r="T363" i="7"/>
  <c r="R363" i="7"/>
  <c r="P363" i="7"/>
  <c r="BI358" i="7"/>
  <c r="BH358" i="7"/>
  <c r="BG358" i="7"/>
  <c r="BF358" i="7"/>
  <c r="T358" i="7"/>
  <c r="R358" i="7"/>
  <c r="P358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0" i="7"/>
  <c r="BH340" i="7"/>
  <c r="BG340" i="7"/>
  <c r="BF340" i="7"/>
  <c r="T340" i="7"/>
  <c r="R340" i="7"/>
  <c r="P340" i="7"/>
  <c r="BI335" i="7"/>
  <c r="BH335" i="7"/>
  <c r="BG335" i="7"/>
  <c r="BF335" i="7"/>
  <c r="T335" i="7"/>
  <c r="R335" i="7"/>
  <c r="P335" i="7"/>
  <c r="BI330" i="7"/>
  <c r="BH330" i="7"/>
  <c r="BG330" i="7"/>
  <c r="BF330" i="7"/>
  <c r="T330" i="7"/>
  <c r="R330" i="7"/>
  <c r="P330" i="7"/>
  <c r="BI325" i="7"/>
  <c r="BH325" i="7"/>
  <c r="BG325" i="7"/>
  <c r="BF325" i="7"/>
  <c r="T325" i="7"/>
  <c r="R325" i="7"/>
  <c r="P325" i="7"/>
  <c r="BI314" i="7"/>
  <c r="BH314" i="7"/>
  <c r="BG314" i="7"/>
  <c r="BF314" i="7"/>
  <c r="T314" i="7"/>
  <c r="R314" i="7"/>
  <c r="P314" i="7"/>
  <c r="BI309" i="7"/>
  <c r="BH309" i="7"/>
  <c r="BG309" i="7"/>
  <c r="BF309" i="7"/>
  <c r="T309" i="7"/>
  <c r="R309" i="7"/>
  <c r="P309" i="7"/>
  <c r="BI303" i="7"/>
  <c r="BH303" i="7"/>
  <c r="BG303" i="7"/>
  <c r="BF303" i="7"/>
  <c r="T303" i="7"/>
  <c r="R303" i="7"/>
  <c r="P303" i="7"/>
  <c r="BI298" i="7"/>
  <c r="BH298" i="7"/>
  <c r="BG298" i="7"/>
  <c r="BF298" i="7"/>
  <c r="T298" i="7"/>
  <c r="R298" i="7"/>
  <c r="P298" i="7"/>
  <c r="BI293" i="7"/>
  <c r="BH293" i="7"/>
  <c r="BG293" i="7"/>
  <c r="BF293" i="7"/>
  <c r="T293" i="7"/>
  <c r="R293" i="7"/>
  <c r="P293" i="7"/>
  <c r="BI288" i="7"/>
  <c r="BH288" i="7"/>
  <c r="BG288" i="7"/>
  <c r="BF288" i="7"/>
  <c r="T288" i="7"/>
  <c r="R288" i="7"/>
  <c r="P288" i="7"/>
  <c r="BI283" i="7"/>
  <c r="BH283" i="7"/>
  <c r="BG283" i="7"/>
  <c r="BF283" i="7"/>
  <c r="T283" i="7"/>
  <c r="R283" i="7"/>
  <c r="P283" i="7"/>
  <c r="BI278" i="7"/>
  <c r="BH278" i="7"/>
  <c r="BG278" i="7"/>
  <c r="BF278" i="7"/>
  <c r="T278" i="7"/>
  <c r="R278" i="7"/>
  <c r="P278" i="7"/>
  <c r="BI272" i="7"/>
  <c r="BH272" i="7"/>
  <c r="BG272" i="7"/>
  <c r="BF272" i="7"/>
  <c r="T272" i="7"/>
  <c r="R272" i="7"/>
  <c r="P272" i="7"/>
  <c r="BI267" i="7"/>
  <c r="BH267" i="7"/>
  <c r="BG267" i="7"/>
  <c r="BF267" i="7"/>
  <c r="T267" i="7"/>
  <c r="R267" i="7"/>
  <c r="P267" i="7"/>
  <c r="BI262" i="7"/>
  <c r="BH262" i="7"/>
  <c r="BG262" i="7"/>
  <c r="BF262" i="7"/>
  <c r="T262" i="7"/>
  <c r="R262" i="7"/>
  <c r="P262" i="7"/>
  <c r="BI257" i="7"/>
  <c r="BH257" i="7"/>
  <c r="BG257" i="7"/>
  <c r="BF257" i="7"/>
  <c r="T257" i="7"/>
  <c r="R257" i="7"/>
  <c r="P257" i="7"/>
  <c r="BI244" i="7"/>
  <c r="BH244" i="7"/>
  <c r="BG244" i="7"/>
  <c r="BF244" i="7"/>
  <c r="T244" i="7"/>
  <c r="R244" i="7"/>
  <c r="P244" i="7"/>
  <c r="P238" i="7"/>
  <c r="BI239" i="7"/>
  <c r="BH239" i="7"/>
  <c r="BG239" i="7"/>
  <c r="BF239" i="7"/>
  <c r="T239" i="7"/>
  <c r="T238" i="7" s="1"/>
  <c r="R239" i="7"/>
  <c r="R238" i="7" s="1"/>
  <c r="P239" i="7"/>
  <c r="BI232" i="7"/>
  <c r="BH232" i="7"/>
  <c r="BG232" i="7"/>
  <c r="BF232" i="7"/>
  <c r="T232" i="7"/>
  <c r="R232" i="7"/>
  <c r="P232" i="7"/>
  <c r="BI226" i="7"/>
  <c r="BH226" i="7"/>
  <c r="BG226" i="7"/>
  <c r="BF226" i="7"/>
  <c r="T226" i="7"/>
  <c r="R226" i="7"/>
  <c r="P226" i="7"/>
  <c r="BI219" i="7"/>
  <c r="BH219" i="7"/>
  <c r="BG219" i="7"/>
  <c r="BF219" i="7"/>
  <c r="T219" i="7"/>
  <c r="R219" i="7"/>
  <c r="P219" i="7"/>
  <c r="BI214" i="7"/>
  <c r="BH214" i="7"/>
  <c r="BG214" i="7"/>
  <c r="BF214" i="7"/>
  <c r="T214" i="7"/>
  <c r="R214" i="7"/>
  <c r="P214" i="7"/>
  <c r="BI209" i="7"/>
  <c r="BH209" i="7"/>
  <c r="BG209" i="7"/>
  <c r="BF209" i="7"/>
  <c r="T209" i="7"/>
  <c r="R209" i="7"/>
  <c r="P209" i="7"/>
  <c r="BI203" i="7"/>
  <c r="BH203" i="7"/>
  <c r="BG203" i="7"/>
  <c r="BF203" i="7"/>
  <c r="T203" i="7"/>
  <c r="R203" i="7"/>
  <c r="P203" i="7"/>
  <c r="BI197" i="7"/>
  <c r="BH197" i="7"/>
  <c r="BG197" i="7"/>
  <c r="BF197" i="7"/>
  <c r="T197" i="7"/>
  <c r="R197" i="7"/>
  <c r="P197" i="7"/>
  <c r="BI192" i="7"/>
  <c r="BH192" i="7"/>
  <c r="BG192" i="7"/>
  <c r="BF192" i="7"/>
  <c r="T192" i="7"/>
  <c r="R192" i="7"/>
  <c r="P192" i="7"/>
  <c r="BI184" i="7"/>
  <c r="BH184" i="7"/>
  <c r="BG184" i="7"/>
  <c r="BF184" i="7"/>
  <c r="T184" i="7"/>
  <c r="R184" i="7"/>
  <c r="P184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R163" i="7"/>
  <c r="P163" i="7"/>
  <c r="BI158" i="7"/>
  <c r="BH158" i="7"/>
  <c r="BG158" i="7"/>
  <c r="BF158" i="7"/>
  <c r="T158" i="7"/>
  <c r="R158" i="7"/>
  <c r="P158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2" i="7"/>
  <c r="BH132" i="7"/>
  <c r="BG132" i="7"/>
  <c r="BF132" i="7"/>
  <c r="T132" i="7"/>
  <c r="R132" i="7"/>
  <c r="P132" i="7"/>
  <c r="BI127" i="7"/>
  <c r="BH127" i="7"/>
  <c r="BG127" i="7"/>
  <c r="BF127" i="7"/>
  <c r="T127" i="7"/>
  <c r="R127" i="7"/>
  <c r="P127" i="7"/>
  <c r="BI121" i="7"/>
  <c r="BH121" i="7"/>
  <c r="BG121" i="7"/>
  <c r="BF121" i="7"/>
  <c r="T121" i="7"/>
  <c r="R121" i="7"/>
  <c r="P121" i="7"/>
  <c r="BI116" i="7"/>
  <c r="BH116" i="7"/>
  <c r="BG116" i="7"/>
  <c r="BF116" i="7"/>
  <c r="T116" i="7"/>
  <c r="R116" i="7"/>
  <c r="P116" i="7"/>
  <c r="BI107" i="7"/>
  <c r="BH107" i="7"/>
  <c r="BG107" i="7"/>
  <c r="BF107" i="7"/>
  <c r="T107" i="7"/>
  <c r="R107" i="7"/>
  <c r="P107" i="7"/>
  <c r="BI96" i="7"/>
  <c r="BH96" i="7"/>
  <c r="BG96" i="7"/>
  <c r="BF96" i="7"/>
  <c r="T96" i="7"/>
  <c r="R96" i="7"/>
  <c r="P96" i="7"/>
  <c r="J90" i="7"/>
  <c r="F90" i="7"/>
  <c r="F88" i="7"/>
  <c r="E86" i="7"/>
  <c r="J58" i="7"/>
  <c r="F58" i="7"/>
  <c r="F56" i="7"/>
  <c r="E54" i="7"/>
  <c r="J26" i="7"/>
  <c r="E26" i="7"/>
  <c r="J91" i="7" s="1"/>
  <c r="J25" i="7"/>
  <c r="J20" i="7"/>
  <c r="E20" i="7"/>
  <c r="F91" i="7"/>
  <c r="J19" i="7"/>
  <c r="J14" i="7"/>
  <c r="J56" i="7" s="1"/>
  <c r="E7" i="7"/>
  <c r="E50" i="7"/>
  <c r="J39" i="6"/>
  <c r="J38" i="6"/>
  <c r="AY64" i="1"/>
  <c r="J37" i="6"/>
  <c r="AX64" i="1"/>
  <c r="BI139" i="6"/>
  <c r="BH139" i="6"/>
  <c r="BG139" i="6"/>
  <c r="BF139" i="6"/>
  <c r="T139" i="6"/>
  <c r="R139" i="6"/>
  <c r="P139" i="6"/>
  <c r="BI136" i="6"/>
  <c r="BH136" i="6"/>
  <c r="BG136" i="6"/>
  <c r="BF136" i="6"/>
  <c r="T136" i="6"/>
  <c r="R136" i="6"/>
  <c r="P136" i="6"/>
  <c r="BI133" i="6"/>
  <c r="BH133" i="6"/>
  <c r="BG133" i="6"/>
  <c r="BF133" i="6"/>
  <c r="T133" i="6"/>
  <c r="R133" i="6"/>
  <c r="P133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18" i="6"/>
  <c r="BH118" i="6"/>
  <c r="BG118" i="6"/>
  <c r="BF118" i="6"/>
  <c r="T118" i="6"/>
  <c r="R118" i="6"/>
  <c r="P118" i="6"/>
  <c r="BI112" i="6"/>
  <c r="BH112" i="6"/>
  <c r="BG112" i="6"/>
  <c r="BF112" i="6"/>
  <c r="T112" i="6"/>
  <c r="T111" i="6" s="1"/>
  <c r="R112" i="6"/>
  <c r="R111" i="6" s="1"/>
  <c r="P112" i="6"/>
  <c r="P111" i="6" s="1"/>
  <c r="BI109" i="6"/>
  <c r="BH109" i="6"/>
  <c r="BG109" i="6"/>
  <c r="BF109" i="6"/>
  <c r="T109" i="6"/>
  <c r="R109" i="6"/>
  <c r="P109" i="6"/>
  <c r="BI107" i="6"/>
  <c r="BH107" i="6"/>
  <c r="BG107" i="6"/>
  <c r="BF107" i="6"/>
  <c r="T107" i="6"/>
  <c r="R107" i="6"/>
  <c r="P107" i="6"/>
  <c r="BI101" i="6"/>
  <c r="BH101" i="6"/>
  <c r="BG101" i="6"/>
  <c r="BF101" i="6"/>
  <c r="T101" i="6"/>
  <c r="R101" i="6"/>
  <c r="P101" i="6"/>
  <c r="BI92" i="6"/>
  <c r="BH92" i="6"/>
  <c r="BG92" i="6"/>
  <c r="BF92" i="6"/>
  <c r="T92" i="6"/>
  <c r="R92" i="6"/>
  <c r="P92" i="6"/>
  <c r="J85" i="6"/>
  <c r="F85" i="6"/>
  <c r="F83" i="6"/>
  <c r="E81" i="6"/>
  <c r="J58" i="6"/>
  <c r="F58" i="6"/>
  <c r="F56" i="6"/>
  <c r="E54" i="6"/>
  <c r="J26" i="6"/>
  <c r="E26" i="6"/>
  <c r="J59" i="6" s="1"/>
  <c r="J25" i="6"/>
  <c r="J20" i="6"/>
  <c r="E20" i="6"/>
  <c r="F59" i="6" s="1"/>
  <c r="J19" i="6"/>
  <c r="J14" i="6"/>
  <c r="J83" i="6"/>
  <c r="E7" i="6"/>
  <c r="E77" i="6"/>
  <c r="J39" i="5"/>
  <c r="J38" i="5"/>
  <c r="AY62" i="1" s="1"/>
  <c r="J37" i="5"/>
  <c r="AX62" i="1" s="1"/>
  <c r="BI90" i="5"/>
  <c r="BH90" i="5"/>
  <c r="BG90" i="5"/>
  <c r="BF90" i="5"/>
  <c r="T90" i="5"/>
  <c r="T89" i="5" s="1"/>
  <c r="T88" i="5" s="1"/>
  <c r="T87" i="5" s="1"/>
  <c r="R90" i="5"/>
  <c r="R89" i="5" s="1"/>
  <c r="R88" i="5" s="1"/>
  <c r="R87" i="5" s="1"/>
  <c r="P90" i="5"/>
  <c r="P89" i="5" s="1"/>
  <c r="P88" i="5" s="1"/>
  <c r="P87" i="5" s="1"/>
  <c r="AU62" i="1" s="1"/>
  <c r="J83" i="5"/>
  <c r="F83" i="5"/>
  <c r="F81" i="5"/>
  <c r="E79" i="5"/>
  <c r="J58" i="5"/>
  <c r="F58" i="5"/>
  <c r="F56" i="5"/>
  <c r="E54" i="5"/>
  <c r="J26" i="5"/>
  <c r="E26" i="5"/>
  <c r="J84" i="5" s="1"/>
  <c r="J25" i="5"/>
  <c r="J20" i="5"/>
  <c r="E20" i="5"/>
  <c r="F59" i="5" s="1"/>
  <c r="J19" i="5"/>
  <c r="J14" i="5"/>
  <c r="J56" i="5"/>
  <c r="E7" i="5"/>
  <c r="E50" i="5"/>
  <c r="J41" i="4"/>
  <c r="J40" i="4"/>
  <c r="AY61" i="1" s="1"/>
  <c r="J39" i="4"/>
  <c r="AX61" i="1" s="1"/>
  <c r="BI162" i="4"/>
  <c r="BH162" i="4"/>
  <c r="BG162" i="4"/>
  <c r="BF162" i="4"/>
  <c r="T162" i="4"/>
  <c r="T161" i="4" s="1"/>
  <c r="R162" i="4"/>
  <c r="R161" i="4" s="1"/>
  <c r="P162" i="4"/>
  <c r="P161" i="4" s="1"/>
  <c r="BI159" i="4"/>
  <c r="BH159" i="4"/>
  <c r="BG159" i="4"/>
  <c r="BF159" i="4"/>
  <c r="T159" i="4"/>
  <c r="R159" i="4"/>
  <c r="P159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0" i="4"/>
  <c r="BH110" i="4"/>
  <c r="BG110" i="4"/>
  <c r="BF110" i="4"/>
  <c r="T110" i="4"/>
  <c r="T109" i="4" s="1"/>
  <c r="R110" i="4"/>
  <c r="R109" i="4" s="1"/>
  <c r="P110" i="4"/>
  <c r="P109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J94" i="4"/>
  <c r="F94" i="4"/>
  <c r="F92" i="4"/>
  <c r="E90" i="4"/>
  <c r="J62" i="4"/>
  <c r="F62" i="4"/>
  <c r="F60" i="4"/>
  <c r="E58" i="4"/>
  <c r="J28" i="4"/>
  <c r="E28" i="4"/>
  <c r="J95" i="4" s="1"/>
  <c r="J27" i="4"/>
  <c r="J22" i="4"/>
  <c r="E22" i="4"/>
  <c r="F95" i="4"/>
  <c r="J21" i="4"/>
  <c r="J16" i="4"/>
  <c r="J92" i="4"/>
  <c r="E7" i="4"/>
  <c r="E84" i="4" s="1"/>
  <c r="J41" i="3"/>
  <c r="J40" i="3"/>
  <c r="AY59" i="1"/>
  <c r="J39" i="3"/>
  <c r="AX59" i="1"/>
  <c r="BI232" i="3"/>
  <c r="BH232" i="3"/>
  <c r="BG232" i="3"/>
  <c r="BF232" i="3"/>
  <c r="T232" i="3"/>
  <c r="R232" i="3"/>
  <c r="P232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3" i="3"/>
  <c r="BH113" i="3"/>
  <c r="BG113" i="3"/>
  <c r="BF113" i="3"/>
  <c r="T113" i="3"/>
  <c r="R113" i="3"/>
  <c r="P113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0" i="3"/>
  <c r="BH100" i="3"/>
  <c r="BG100" i="3"/>
  <c r="BF100" i="3"/>
  <c r="T100" i="3"/>
  <c r="R100" i="3"/>
  <c r="P100" i="3"/>
  <c r="J93" i="3"/>
  <c r="F93" i="3"/>
  <c r="F91" i="3"/>
  <c r="E89" i="3"/>
  <c r="J62" i="3"/>
  <c r="F62" i="3"/>
  <c r="F60" i="3"/>
  <c r="E58" i="3"/>
  <c r="J28" i="3"/>
  <c r="E28" i="3"/>
  <c r="J63" i="3" s="1"/>
  <c r="J27" i="3"/>
  <c r="J22" i="3"/>
  <c r="E22" i="3"/>
  <c r="F94" i="3"/>
  <c r="J21" i="3"/>
  <c r="J16" i="3"/>
  <c r="J91" i="3" s="1"/>
  <c r="E7" i="3"/>
  <c r="E83" i="3"/>
  <c r="J41" i="2"/>
  <c r="J40" i="2"/>
  <c r="AY57" i="1"/>
  <c r="J39" i="2"/>
  <c r="AX57" i="1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T129" i="2"/>
  <c r="R129" i="2"/>
  <c r="P129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11" i="2"/>
  <c r="BH111" i="2"/>
  <c r="BG111" i="2"/>
  <c r="BF111" i="2"/>
  <c r="T111" i="2"/>
  <c r="R111" i="2"/>
  <c r="P111" i="2"/>
  <c r="BI107" i="2"/>
  <c r="BH107" i="2"/>
  <c r="BG107" i="2"/>
  <c r="BF107" i="2"/>
  <c r="T107" i="2"/>
  <c r="R107" i="2"/>
  <c r="P107" i="2"/>
  <c r="BI105" i="2"/>
  <c r="BH105" i="2"/>
  <c r="BG105" i="2"/>
  <c r="BF105" i="2"/>
  <c r="T105" i="2"/>
  <c r="R105" i="2"/>
  <c r="P105" i="2"/>
  <c r="BI100" i="2"/>
  <c r="BH100" i="2"/>
  <c r="BG100" i="2"/>
  <c r="BF100" i="2"/>
  <c r="T100" i="2"/>
  <c r="R100" i="2"/>
  <c r="P100" i="2"/>
  <c r="J93" i="2"/>
  <c r="F93" i="2"/>
  <c r="F91" i="2"/>
  <c r="E89" i="2"/>
  <c r="J62" i="2"/>
  <c r="F62" i="2"/>
  <c r="F60" i="2"/>
  <c r="E58" i="2"/>
  <c r="J28" i="2"/>
  <c r="E28" i="2"/>
  <c r="J63" i="2" s="1"/>
  <c r="J27" i="2"/>
  <c r="J22" i="2"/>
  <c r="E22" i="2"/>
  <c r="F63" i="2"/>
  <c r="J21" i="2"/>
  <c r="J16" i="2"/>
  <c r="J91" i="2" s="1"/>
  <c r="E7" i="2"/>
  <c r="E83" i="2"/>
  <c r="L50" i="1"/>
  <c r="AM50" i="1"/>
  <c r="AM49" i="1"/>
  <c r="L49" i="1"/>
  <c r="AM47" i="1"/>
  <c r="L47" i="1"/>
  <c r="L45" i="1"/>
  <c r="L44" i="1"/>
  <c r="BK213" i="2"/>
  <c r="J171" i="2"/>
  <c r="BK193" i="3"/>
  <c r="BK228" i="3"/>
  <c r="J157" i="3"/>
  <c r="J120" i="4"/>
  <c r="J368" i="7"/>
  <c r="BK142" i="7"/>
  <c r="BK350" i="7"/>
  <c r="J1094" i="8"/>
  <c r="BK231" i="8"/>
  <c r="J951" i="8"/>
  <c r="J1045" i="8"/>
  <c r="J580" i="8"/>
  <c r="J1042" i="8"/>
  <c r="BK107" i="9"/>
  <c r="BK684" i="9"/>
  <c r="J752" i="9"/>
  <c r="J387" i="9"/>
  <c r="BK721" i="9"/>
  <c r="J104" i="10"/>
  <c r="J146" i="11"/>
  <c r="BK159" i="11"/>
  <c r="BK346" i="12"/>
  <c r="J244" i="12"/>
  <c r="BK246" i="12"/>
  <c r="BK262" i="12"/>
  <c r="J108" i="12"/>
  <c r="J166" i="12"/>
  <c r="BK703" i="13"/>
  <c r="J680" i="13"/>
  <c r="BK249" i="13"/>
  <c r="J560" i="13"/>
  <c r="BK617" i="13"/>
  <c r="J435" i="14"/>
  <c r="BK497" i="14"/>
  <c r="BK301" i="14"/>
  <c r="BK113" i="15"/>
  <c r="BK164" i="16"/>
  <c r="BK147" i="16"/>
  <c r="BK174" i="17"/>
  <c r="J137" i="18"/>
  <c r="BK151" i="18"/>
  <c r="J227" i="18"/>
  <c r="J99" i="19"/>
  <c r="BK158" i="19"/>
  <c r="BK153" i="20"/>
  <c r="J101" i="21"/>
  <c r="BK116" i="22"/>
  <c r="BK99" i="24"/>
  <c r="BK102" i="27"/>
  <c r="BK242" i="29"/>
  <c r="BK232" i="29"/>
  <c r="J183" i="29"/>
  <c r="J100" i="29"/>
  <c r="J90" i="31"/>
  <c r="BK163" i="33"/>
  <c r="J148" i="33"/>
  <c r="BK109" i="34"/>
  <c r="BK113" i="35"/>
  <c r="J328" i="14"/>
  <c r="J347" i="14"/>
  <c r="J280" i="14"/>
  <c r="BK108" i="15"/>
  <c r="BK158" i="16"/>
  <c r="J169" i="16"/>
  <c r="J122" i="16"/>
  <c r="J124" i="17"/>
  <c r="BK152" i="17"/>
  <c r="J144" i="18"/>
  <c r="J161" i="18"/>
  <c r="BK188" i="18"/>
  <c r="BK123" i="19"/>
  <c r="BK109" i="20"/>
  <c r="J122" i="20"/>
  <c r="BK103" i="21"/>
  <c r="J145" i="22"/>
  <c r="J100" i="27"/>
  <c r="BK129" i="29"/>
  <c r="BK258" i="29"/>
  <c r="BK123" i="29"/>
  <c r="BK136" i="30"/>
  <c r="J135" i="33"/>
  <c r="J182" i="33"/>
  <c r="J184" i="33"/>
  <c r="J107" i="35"/>
  <c r="J219" i="2"/>
  <c r="J118" i="2"/>
  <c r="J153" i="3"/>
  <c r="J109" i="6"/>
  <c r="BK96" i="7"/>
  <c r="J314" i="7"/>
  <c r="J1301" i="8"/>
  <c r="J369" i="8"/>
  <c r="J246" i="8"/>
  <c r="J888" i="8"/>
  <c r="BK375" i="8"/>
  <c r="BK1092" i="8"/>
  <c r="BK548" i="9"/>
  <c r="J688" i="9"/>
  <c r="BK183" i="9"/>
  <c r="BK764" i="9"/>
  <c r="J101" i="10"/>
  <c r="BK132" i="11"/>
  <c r="BK134" i="11"/>
  <c r="J136" i="11"/>
  <c r="BK113" i="12"/>
  <c r="BK202" i="12"/>
  <c r="J312" i="12"/>
  <c r="BK285" i="12"/>
  <c r="J708" i="13"/>
  <c r="J709" i="13"/>
  <c r="J548" i="13"/>
  <c r="J502" i="14"/>
  <c r="BK177" i="2"/>
  <c r="J105" i="2"/>
  <c r="J188" i="3"/>
  <c r="J147" i="4"/>
  <c r="J288" i="7"/>
  <c r="BK192" i="7"/>
  <c r="J390" i="7"/>
  <c r="BK1197" i="8"/>
  <c r="BK164" i="8"/>
  <c r="J301" i="8"/>
  <c r="J219" i="8"/>
  <c r="J231" i="8"/>
  <c r="J164" i="8"/>
  <c r="BK980" i="8"/>
  <c r="BK714" i="9"/>
  <c r="J755" i="9"/>
  <c r="J374" i="9"/>
  <c r="J386" i="9"/>
  <c r="BK273" i="9"/>
  <c r="J113" i="10"/>
  <c r="J118" i="11"/>
  <c r="J141" i="11"/>
  <c r="BK272" i="12"/>
  <c r="BK194" i="12"/>
  <c r="J124" i="12"/>
  <c r="BK252" i="12"/>
  <c r="BK126" i="12"/>
  <c r="J152" i="12"/>
  <c r="J118" i="13"/>
  <c r="BK337" i="13"/>
  <c r="BK673" i="13"/>
  <c r="BK145" i="13"/>
  <c r="BK122" i="14"/>
  <c r="J487" i="14"/>
  <c r="BK267" i="14"/>
  <c r="J484" i="14"/>
  <c r="BK134" i="14"/>
  <c r="BK189" i="16"/>
  <c r="BK165" i="16"/>
  <c r="BK239" i="16"/>
  <c r="BK192" i="17"/>
  <c r="BK170" i="17"/>
  <c r="BK172" i="18"/>
  <c r="J184" i="18"/>
  <c r="BK135" i="18"/>
  <c r="J115" i="19"/>
  <c r="J146" i="20"/>
  <c r="BK141" i="21"/>
  <c r="BK113" i="22"/>
  <c r="J104" i="23"/>
  <c r="BK109" i="28"/>
  <c r="BK237" i="29"/>
  <c r="BK132" i="29"/>
  <c r="J210" i="29"/>
  <c r="J96" i="32"/>
  <c r="J146" i="33"/>
  <c r="J97" i="33"/>
  <c r="BK111" i="35"/>
  <c r="AS85" i="1"/>
  <c r="J107" i="4"/>
  <c r="J421" i="7"/>
  <c r="J395" i="7"/>
  <c r="J411" i="7"/>
  <c r="BK888" i="8"/>
  <c r="J119" i="8"/>
  <c r="J964" i="8"/>
  <c r="J421" i="8"/>
  <c r="J1534" i="8"/>
  <c r="BK522" i="9"/>
  <c r="J693" i="9"/>
  <c r="BK113" i="9"/>
  <c r="J299" i="9"/>
  <c r="J140" i="9"/>
  <c r="J135" i="10"/>
  <c r="J157" i="11"/>
  <c r="BK135" i="11"/>
  <c r="BK269" i="12"/>
  <c r="J137" i="12"/>
  <c r="BK155" i="12"/>
  <c r="BK193" i="12"/>
  <c r="BK276" i="12"/>
  <c r="BK354" i="13"/>
  <c r="BK600" i="13"/>
  <c r="BK428" i="13"/>
  <c r="BK542" i="14"/>
  <c r="BK513" i="14"/>
  <c r="BK410" i="14"/>
  <c r="J421" i="14"/>
  <c r="BK468" i="14"/>
  <c r="J509" i="14"/>
  <c r="J164" i="16"/>
  <c r="J147" i="16"/>
  <c r="BK112" i="16"/>
  <c r="J224" i="17"/>
  <c r="J203" i="17"/>
  <c r="BK159" i="18"/>
  <c r="J147" i="18"/>
  <c r="J156" i="19"/>
  <c r="BK103" i="19"/>
  <c r="BK117" i="20"/>
  <c r="J156" i="20"/>
  <c r="J99" i="21"/>
  <c r="BK127" i="22"/>
  <c r="BK108" i="23"/>
  <c r="BK100" i="25"/>
  <c r="J101" i="28"/>
  <c r="J186" i="29"/>
  <c r="J115" i="29"/>
  <c r="J200" i="30"/>
  <c r="J154" i="33"/>
  <c r="J118" i="33"/>
  <c r="BK123" i="34"/>
  <c r="J100" i="35"/>
  <c r="BK244" i="2"/>
  <c r="BK111" i="2"/>
  <c r="BK209" i="3"/>
  <c r="J130" i="4"/>
  <c r="BK139" i="6"/>
  <c r="BK283" i="7"/>
  <c r="BK303" i="7"/>
  <c r="J1329" i="8"/>
  <c r="BK225" i="8"/>
  <c r="J1482" i="8"/>
  <c r="J1211" i="8"/>
  <c r="J1038" i="8"/>
  <c r="BK1185" i="8"/>
  <c r="J562" i="9"/>
  <c r="BK170" i="9"/>
  <c r="BK737" i="9"/>
  <c r="J409" i="9"/>
  <c r="BK340" i="9"/>
  <c r="BK110" i="10"/>
  <c r="J123" i="11"/>
  <c r="BK137" i="11"/>
  <c r="BK331" i="12"/>
  <c r="J128" i="12"/>
  <c r="BK176" i="12"/>
  <c r="J134" i="12"/>
  <c r="J198" i="12"/>
  <c r="BK135" i="12"/>
  <c r="BK330" i="13"/>
  <c r="BK645" i="13"/>
  <c r="J428" i="13"/>
  <c r="BK457" i="14"/>
  <c r="J355" i="14"/>
  <c r="J532" i="14"/>
  <c r="J552" i="14"/>
  <c r="BK105" i="15"/>
  <c r="BK120" i="16"/>
  <c r="BK179" i="16"/>
  <c r="BK218" i="17"/>
  <c r="J207" i="17"/>
  <c r="BK113" i="17"/>
  <c r="BK162" i="18"/>
  <c r="BK161" i="18"/>
  <c r="J215" i="2"/>
  <c r="J183" i="2"/>
  <c r="BK121" i="2"/>
  <c r="J193" i="3"/>
  <c r="BK195" i="3"/>
  <c r="BK172" i="3"/>
  <c r="J157" i="4"/>
  <c r="J92" i="6"/>
  <c r="J325" i="7"/>
  <c r="BK325" i="7"/>
  <c r="BK358" i="7"/>
  <c r="J945" i="8"/>
  <c r="J620" i="8"/>
  <c r="BK1017" i="8"/>
  <c r="BK248" i="8"/>
  <c r="BK1274" i="8"/>
  <c r="BK1149" i="8"/>
  <c r="BK1534" i="8"/>
  <c r="BK747" i="9"/>
  <c r="J733" i="9"/>
  <c r="BK420" i="9"/>
  <c r="J411" i="9"/>
  <c r="BK755" i="9"/>
  <c r="J456" i="9"/>
  <c r="BK131" i="10"/>
  <c r="BK139" i="11"/>
  <c r="BK150" i="11"/>
  <c r="J153" i="11"/>
  <c r="J214" i="12"/>
  <c r="J110" i="12"/>
  <c r="J253" i="12"/>
  <c r="J315" i="12"/>
  <c r="BK214" i="12"/>
  <c r="J314" i="12"/>
  <c r="BK686" i="13"/>
  <c r="J719" i="13"/>
  <c r="BK476" i="13"/>
  <c r="BK594" i="13"/>
  <c r="BK470" i="13"/>
  <c r="J292" i="14"/>
  <c r="J419" i="14"/>
  <c r="J501" i="14"/>
  <c r="BK415" i="14"/>
  <c r="BK170" i="14"/>
  <c r="J158" i="16"/>
  <c r="BK152" i="16"/>
  <c r="BK181" i="16"/>
  <c r="J172" i="17"/>
  <c r="J231" i="17"/>
  <c r="BK190" i="18"/>
  <c r="J189" i="18"/>
  <c r="J135" i="19"/>
  <c r="J120" i="20"/>
  <c r="BK134" i="21"/>
  <c r="J125" i="22"/>
  <c r="J105" i="24"/>
  <c r="J104" i="27"/>
  <c r="BK105" i="29"/>
  <c r="J208" i="29"/>
  <c r="J240" i="29"/>
  <c r="J199" i="29"/>
  <c r="BK182" i="30"/>
  <c r="BK177" i="33"/>
  <c r="J123" i="33"/>
  <c r="BK180" i="33"/>
  <c r="J113" i="35"/>
  <c r="J250" i="2"/>
  <c r="J124" i="2"/>
  <c r="J125" i="3"/>
  <c r="J183" i="3"/>
  <c r="BK145" i="4"/>
  <c r="J116" i="7"/>
  <c r="BK163" i="7"/>
  <c r="BK380" i="7"/>
  <c r="J1252" i="8"/>
  <c r="J162" i="8"/>
  <c r="J882" i="8"/>
  <c r="BK939" i="8"/>
  <c r="BK1256" i="8"/>
  <c r="BK1281" i="8"/>
  <c r="J325" i="8"/>
  <c r="J108" i="11"/>
  <c r="J139" i="11"/>
  <c r="J227" i="12"/>
  <c r="J240" i="12"/>
  <c r="J191" i="12"/>
  <c r="J282" i="12"/>
  <c r="J391" i="13"/>
  <c r="BK341" i="14"/>
  <c r="J486" i="14"/>
  <c r="J163" i="14"/>
  <c r="BK353" i="14"/>
  <c r="J108" i="15"/>
  <c r="J191" i="16"/>
  <c r="BK131" i="16"/>
  <c r="BK159" i="16"/>
  <c r="J113" i="17"/>
  <c r="BK140" i="17"/>
  <c r="BK140" i="18"/>
  <c r="J140" i="18"/>
  <c r="J129" i="19"/>
  <c r="J158" i="19"/>
  <c r="BK138" i="20"/>
  <c r="J119" i="21"/>
  <c r="J116" i="22"/>
  <c r="BK101" i="24"/>
  <c r="J124" i="28"/>
  <c r="BK144" i="29"/>
  <c r="J134" i="29"/>
  <c r="BK262" i="29"/>
  <c r="BK239" i="30"/>
  <c r="J94" i="31"/>
  <c r="J180" i="33"/>
  <c r="J172" i="33"/>
  <c r="J244" i="2"/>
  <c r="J190" i="2"/>
  <c r="J111" i="2"/>
  <c r="BK105" i="3"/>
  <c r="BK142" i="3"/>
  <c r="J142" i="3"/>
  <c r="BK121" i="4"/>
  <c r="BK257" i="7"/>
  <c r="BK137" i="7"/>
  <c r="BK426" i="7"/>
  <c r="J236" i="8"/>
  <c r="J1001" i="8"/>
  <c r="BK951" i="8"/>
  <c r="BK1176" i="8"/>
  <c r="BK1144" i="8"/>
  <c r="BK1537" i="8"/>
  <c r="BK588" i="8"/>
  <c r="J413" i="9"/>
  <c r="J558" i="9"/>
  <c r="J507" i="9"/>
  <c r="J678" i="9"/>
  <c r="J366" i="9"/>
  <c r="BK122" i="10"/>
  <c r="J130" i="11"/>
  <c r="J132" i="11"/>
  <c r="BK143" i="11"/>
  <c r="J147" i="12"/>
  <c r="J222" i="12"/>
  <c r="BK227" i="12"/>
  <c r="J209" i="12"/>
  <c r="J320" i="12"/>
  <c r="BK132" i="12"/>
  <c r="BK652" i="13"/>
  <c r="J645" i="13"/>
  <c r="J111" i="13"/>
  <c r="BK474" i="13"/>
  <c r="BK447" i="14"/>
  <c r="BK302" i="14"/>
  <c r="BK552" i="14"/>
  <c r="BK104" i="15"/>
  <c r="BK173" i="16"/>
  <c r="J189" i="16"/>
  <c r="J126" i="16"/>
  <c r="J97" i="17"/>
  <c r="J192" i="18"/>
  <c r="J206" i="18"/>
  <c r="J119" i="18"/>
  <c r="J117" i="19"/>
  <c r="J123" i="19"/>
  <c r="J162" i="20"/>
  <c r="J126" i="20"/>
  <c r="J135" i="21"/>
  <c r="J97" i="22"/>
  <c r="BK116" i="23"/>
  <c r="J98" i="25"/>
  <c r="BK197" i="29"/>
  <c r="J213" i="29"/>
  <c r="BK188" i="29"/>
  <c r="J176" i="29"/>
  <c r="J119" i="30"/>
  <c r="J177" i="33"/>
  <c r="BK174" i="33"/>
  <c r="J101" i="34"/>
  <c r="J449" i="14"/>
  <c r="J468" i="14"/>
  <c r="BK492" i="14"/>
  <c r="J410" i="14"/>
  <c r="J160" i="16"/>
  <c r="J250" i="16"/>
  <c r="J142" i="16"/>
  <c r="J140" i="17"/>
  <c r="BK182" i="18"/>
  <c r="J175" i="18"/>
  <c r="BK189" i="18"/>
  <c r="BK134" i="19"/>
  <c r="BK146" i="19"/>
  <c r="J138" i="20"/>
  <c r="BK129" i="21"/>
  <c r="BK104" i="22"/>
  <c r="BK99" i="23"/>
  <c r="J219" i="29"/>
  <c r="J216" i="29"/>
  <c r="J172" i="29"/>
  <c r="BK266" i="29"/>
  <c r="BK203" i="30"/>
  <c r="BK90" i="31"/>
  <c r="J121" i="33"/>
  <c r="BK118" i="34"/>
  <c r="BK124" i="35"/>
  <c r="J188" i="2"/>
  <c r="BK107" i="3"/>
  <c r="J151" i="3"/>
  <c r="J128" i="4"/>
  <c r="J262" i="7"/>
  <c r="J272" i="7"/>
  <c r="BK179" i="7"/>
  <c r="BK193" i="8"/>
  <c r="BK1028" i="8"/>
  <c r="J314" i="8"/>
  <c r="J1226" i="8"/>
  <c r="J1535" i="8"/>
  <c r="BK434" i="8"/>
  <c r="J170" i="9"/>
  <c r="J451" i="9"/>
  <c r="BK464" i="9"/>
  <c r="J99" i="10"/>
  <c r="BK158" i="11"/>
  <c r="J127" i="11"/>
  <c r="J120" i="11"/>
  <c r="BK244" i="12"/>
  <c r="J290" i="12"/>
  <c r="BK179" i="12"/>
  <c r="BK234" i="12"/>
  <c r="J170" i="12"/>
  <c r="J422" i="13"/>
  <c r="J536" i="13"/>
  <c r="J617" i="13"/>
  <c r="BK396" i="13"/>
  <c r="BK459" i="14"/>
  <c r="BK231" i="2"/>
  <c r="BK129" i="2"/>
  <c r="BK170" i="3"/>
  <c r="BK162" i="4"/>
  <c r="BK288" i="7"/>
  <c r="J244" i="7"/>
  <c r="J219" i="7"/>
  <c r="J950" i="8"/>
  <c r="J1008" i="8"/>
  <c r="J989" i="8"/>
  <c r="BK930" i="8"/>
  <c r="J434" i="8"/>
  <c r="BK633" i="9"/>
  <c r="BK546" i="9"/>
  <c r="J443" i="9"/>
  <c r="J281" i="9"/>
  <c r="BK581" i="9"/>
  <c r="J465" i="9"/>
  <c r="J115" i="10"/>
  <c r="J137" i="11"/>
  <c r="BK107" i="11"/>
  <c r="BK144" i="11"/>
  <c r="J116" i="12"/>
  <c r="J184" i="12"/>
  <c r="J207" i="12"/>
  <c r="J196" i="12"/>
  <c r="BK242" i="12"/>
  <c r="BK348" i="12"/>
  <c r="BK348" i="13"/>
  <c r="BK653" i="13"/>
  <c r="J332" i="13"/>
  <c r="BK704" i="13"/>
  <c r="J344" i="14"/>
  <c r="J470" i="14"/>
  <c r="BK334" i="14"/>
  <c r="BK152" i="14"/>
  <c r="J115" i="15"/>
  <c r="BK242" i="16"/>
  <c r="J201" i="16"/>
  <c r="J184" i="17"/>
  <c r="BK97" i="17"/>
  <c r="BK99" i="18"/>
  <c r="BK168" i="18"/>
  <c r="J137" i="19"/>
  <c r="J119" i="19"/>
  <c r="BK107" i="20"/>
  <c r="BK140" i="20"/>
  <c r="J117" i="21"/>
  <c r="BK102" i="22"/>
  <c r="BK105" i="24"/>
  <c r="J117" i="27"/>
  <c r="BK158" i="29"/>
  <c r="BK238" i="29"/>
  <c r="BK140" i="29"/>
  <c r="BK103" i="30"/>
  <c r="BK148" i="33"/>
  <c r="J122" i="34"/>
  <c r="J122" i="35"/>
  <c r="BK155" i="2"/>
  <c r="J105" i="3"/>
  <c r="BK147" i="3"/>
  <c r="F38" i="5"/>
  <c r="J1274" i="8"/>
  <c r="BK1267" i="8"/>
  <c r="J1055" i="8"/>
  <c r="BK1301" i="8"/>
  <c r="J1333" i="8"/>
  <c r="J1546" i="8"/>
  <c r="J742" i="9"/>
  <c r="BK720" i="9"/>
  <c r="J659" i="9"/>
  <c r="J627" i="9"/>
  <c r="BK496" i="9"/>
  <c r="J188" i="9"/>
  <c r="BK136" i="11"/>
  <c r="J112" i="11"/>
  <c r="BK161" i="11"/>
  <c r="BK300" i="12"/>
  <c r="BK210" i="12"/>
  <c r="BK201" i="12"/>
  <c r="BK108" i="12"/>
  <c r="J703" i="13"/>
  <c r="BK422" i="13"/>
  <c r="J362" i="13"/>
  <c r="J285" i="14"/>
  <c r="BK504" i="14"/>
  <c r="J303" i="14"/>
  <c r="BK440" i="14"/>
  <c r="BK99" i="15"/>
  <c r="J231" i="16"/>
  <c r="BK110" i="16"/>
  <c r="J139" i="16"/>
  <c r="BK201" i="17"/>
  <c r="BK150" i="17"/>
  <c r="J112" i="18"/>
  <c r="BK132" i="18"/>
  <c r="BK158" i="18"/>
  <c r="BK127" i="19"/>
  <c r="BK125" i="19"/>
  <c r="J132" i="20"/>
  <c r="J103" i="21"/>
  <c r="J109" i="23"/>
  <c r="J98" i="26"/>
  <c r="BK208" i="29"/>
  <c r="J197" i="29"/>
  <c r="J146" i="29"/>
  <c r="J205" i="29"/>
  <c r="BK201" i="30"/>
  <c r="BK127" i="33"/>
  <c r="BK182" i="33"/>
  <c r="BK114" i="34"/>
  <c r="J97" i="35"/>
  <c r="BK215" i="2"/>
  <c r="J177" i="3"/>
  <c r="BK177" i="3"/>
  <c r="BK147" i="4"/>
  <c r="J168" i="7"/>
  <c r="BK385" i="7"/>
  <c r="J975" i="8"/>
  <c r="J1477" i="8"/>
  <c r="J205" i="8"/>
  <c r="BK159" i="8"/>
  <c r="BK1475" i="8"/>
  <c r="BK1333" i="8"/>
  <c r="J422" i="9"/>
  <c r="J464" i="9"/>
  <c r="J177" i="9"/>
  <c r="BK455" i="9"/>
  <c r="BK451" i="9"/>
  <c r="BK366" i="9"/>
  <c r="BK134" i="10"/>
  <c r="J154" i="11"/>
  <c r="BK154" i="11"/>
  <c r="BK218" i="12"/>
  <c r="J106" i="12"/>
  <c r="BK144" i="12"/>
  <c r="BK205" i="12"/>
  <c r="J199" i="12"/>
  <c r="BK267" i="12"/>
  <c r="J717" i="13"/>
  <c r="BK685" i="13"/>
  <c r="BK538" i="13"/>
  <c r="BK458" i="13"/>
  <c r="BK547" i="14"/>
  <c r="J469" i="14"/>
  <c r="BK487" i="14"/>
  <c r="J366" i="14"/>
  <c r="BK421" i="14"/>
  <c r="BK228" i="16"/>
  <c r="J109" i="16"/>
  <c r="BK253" i="16"/>
  <c r="BK144" i="17"/>
  <c r="J218" i="17"/>
  <c r="J298" i="7"/>
  <c r="BK279" i="8"/>
  <c r="BK292" i="8"/>
  <c r="BK335" i="8"/>
  <c r="J1144" i="8"/>
  <c r="J971" i="8"/>
  <c r="J359" i="8"/>
  <c r="J909" i="8"/>
  <c r="BK231" i="9"/>
  <c r="J663" i="9"/>
  <c r="J673" i="9"/>
  <c r="BK599" i="9"/>
  <c r="BK565" i="9"/>
  <c r="J455" i="9"/>
  <c r="J116" i="10"/>
  <c r="BK147" i="11"/>
  <c r="BK155" i="11"/>
  <c r="BK138" i="11"/>
  <c r="J155" i="12"/>
  <c r="BK292" i="12"/>
  <c r="J272" i="12"/>
  <c r="J238" i="12"/>
  <c r="J143" i="12"/>
  <c r="J612" i="13"/>
  <c r="J152" i="13"/>
  <c r="BK643" i="13"/>
  <c r="J247" i="13"/>
  <c r="BK715" i="13"/>
  <c r="J361" i="14"/>
  <c r="BK233" i="14"/>
  <c r="BK400" i="14"/>
  <c r="J279" i="14"/>
  <c r="J111" i="15"/>
  <c r="J183" i="16"/>
  <c r="BK162" i="16"/>
  <c r="J152" i="16"/>
  <c r="J164" i="17"/>
  <c r="BK176" i="17"/>
  <c r="BK123" i="18"/>
  <c r="J113" i="18"/>
  <c r="J139" i="19"/>
  <c r="J153" i="20"/>
  <c r="J115" i="21"/>
  <c r="J132" i="22"/>
  <c r="J112" i="23"/>
  <c r="J96" i="25"/>
  <c r="J273" i="29"/>
  <c r="J123" i="29"/>
  <c r="BK202" i="29"/>
  <c r="BK103" i="29"/>
  <c r="BK115" i="29"/>
  <c r="BK116" i="30"/>
  <c r="J150" i="33"/>
  <c r="J134" i="33"/>
  <c r="BK111" i="34"/>
  <c r="J231" i="2"/>
  <c r="BK239" i="2"/>
  <c r="BK183" i="2"/>
  <c r="BK165" i="3"/>
  <c r="BK120" i="4"/>
  <c r="BK107" i="6"/>
  <c r="BK219" i="7"/>
  <c r="BK411" i="7"/>
  <c r="BK406" i="7"/>
  <c r="J375" i="8"/>
  <c r="BK258" i="8"/>
  <c r="BK1022" i="8"/>
  <c r="J1291" i="8"/>
  <c r="BK1001" i="8"/>
  <c r="BK1349" i="8"/>
  <c r="J288" i="8"/>
  <c r="J632" i="9"/>
  <c r="BK450" i="9"/>
  <c r="J400" i="9"/>
  <c r="BK709" i="9"/>
  <c r="BK190" i="9"/>
  <c r="J183" i="9"/>
  <c r="J169" i="11"/>
  <c r="BK121" i="11"/>
  <c r="BK169" i="11"/>
  <c r="BK101" i="11"/>
  <c r="J197" i="12"/>
  <c r="J304" i="12"/>
  <c r="J275" i="12"/>
  <c r="BK250" i="12"/>
  <c r="BK111" i="12"/>
  <c r="J204" i="12"/>
  <c r="J310" i="12"/>
  <c r="BK499" i="13"/>
  <c r="BK727" i="13"/>
  <c r="BK321" i="14"/>
  <c r="J106" i="14"/>
  <c r="J330" i="14"/>
  <c r="J357" i="14"/>
  <c r="J196" i="16"/>
  <c r="BK114" i="16"/>
  <c r="J228" i="16"/>
  <c r="J128" i="16"/>
  <c r="J166" i="17"/>
  <c r="J156" i="17"/>
  <c r="BK204" i="18"/>
  <c r="J125" i="18"/>
  <c r="J153" i="19"/>
  <c r="J146" i="19"/>
  <c r="BK146" i="20"/>
  <c r="BK120" i="20"/>
  <c r="BK99" i="21"/>
  <c r="BK104" i="23"/>
  <c r="J100" i="26"/>
  <c r="J161" i="29"/>
  <c r="J189" i="29"/>
  <c r="J244" i="29"/>
  <c r="J195" i="29"/>
  <c r="BK150" i="30"/>
  <c r="BK184" i="33"/>
  <c r="BK129" i="33"/>
  <c r="J123" i="34"/>
  <c r="J253" i="2"/>
  <c r="BK133" i="2"/>
  <c r="BK179" i="3"/>
  <c r="BK113" i="3"/>
  <c r="J195" i="3"/>
  <c r="J225" i="3"/>
  <c r="BK136" i="4"/>
  <c r="BK126" i="6"/>
  <c r="J257" i="7"/>
  <c r="J303" i="7"/>
  <c r="J919" i="8"/>
  <c r="J1155" i="8"/>
  <c r="BK1201" i="8"/>
  <c r="BK1290" i="8"/>
  <c r="J1028" i="8"/>
  <c r="J1532" i="8"/>
  <c r="J638" i="9"/>
  <c r="BK527" i="9"/>
  <c r="J648" i="9"/>
  <c r="BK409" i="9"/>
  <c r="BK618" i="9"/>
  <c r="BK99" i="10"/>
  <c r="BK100" i="11"/>
  <c r="J144" i="11"/>
  <c r="BK236" i="12"/>
  <c r="J104" i="12"/>
  <c r="J189" i="12"/>
  <c r="J338" i="12"/>
  <c r="BK279" i="12"/>
  <c r="J163" i="12"/>
  <c r="J190" i="12"/>
  <c r="BK156" i="12"/>
  <c r="BK328" i="13"/>
  <c r="BK460" i="13"/>
  <c r="J470" i="13"/>
  <c r="BK255" i="13"/>
  <c r="J321" i="14"/>
  <c r="J523" i="14"/>
  <c r="BK445" i="14"/>
  <c r="BK352" i="14"/>
  <c r="J98" i="15"/>
  <c r="BK109" i="16"/>
  <c r="BK206" i="16"/>
  <c r="J182" i="17"/>
  <c r="BK235" i="17"/>
  <c r="BK209" i="18"/>
  <c r="J171" i="18"/>
  <c r="J186" i="18"/>
  <c r="BK171" i="18"/>
  <c r="BK141" i="19"/>
  <c r="J160" i="20"/>
  <c r="BK142" i="20"/>
  <c r="BK111" i="21"/>
  <c r="BK118" i="22"/>
  <c r="J115" i="22"/>
  <c r="BK114" i="27"/>
  <c r="BK126" i="29"/>
  <c r="BK229" i="29"/>
  <c r="BK95" i="30"/>
  <c r="J150" i="30"/>
  <c r="J141" i="33"/>
  <c r="J102" i="33"/>
  <c r="BK104" i="35"/>
  <c r="J301" i="14"/>
  <c r="BK527" i="14"/>
  <c r="J150" i="14"/>
  <c r="J102" i="15"/>
  <c r="BK138" i="16"/>
  <c r="BK210" i="16"/>
  <c r="BK201" i="16"/>
  <c r="J192" i="17"/>
  <c r="BK205" i="17"/>
  <c r="BK145" i="18"/>
  <c r="BK112" i="18"/>
  <c r="J117" i="18"/>
  <c r="BK113" i="19"/>
  <c r="BK105" i="19"/>
  <c r="BK156" i="20"/>
  <c r="J121" i="21"/>
  <c r="J110" i="22"/>
  <c r="BK110" i="27"/>
  <c r="BK216" i="29"/>
  <c r="J155" i="29"/>
  <c r="J148" i="29"/>
  <c r="J117" i="29"/>
  <c r="BK119" i="30"/>
  <c r="J129" i="33"/>
  <c r="BK120" i="34"/>
  <c r="BK234" i="2"/>
  <c r="BK160" i="2"/>
  <c r="BK206" i="3"/>
  <c r="BK134" i="4"/>
  <c r="BK118" i="6"/>
  <c r="BK226" i="7"/>
  <c r="BK278" i="7"/>
  <c r="BK995" i="8"/>
  <c r="BK1473" i="8"/>
  <c r="BK151" i="8"/>
  <c r="J1280" i="8"/>
  <c r="J1346" i="8"/>
  <c r="BK613" i="9"/>
  <c r="BK449" i="9"/>
  <c r="J679" i="9"/>
  <c r="BK361" i="9"/>
  <c r="J223" i="9"/>
  <c r="BK374" i="9"/>
  <c r="BK127" i="10"/>
  <c r="J158" i="11"/>
  <c r="BK168" i="11"/>
  <c r="J143" i="11"/>
  <c r="BK106" i="11"/>
  <c r="BK141" i="12"/>
  <c r="J135" i="12"/>
  <c r="J157" i="12"/>
  <c r="BK316" i="12"/>
  <c r="J291" i="13"/>
  <c r="J337" i="13"/>
  <c r="BK160" i="20"/>
  <c r="BK206" i="2"/>
  <c r="J154" i="2"/>
  <c r="J100" i="3"/>
  <c r="J107" i="3"/>
  <c r="J136" i="4"/>
  <c r="BK129" i="6"/>
  <c r="J137" i="7"/>
  <c r="BK107" i="7"/>
  <c r="BK446" i="7"/>
  <c r="J1017" i="8"/>
  <c r="J159" i="8"/>
  <c r="J432" i="8"/>
  <c r="BK294" i="8"/>
  <c r="BK1165" i="8"/>
  <c r="J917" i="8"/>
  <c r="J1176" i="8"/>
  <c r="BK558" i="9"/>
  <c r="BK436" i="9"/>
  <c r="J695" i="9"/>
  <c r="J453" i="9"/>
  <c r="J633" i="9"/>
  <c r="J107" i="9"/>
  <c r="BK156" i="11"/>
  <c r="J129" i="11"/>
  <c r="BK114" i="11"/>
  <c r="BK308" i="12"/>
  <c r="BK283" i="12"/>
  <c r="BK281" i="12"/>
  <c r="J298" i="12"/>
  <c r="J132" i="12"/>
  <c r="BK556" i="13"/>
  <c r="BK343" i="13"/>
  <c r="J476" i="13"/>
  <c r="BK537" i="14"/>
  <c r="J524" i="14"/>
  <c r="J309" i="14"/>
  <c r="J504" i="14"/>
  <c r="BK148" i="14"/>
  <c r="J445" i="14"/>
  <c r="BK185" i="16"/>
  <c r="BK208" i="16"/>
  <c r="J148" i="16"/>
  <c r="J154" i="17"/>
  <c r="J134" i="17"/>
  <c r="J127" i="18"/>
  <c r="J149" i="18"/>
  <c r="J155" i="18"/>
  <c r="BK155" i="19"/>
  <c r="BK148" i="20"/>
  <c r="BK136" i="20"/>
  <c r="BK123" i="21"/>
  <c r="BK111" i="22"/>
  <c r="J118" i="23"/>
  <c r="BK100" i="27"/>
  <c r="J278" i="29"/>
  <c r="BK183" i="29"/>
  <c r="BK210" i="29"/>
  <c r="J114" i="30"/>
  <c r="BK132" i="33"/>
  <c r="J97" i="34"/>
  <c r="J165" i="2"/>
  <c r="J113" i="2"/>
  <c r="J179" i="3"/>
  <c r="J145" i="4"/>
  <c r="J179" i="7"/>
  <c r="J226" i="7"/>
  <c r="J991" i="8"/>
  <c r="BK352" i="8"/>
  <c r="BK392" i="8"/>
  <c r="BK1477" i="8"/>
  <c r="BK1280" i="8"/>
  <c r="J1290" i="8"/>
  <c r="J1210" i="8"/>
  <c r="J340" i="9"/>
  <c r="J702" i="9"/>
  <c r="J527" i="9"/>
  <c r="J609" i="9"/>
  <c r="J107" i="10"/>
  <c r="BK102" i="10"/>
  <c r="BK166" i="11"/>
  <c r="J323" i="12"/>
  <c r="BK187" i="12"/>
  <c r="J248" i="12"/>
  <c r="J212" i="12"/>
  <c r="BK627" i="13"/>
  <c r="BK721" i="13"/>
  <c r="J190" i="13"/>
  <c r="BK184" i="13"/>
  <c r="BK476" i="14"/>
  <c r="J476" i="14"/>
  <c r="J518" i="14"/>
  <c r="BK375" i="14"/>
  <c r="J105" i="15"/>
  <c r="J222" i="16"/>
  <c r="J167" i="16"/>
  <c r="BK224" i="17"/>
  <c r="BK156" i="17"/>
  <c r="J176" i="18"/>
  <c r="J99" i="18"/>
  <c r="J182" i="18"/>
  <c r="BK152" i="19"/>
  <c r="BK144" i="20"/>
  <c r="BK117" i="21"/>
  <c r="J137" i="21"/>
  <c r="J111" i="22"/>
  <c r="J107" i="24"/>
  <c r="J110" i="27"/>
  <c r="J132" i="29"/>
  <c r="J276" i="29"/>
  <c r="BK142" i="29"/>
  <c r="BK121" i="30"/>
  <c r="J239" i="30"/>
  <c r="BK131" i="33"/>
  <c r="J99" i="33"/>
  <c r="BK253" i="2"/>
  <c r="BK195" i="2"/>
  <c r="J107" i="2"/>
  <c r="J219" i="3"/>
  <c r="J110" i="4"/>
  <c r="BK92" i="6"/>
  <c r="J107" i="7"/>
  <c r="J363" i="7"/>
  <c r="BK1210" i="8"/>
  <c r="J1163" i="8"/>
  <c r="BK219" i="8"/>
  <c r="J1285" i="8"/>
  <c r="BK199" i="8"/>
  <c r="BK900" i="8"/>
  <c r="BK154" i="9"/>
  <c r="J485" i="9"/>
  <c r="BK607" i="9"/>
  <c r="J361" i="9"/>
  <c r="BK752" i="9"/>
  <c r="J113" i="9"/>
  <c r="J159" i="11"/>
  <c r="J152" i="11"/>
  <c r="J116" i="11"/>
  <c r="BK275" i="12"/>
  <c r="BK310" i="12"/>
  <c r="BK344" i="12"/>
  <c r="BK312" i="12"/>
  <c r="J167" i="12"/>
  <c r="J460" i="13"/>
  <c r="BK214" i="13"/>
  <c r="BK247" i="13"/>
  <c r="J554" i="13"/>
  <c r="J206" i="13"/>
  <c r="BK366" i="14"/>
  <c r="BK355" i="14"/>
  <c r="BK106" i="14"/>
  <c r="BK150" i="14"/>
  <c r="BK175" i="16"/>
  <c r="BK141" i="16"/>
  <c r="BK142" i="16"/>
  <c r="BK162" i="17"/>
  <c r="J138" i="17"/>
  <c r="J122" i="18"/>
  <c r="BK229" i="18"/>
  <c r="BK100" i="20"/>
  <c r="AS78" i="1"/>
  <c r="J162" i="4"/>
  <c r="BK109" i="6"/>
  <c r="J309" i="7"/>
  <c r="J197" i="7"/>
  <c r="BK436" i="7"/>
  <c r="BK1042" i="8"/>
  <c r="BK340" i="8"/>
  <c r="J930" i="8"/>
  <c r="BK404" i="8"/>
  <c r="BK910" i="8"/>
  <c r="BK1189" i="8"/>
  <c r="BK1546" i="8"/>
  <c r="BK645" i="9"/>
  <c r="BK672" i="9"/>
  <c r="J496" i="9"/>
  <c r="BK512" i="9"/>
  <c r="J306" i="9"/>
  <c r="BK394" i="9"/>
  <c r="BK105" i="10"/>
  <c r="BK157" i="11"/>
  <c r="BK110" i="11"/>
  <c r="J117" i="11"/>
  <c r="BK108" i="11"/>
  <c r="BK198" i="12"/>
  <c r="J164" i="12"/>
  <c r="BK143" i="12"/>
  <c r="J276" i="12"/>
  <c r="J355" i="12"/>
  <c r="J686" i="13"/>
  <c r="J550" i="13"/>
  <c r="J354" i="13"/>
  <c r="J145" i="13"/>
  <c r="J328" i="13"/>
  <c r="BK484" i="14"/>
  <c r="J453" i="14"/>
  <c r="BK295" i="14"/>
  <c r="BK524" i="14"/>
  <c r="BK453" i="14"/>
  <c r="J96" i="15"/>
  <c r="BK157" i="16"/>
  <c r="J206" i="16"/>
  <c r="BK106" i="16"/>
  <c r="J144" i="17"/>
  <c r="J201" i="17"/>
  <c r="J136" i="17"/>
  <c r="BK156" i="18"/>
  <c r="J202" i="18"/>
  <c r="BK124" i="20"/>
  <c r="J143" i="21"/>
  <c r="BK145" i="22"/>
  <c r="BK107" i="23"/>
  <c r="J105" i="27"/>
  <c r="BK233" i="29"/>
  <c r="J140" i="29"/>
  <c r="J130" i="29"/>
  <c r="BK181" i="29"/>
  <c r="J116" i="30"/>
  <c r="J95" i="30"/>
  <c r="BK125" i="33"/>
  <c r="BK117" i="33"/>
  <c r="BK101" i="35"/>
  <c r="BK171" i="2"/>
  <c r="BK142" i="2"/>
  <c r="AS72" i="1"/>
  <c r="J125" i="4"/>
  <c r="BK133" i="6"/>
  <c r="BK314" i="7"/>
  <c r="J345" i="7"/>
  <c r="BK1195" i="8"/>
  <c r="J995" i="8"/>
  <c r="J742" i="8"/>
  <c r="J1171" i="8"/>
  <c r="BK429" i="9"/>
  <c r="J185" i="9"/>
  <c r="J721" i="9"/>
  <c r="J190" i="9"/>
  <c r="BK733" i="9"/>
  <c r="J697" i="9"/>
  <c r="BK128" i="10"/>
  <c r="BK141" i="11"/>
  <c r="J162" i="11"/>
  <c r="BK146" i="11"/>
  <c r="J300" i="12"/>
  <c r="J259" i="12"/>
  <c r="BK209" i="12"/>
  <c r="BK197" i="12"/>
  <c r="J208" i="12"/>
  <c r="J130" i="12"/>
  <c r="BK158" i="12"/>
  <c r="BK536" i="13"/>
  <c r="J495" i="13"/>
  <c r="J594" i="13"/>
  <c r="BK393" i="13"/>
  <c r="BK716" i="13"/>
  <c r="J694" i="13"/>
  <c r="J427" i="14"/>
  <c r="J440" i="14"/>
  <c r="J457" i="14"/>
  <c r="J240" i="14"/>
  <c r="J239" i="16"/>
  <c r="BK154" i="16"/>
  <c r="BK194" i="16"/>
  <c r="J165" i="16"/>
  <c r="BK197" i="17"/>
  <c r="J130" i="17"/>
  <c r="J190" i="18"/>
  <c r="BK156" i="19"/>
  <c r="BK150" i="19"/>
  <c r="BK155" i="20"/>
  <c r="BK130" i="20"/>
  <c r="J125" i="21"/>
  <c r="J99" i="22"/>
  <c r="BK106" i="23"/>
  <c r="J114" i="27"/>
  <c r="BK192" i="29"/>
  <c r="J222" i="29"/>
  <c r="BK122" i="29"/>
  <c r="J112" i="29"/>
  <c r="BK158" i="30"/>
  <c r="J113" i="33"/>
  <c r="BK134" i="33"/>
  <c r="J104" i="35"/>
  <c r="J155" i="2"/>
  <c r="J100" i="2"/>
  <c r="J172" i="3"/>
  <c r="J185" i="3"/>
  <c r="J215" i="3"/>
  <c r="BK110" i="4"/>
  <c r="BK136" i="6"/>
  <c r="J132" i="7"/>
  <c r="J239" i="7"/>
  <c r="J1321" i="8"/>
  <c r="J1256" i="8"/>
  <c r="J207" i="8"/>
  <c r="J279" i="8"/>
  <c r="BK157" i="8"/>
  <c r="J1191" i="8"/>
  <c r="BK1347" i="8"/>
  <c r="J330" i="8"/>
  <c r="BK264" i="9"/>
  <c r="J466" i="9"/>
  <c r="J615" i="9"/>
  <c r="J287" i="9"/>
  <c r="BK465" i="9"/>
  <c r="J264" i="9"/>
  <c r="BK114" i="10"/>
  <c r="BK163" i="11"/>
  <c r="J110" i="11"/>
  <c r="BK219" i="12"/>
  <c r="BK170" i="12"/>
  <c r="J120" i="12"/>
  <c r="J111" i="12"/>
  <c r="BK149" i="12"/>
  <c r="BK302" i="12"/>
  <c r="J141" i="12"/>
  <c r="J147" i="13"/>
  <c r="J589" i="13"/>
  <c r="J393" i="13"/>
  <c r="BK390" i="14"/>
  <c r="BK323" i="14"/>
  <c r="BK344" i="14"/>
  <c r="BK462" i="14"/>
  <c r="J267" i="14"/>
  <c r="BK191" i="16"/>
  <c r="BK124" i="16"/>
  <c r="BK196" i="17"/>
  <c r="BK203" i="17"/>
  <c r="BK160" i="18"/>
  <c r="BK124" i="18"/>
  <c r="J160" i="18"/>
  <c r="BK129" i="19"/>
  <c r="J127" i="19"/>
  <c r="BK105" i="20"/>
  <c r="BK101" i="21"/>
  <c r="BK141" i="22"/>
  <c r="BK102" i="23"/>
  <c r="BK101" i="28"/>
  <c r="BK255" i="29"/>
  <c r="BK150" i="29"/>
  <c r="J236" i="29"/>
  <c r="J121" i="30"/>
  <c r="J137" i="33"/>
  <c r="BK154" i="33"/>
  <c r="BK103" i="34"/>
  <c r="BK502" i="14"/>
  <c r="J492" i="14"/>
  <c r="J334" i="14"/>
  <c r="J157" i="14"/>
  <c r="BK225" i="16"/>
  <c r="J175" i="16"/>
  <c r="J173" i="16"/>
  <c r="BK148" i="17"/>
  <c r="J146" i="17"/>
  <c r="BK153" i="18"/>
  <c r="J132" i="18"/>
  <c r="BK157" i="18"/>
  <c r="J155" i="19"/>
  <c r="BK150" i="20"/>
  <c r="J136" i="20"/>
  <c r="BK135" i="21"/>
  <c r="BK125" i="22"/>
  <c r="BK100" i="23"/>
  <c r="J268" i="29"/>
  <c r="J252" i="29"/>
  <c r="J258" i="29"/>
  <c r="BK219" i="29"/>
  <c r="J108" i="30"/>
  <c r="BK98" i="32"/>
  <c r="J108" i="33"/>
  <c r="BK107" i="35"/>
  <c r="BK259" i="2"/>
  <c r="J152" i="2"/>
  <c r="BK201" i="3"/>
  <c r="BK116" i="4"/>
  <c r="BK116" i="7"/>
  <c r="J401" i="7"/>
  <c r="BK923" i="8"/>
  <c r="J982" i="8"/>
  <c r="J1281" i="8"/>
  <c r="J980" i="8"/>
  <c r="BK982" i="8"/>
  <c r="BK314" i="8"/>
  <c r="J408" i="9"/>
  <c r="J618" i="9"/>
  <c r="BK624" i="9"/>
  <c r="J102" i="11"/>
  <c r="BK173" i="12"/>
  <c r="BK290" i="12"/>
  <c r="BK118" i="12"/>
  <c r="BK362" i="13"/>
  <c r="BK152" i="13"/>
  <c r="J389" i="13"/>
  <c r="J240" i="2"/>
  <c r="BK203" i="2"/>
  <c r="J130" i="3"/>
  <c r="BK232" i="3"/>
  <c r="J127" i="4"/>
  <c r="BK374" i="7"/>
  <c r="J293" i="7"/>
  <c r="J939" i="8"/>
  <c r="BK1310" i="8"/>
  <c r="BK1264" i="8"/>
  <c r="BK1082" i="8"/>
  <c r="J294" i="8"/>
  <c r="J273" i="9"/>
  <c r="BK611" i="9"/>
  <c r="BK400" i="9"/>
  <c r="J512" i="9"/>
  <c r="BK104" i="10"/>
  <c r="J155" i="11"/>
  <c r="J128" i="11"/>
  <c r="BK225" i="12"/>
  <c r="J262" i="12"/>
  <c r="J316" i="12"/>
  <c r="BK160" i="12"/>
  <c r="J177" i="12"/>
  <c r="BK495" i="13"/>
  <c r="BK647" i="13"/>
  <c r="BK694" i="13"/>
  <c r="BK182" i="13"/>
  <c r="J447" i="14"/>
  <c r="BK405" i="14"/>
  <c r="J261" i="14"/>
  <c r="J505" i="14"/>
  <c r="BK116" i="16"/>
  <c r="J118" i="16"/>
  <c r="BK169" i="16"/>
  <c r="J133" i="17"/>
  <c r="J174" i="17"/>
  <c r="J218" i="18"/>
  <c r="BK193" i="18"/>
  <c r="BK151" i="19"/>
  <c r="J134" i="19"/>
  <c r="J128" i="20"/>
  <c r="BK113" i="21"/>
  <c r="J141" i="22"/>
  <c r="J114" i="23"/>
  <c r="BK100" i="26"/>
  <c r="BK224" i="29"/>
  <c r="J103" i="29"/>
  <c r="J152" i="29"/>
  <c r="J167" i="29"/>
  <c r="J174" i="33"/>
  <c r="J163" i="33"/>
  <c r="J124" i="33"/>
  <c r="J116" i="35"/>
  <c r="J197" i="2"/>
  <c r="J197" i="3"/>
  <c r="J147" i="3"/>
  <c r="BK101" i="6"/>
  <c r="J385" i="7"/>
  <c r="BK309" i="7"/>
  <c r="BK1107" i="8"/>
  <c r="J241" i="8"/>
  <c r="BK1055" i="8"/>
  <c r="BK1013" i="8"/>
  <c r="BK1008" i="8"/>
  <c r="J1013" i="8"/>
  <c r="BK466" i="9"/>
  <c r="J458" i="9"/>
  <c r="BK380" i="9"/>
  <c r="BK760" i="9"/>
  <c r="BK135" i="10"/>
  <c r="BK127" i="11"/>
  <c r="BK151" i="11"/>
  <c r="BK126" i="11"/>
  <c r="BK157" i="12"/>
  <c r="BK338" i="12"/>
  <c r="BK264" i="12"/>
  <c r="J156" i="12"/>
  <c r="J230" i="13"/>
  <c r="J582" i="13"/>
  <c r="J635" i="13"/>
  <c r="J585" i="13"/>
  <c r="BK219" i="14"/>
  <c r="J287" i="14"/>
  <c r="J213" i="14"/>
  <c r="BK210" i="14"/>
  <c r="J104" i="15"/>
  <c r="BK171" i="16"/>
  <c r="BK160" i="16"/>
  <c r="BK136" i="17"/>
  <c r="BK231" i="17"/>
  <c r="J162" i="18"/>
  <c r="BK202" i="18"/>
  <c r="J149" i="19"/>
  <c r="BK126" i="20"/>
  <c r="BK103" i="20"/>
  <c r="J109" i="22"/>
  <c r="J107" i="23"/>
  <c r="J112" i="27"/>
  <c r="BK137" i="29"/>
  <c r="BK167" i="29"/>
  <c r="J264" i="29"/>
  <c r="J122" i="29"/>
  <c r="BK102" i="33"/>
  <c r="J132" i="33"/>
  <c r="J121" i="34"/>
  <c r="J224" i="2"/>
  <c r="J206" i="2"/>
  <c r="J232" i="3"/>
  <c r="BK159" i="4"/>
  <c r="BK267" i="7"/>
  <c r="BK456" i="7"/>
  <c r="J440" i="8"/>
  <c r="BK307" i="8"/>
  <c r="BK1026" i="8"/>
  <c r="BK440" i="8"/>
  <c r="J997" i="8"/>
  <c r="J352" i="8"/>
  <c r="J345" i="8"/>
  <c r="BK708" i="9"/>
  <c r="BK664" i="9"/>
  <c r="BK646" i="9"/>
  <c r="J665" i="9"/>
  <c r="J607" i="9"/>
  <c r="J119" i="10"/>
  <c r="J163" i="11"/>
  <c r="J111" i="11"/>
  <c r="BK149" i="11"/>
  <c r="J281" i="12"/>
  <c r="BK320" i="12"/>
  <c r="BK296" i="12"/>
  <c r="BK116" i="12"/>
  <c r="BK637" i="13"/>
  <c r="J627" i="13"/>
  <c r="BK291" i="13"/>
  <c r="J356" i="13"/>
  <c r="BK310" i="14"/>
  <c r="J455" i="14"/>
  <c r="BK312" i="14"/>
  <c r="BK111" i="15"/>
  <c r="BK198" i="16"/>
  <c r="BK126" i="16"/>
  <c r="J180" i="17"/>
  <c r="BK164" i="17"/>
  <c r="BK126" i="18"/>
  <c r="BK150" i="18"/>
  <c r="J121" i="19"/>
  <c r="J239" i="2"/>
  <c r="BK211" i="2"/>
  <c r="BK141" i="2"/>
  <c r="J214" i="3"/>
  <c r="J123" i="3"/>
  <c r="J111" i="3"/>
  <c r="J117" i="4"/>
  <c r="F36" i="5"/>
  <c r="BA62" i="1"/>
  <c r="J451" i="7"/>
  <c r="BK1346" i="8"/>
  <c r="J1216" i="8"/>
  <c r="J1488" i="8"/>
  <c r="J1349" i="8"/>
  <c r="BK146" i="8"/>
  <c r="BK301" i="8"/>
  <c r="J896" i="8"/>
  <c r="BK1221" i="8"/>
  <c r="J588" i="9"/>
  <c r="BK168" i="9"/>
  <c r="BK627" i="9"/>
  <c r="BK443" i="9"/>
  <c r="J599" i="9"/>
  <c r="J553" i="9"/>
  <c r="BK108" i="10"/>
  <c r="J140" i="11"/>
  <c r="BK103" i="11"/>
  <c r="BK117" i="11"/>
  <c r="J230" i="12"/>
  <c r="J225" i="12"/>
  <c r="BK166" i="12"/>
  <c r="BK217" i="12"/>
  <c r="BK240" i="12"/>
  <c r="BK294" i="12"/>
  <c r="J377" i="13"/>
  <c r="J721" i="13"/>
  <c r="BK659" i="13"/>
  <c r="J606" i="13"/>
  <c r="BK389" i="13"/>
  <c r="J572" i="13"/>
  <c r="J485" i="14"/>
  <c r="J148" i="14"/>
  <c r="BK469" i="14"/>
  <c r="BK361" i="14"/>
  <c r="BK245" i="16"/>
  <c r="J106" i="16"/>
  <c r="BK155" i="16"/>
  <c r="J162" i="16"/>
  <c r="BK207" i="17"/>
  <c r="BK182" i="17"/>
  <c r="BK218" i="18"/>
  <c r="BK147" i="18"/>
  <c r="J97" i="20"/>
  <c r="J134" i="21"/>
  <c r="J129" i="21"/>
  <c r="BK99" i="22"/>
  <c r="J97" i="24"/>
  <c r="BK115" i="28"/>
  <c r="J202" i="29"/>
  <c r="J280" i="29"/>
  <c r="BK130" i="29"/>
  <c r="J119" i="29"/>
  <c r="BK213" i="30"/>
  <c r="J91" i="32"/>
  <c r="BK165" i="33"/>
  <c r="J98" i="35"/>
  <c r="BK224" i="2"/>
  <c r="J211" i="2"/>
  <c r="BK164" i="3"/>
  <c r="BK157" i="4"/>
  <c r="J107" i="6"/>
  <c r="J431" i="7"/>
  <c r="J209" i="7"/>
  <c r="J1080" i="8"/>
  <c r="J1310" i="8"/>
  <c r="BK1038" i="8"/>
  <c r="J392" i="8"/>
  <c r="J404" i="8"/>
  <c r="BK1163" i="8"/>
  <c r="BK1171" i="8"/>
  <c r="J1635" i="8"/>
  <c r="BK1226" i="8"/>
  <c r="BK665" i="9"/>
  <c r="BK177" i="9"/>
  <c r="BK654" i="9"/>
  <c r="BK279" i="9"/>
  <c r="BK463" i="9"/>
  <c r="J402" i="9"/>
  <c r="J611" i="9"/>
  <c r="J613" i="9"/>
  <c r="J130" i="10"/>
  <c r="BK125" i="10"/>
  <c r="J148" i="11"/>
  <c r="BK116" i="11"/>
  <c r="J122" i="11"/>
  <c r="J210" i="12"/>
  <c r="BK161" i="12"/>
  <c r="BK287" i="12"/>
  <c r="BK104" i="12"/>
  <c r="BK167" i="12"/>
  <c r="J344" i="12"/>
  <c r="J122" i="12"/>
  <c r="BK128" i="12"/>
  <c r="BK134" i="13"/>
  <c r="J704" i="13"/>
  <c r="BK633" i="13"/>
  <c r="J661" i="13"/>
  <c r="J538" i="13"/>
  <c r="J134" i="13"/>
  <c r="BK486" i="14"/>
  <c r="J314" i="14"/>
  <c r="J312" i="14"/>
  <c r="BK518" i="14"/>
  <c r="BK101" i="15"/>
  <c r="J195" i="16"/>
  <c r="BK148" i="16"/>
  <c r="J199" i="17"/>
  <c r="BK184" i="17"/>
  <c r="BK175" i="18"/>
  <c r="BK155" i="18"/>
  <c r="BK130" i="18"/>
  <c r="J132" i="19"/>
  <c r="BK109" i="19"/>
  <c r="J113" i="20"/>
  <c r="BK119" i="21"/>
  <c r="BK100" i="22"/>
  <c r="J111" i="23"/>
  <c r="BK113" i="28"/>
  <c r="J129" i="29"/>
  <c r="J169" i="29"/>
  <c r="J233" i="29"/>
  <c r="BK91" i="32"/>
  <c r="BK106" i="33"/>
  <c r="BK122" i="34"/>
  <c r="BK219" i="2"/>
  <c r="BK175" i="2"/>
  <c r="BK185" i="3"/>
  <c r="J118" i="3"/>
  <c r="BK136" i="3"/>
  <c r="BK100" i="3"/>
  <c r="J134" i="4"/>
  <c r="J118" i="6"/>
  <c r="BK244" i="7"/>
  <c r="BK168" i="7"/>
  <c r="BK1227" i="8"/>
  <c r="J1165" i="8"/>
  <c r="BK919" i="8"/>
  <c r="BK432" i="8"/>
  <c r="J290" i="8"/>
  <c r="BK359" i="8"/>
  <c r="BK330" i="8"/>
  <c r="J1227" i="8"/>
  <c r="J463" i="9"/>
  <c r="J231" i="9"/>
  <c r="BK703" i="9"/>
  <c r="BK542" i="9"/>
  <c r="J573" i="9"/>
  <c r="J393" i="9"/>
  <c r="BK111" i="10"/>
  <c r="J126" i="11"/>
  <c r="BK153" i="11"/>
  <c r="J107" i="11"/>
  <c r="BK257" i="12"/>
  <c r="J278" i="12"/>
  <c r="BK164" i="12"/>
  <c r="J139" i="12"/>
  <c r="J274" i="12"/>
  <c r="J306" i="12"/>
  <c r="J249" i="13"/>
  <c r="BK572" i="13"/>
  <c r="BK196" i="13"/>
  <c r="BK366" i="13"/>
  <c r="J225" i="14"/>
  <c r="J134" i="14"/>
  <c r="J395" i="14"/>
  <c r="J122" i="14"/>
  <c r="J210" i="16"/>
  <c r="J131" i="16"/>
  <c r="J135" i="17"/>
  <c r="J152" i="17"/>
  <c r="J170" i="17"/>
  <c r="J228" i="18"/>
  <c r="J188" i="18"/>
  <c r="BK144" i="18"/>
  <c r="J104" i="18"/>
  <c r="J111" i="19"/>
  <c r="BK113" i="20"/>
  <c r="BK98" i="20"/>
  <c r="BK137" i="21"/>
  <c r="BK129" i="22"/>
  <c r="BK109" i="23"/>
  <c r="BK128" i="28"/>
  <c r="J139" i="29"/>
  <c r="J157" i="29"/>
  <c r="BK280" i="29"/>
  <c r="BK100" i="29"/>
  <c r="BK114" i="30"/>
  <c r="BK111" i="33"/>
  <c r="J120" i="33"/>
  <c r="BK107" i="34"/>
  <c r="J101" i="35"/>
  <c r="BK191" i="14"/>
  <c r="BK328" i="14"/>
  <c r="J274" i="14"/>
  <c r="J342" i="14"/>
  <c r="J208" i="16"/>
  <c r="J215" i="16"/>
  <c r="J124" i="16"/>
  <c r="BK142" i="17"/>
  <c r="BK180" i="17"/>
  <c r="BK174" i="18"/>
  <c r="J152" i="18"/>
  <c r="J153" i="18"/>
  <c r="J101" i="19"/>
  <c r="BK107" i="19"/>
  <c r="J103" i="20"/>
  <c r="J115" i="20"/>
  <c r="BK107" i="21"/>
  <c r="BK143" i="22"/>
  <c r="BK111" i="23"/>
  <c r="J109" i="28"/>
  <c r="BK273" i="29"/>
  <c r="BK127" i="29"/>
  <c r="BK246" i="29"/>
  <c r="J232" i="30"/>
  <c r="BK172" i="33"/>
  <c r="BK146" i="33"/>
  <c r="BK122" i="35"/>
  <c r="J129" i="2"/>
  <c r="BK197" i="3"/>
  <c r="BK114" i="4"/>
  <c r="J96" i="7"/>
  <c r="J358" i="7"/>
  <c r="J1205" i="8"/>
  <c r="BK1479" i="8"/>
  <c r="BK1300" i="8"/>
  <c r="J1289" i="8"/>
  <c r="J884" i="8"/>
  <c r="BK345" i="8"/>
  <c r="BK1252" i="8"/>
  <c r="BK453" i="9"/>
  <c r="BK293" i="9"/>
  <c r="BK639" i="9"/>
  <c r="BK507" i="9"/>
  <c r="J760" i="9"/>
  <c r="J164" i="11"/>
  <c r="J292" i="12"/>
  <c r="BK189" i="12"/>
  <c r="J158" i="12"/>
  <c r="J217" i="12"/>
  <c r="BK560" i="13"/>
  <c r="J710" i="13"/>
  <c r="J715" i="13"/>
  <c r="J591" i="13"/>
  <c r="BK241" i="2"/>
  <c r="J1300" i="8"/>
  <c r="J1260" i="8"/>
  <c r="BK1272" i="8"/>
  <c r="BK917" i="8"/>
  <c r="J1019" i="8"/>
  <c r="BK1482" i="8"/>
  <c r="BK695" i="9"/>
  <c r="J168" i="9"/>
  <c r="BK387" i="9"/>
  <c r="J703" i="9"/>
  <c r="BK649" i="9"/>
  <c r="J114" i="10"/>
  <c r="J135" i="11"/>
  <c r="J150" i="11"/>
  <c r="J170" i="11"/>
  <c r="BK190" i="12"/>
  <c r="BK213" i="12"/>
  <c r="J236" i="12"/>
  <c r="BK215" i="12"/>
  <c r="J113" i="12"/>
  <c r="J302" i="12"/>
  <c r="J659" i="13"/>
  <c r="BK150" i="13"/>
  <c r="BK453" i="13"/>
  <c r="J482" i="13"/>
  <c r="J503" i="14"/>
  <c r="BK316" i="14"/>
  <c r="BK427" i="14"/>
  <c r="J390" i="14"/>
  <c r="BK115" i="15"/>
  <c r="J157" i="16"/>
  <c r="J132" i="16"/>
  <c r="J116" i="16"/>
  <c r="BK220" i="17"/>
  <c r="J158" i="17"/>
  <c r="BK127" i="18"/>
  <c r="J123" i="18"/>
  <c r="J156" i="18"/>
  <c r="BK143" i="19"/>
  <c r="J164" i="20"/>
  <c r="BK101" i="20"/>
  <c r="J141" i="21"/>
  <c r="J113" i="21"/>
  <c r="J105" i="22"/>
  <c r="J100" i="25"/>
  <c r="J113" i="28"/>
  <c r="BK199" i="29"/>
  <c r="BK186" i="29"/>
  <c r="BK195" i="29"/>
  <c r="J98" i="29"/>
  <c r="BK118" i="33"/>
  <c r="J111" i="33"/>
  <c r="J124" i="35"/>
  <c r="BK250" i="2"/>
  <c r="J139" i="2"/>
  <c r="BK107" i="2"/>
  <c r="BK225" i="3"/>
  <c r="J152" i="4"/>
  <c r="BK130" i="4"/>
  <c r="J436" i="7"/>
  <c r="BK132" i="7"/>
  <c r="BK390" i="7"/>
  <c r="BK246" i="8"/>
  <c r="BK964" i="8"/>
  <c r="J320" i="8"/>
  <c r="J1158" i="8"/>
  <c r="J1189" i="8"/>
  <c r="J1295" i="8"/>
  <c r="J450" i="9"/>
  <c r="J603" i="9"/>
  <c r="J428" i="9"/>
  <c r="BK442" i="9"/>
  <c r="BK648" i="9"/>
  <c r="BK666" i="9"/>
  <c r="J122" i="10"/>
  <c r="BK111" i="11"/>
  <c r="J106" i="11"/>
  <c r="J221" i="12"/>
  <c r="BK122" i="12"/>
  <c r="BK274" i="12"/>
  <c r="BK282" i="12"/>
  <c r="BK186" i="12"/>
  <c r="BK152" i="12"/>
  <c r="BK585" i="13"/>
  <c r="J396" i="13"/>
  <c r="BK591" i="13"/>
  <c r="BK488" i="13"/>
  <c r="J462" i="14"/>
  <c r="BK294" i="14"/>
  <c r="BK141" i="14"/>
  <c r="BK485" i="14"/>
  <c r="J302" i="14"/>
  <c r="J194" i="16"/>
  <c r="BK203" i="16"/>
  <c r="J159" i="16"/>
  <c r="J190" i="17"/>
  <c r="BK132" i="17"/>
  <c r="BK186" i="17"/>
  <c r="J222" i="18"/>
  <c r="BK133" i="18"/>
  <c r="J103" i="19"/>
  <c r="BK153" i="19"/>
  <c r="J158" i="20"/>
  <c r="J107" i="20"/>
  <c r="J107" i="21"/>
  <c r="J127" i="22"/>
  <c r="J116" i="23"/>
  <c r="J99" i="27"/>
  <c r="BK240" i="29"/>
  <c r="BK268" i="29"/>
  <c r="BK179" i="29"/>
  <c r="BK278" i="29"/>
  <c r="J203" i="30"/>
  <c r="J98" i="32"/>
  <c r="J131" i="33"/>
  <c r="J109" i="34"/>
  <c r="BK188" i="2"/>
  <c r="J169" i="2"/>
  <c r="J113" i="3"/>
  <c r="BK125" i="4"/>
  <c r="BK112" i="6"/>
  <c r="BK335" i="7"/>
  <c r="J192" i="7"/>
  <c r="BK1345" i="8"/>
  <c r="J1022" i="8"/>
  <c r="BK935" i="8"/>
  <c r="BK1321" i="8"/>
  <c r="J307" i="8"/>
  <c r="J1479" i="8"/>
  <c r="BK632" i="9"/>
  <c r="J649" i="9"/>
  <c r="J394" i="9"/>
  <c r="BK411" i="9"/>
  <c r="J546" i="9"/>
  <c r="BK408" i="9"/>
  <c r="J134" i="10"/>
  <c r="BK122" i="11"/>
  <c r="J131" i="11"/>
  <c r="J119" i="11"/>
  <c r="J194" i="12"/>
  <c r="J229" i="12"/>
  <c r="J232" i="12"/>
  <c r="J218" i="12"/>
  <c r="BK139" i="12"/>
  <c r="BK548" i="13"/>
  <c r="J488" i="13"/>
  <c r="BK139" i="13"/>
  <c r="BK562" i="13"/>
  <c r="J417" i="14"/>
  <c r="J537" i="14"/>
  <c r="J323" i="14"/>
  <c r="J430" i="14"/>
  <c r="J161" i="16"/>
  <c r="BK151" i="16"/>
  <c r="J181" i="16"/>
  <c r="BK119" i="17"/>
  <c r="BK124" i="17"/>
  <c r="J159" i="18"/>
  <c r="J102" i="18"/>
  <c r="J193" i="18"/>
  <c r="J185" i="18"/>
  <c r="J100" i="20"/>
  <c r="J137" i="2"/>
  <c r="AS58" i="1"/>
  <c r="BK214" i="3"/>
  <c r="J137" i="3"/>
  <c r="BK127" i="4"/>
  <c r="BK416" i="7"/>
  <c r="BK293" i="7"/>
  <c r="J406" i="7"/>
  <c r="BK214" i="7"/>
  <c r="J1221" i="8"/>
  <c r="BK1158" i="8"/>
  <c r="BK1247" i="8"/>
  <c r="J151" i="8"/>
  <c r="BK241" i="8"/>
  <c r="J1201" i="8"/>
  <c r="BK1260" i="8"/>
  <c r="BK533" i="9"/>
  <c r="J560" i="9"/>
  <c r="BK605" i="9"/>
  <c r="BK603" i="9"/>
  <c r="J647" i="9"/>
  <c r="J626" i="9"/>
  <c r="BK113" i="10"/>
  <c r="J115" i="11"/>
  <c r="J114" i="11"/>
  <c r="J100" i="11"/>
  <c r="J341" i="12"/>
  <c r="J287" i="12"/>
  <c r="J187" i="12"/>
  <c r="BK169" i="12"/>
  <c r="BK191" i="12"/>
  <c r="J144" i="12"/>
  <c r="J643" i="13"/>
  <c r="BK661" i="13"/>
  <c r="J257" i="13"/>
  <c r="J664" i="13"/>
  <c r="BK170" i="13"/>
  <c r="J451" i="14"/>
  <c r="J527" i="14"/>
  <c r="J353" i="14"/>
  <c r="J116" i="15"/>
  <c r="BK218" i="16"/>
  <c r="J242" i="16"/>
  <c r="J179" i="16"/>
  <c r="J104" i="16"/>
  <c r="BK225" i="17"/>
  <c r="BK152" i="18"/>
  <c r="J129" i="18"/>
  <c r="BK115" i="18"/>
  <c r="J117" i="20"/>
  <c r="J97" i="21"/>
  <c r="J107" i="22"/>
  <c r="BK107" i="22"/>
  <c r="BK114" i="23"/>
  <c r="BK112" i="27"/>
  <c r="J188" i="29"/>
  <c r="J262" i="29"/>
  <c r="J181" i="29"/>
  <c r="J226" i="29"/>
  <c r="J129" i="30"/>
  <c r="BK108" i="33"/>
  <c r="J170" i="33"/>
  <c r="J114" i="34"/>
  <c r="J259" i="2"/>
  <c r="J201" i="2"/>
  <c r="BK118" i="2"/>
  <c r="BK183" i="3"/>
  <c r="J102" i="4"/>
  <c r="J90" i="5"/>
  <c r="BK363" i="7"/>
  <c r="J214" i="7"/>
  <c r="J935" i="8"/>
  <c r="BK119" i="8"/>
  <c r="J1475" i="8"/>
  <c r="BK1334" i="8"/>
  <c r="J213" i="8"/>
  <c r="BK950" i="8"/>
  <c r="BK884" i="8"/>
  <c r="J715" i="9"/>
  <c r="BK609" i="9"/>
  <c r="J666" i="9"/>
  <c r="J533" i="9"/>
  <c r="BK517" i="9"/>
  <c r="BK402" i="9"/>
  <c r="J96" i="10"/>
  <c r="BK165" i="11"/>
  <c r="J147" i="11"/>
  <c r="J113" i="11"/>
  <c r="J176" i="12"/>
  <c r="J264" i="12"/>
  <c r="BK323" i="12"/>
  <c r="BK391" i="13"/>
  <c r="BK493" i="13"/>
  <c r="J375" i="14"/>
  <c r="BK419" i="14"/>
  <c r="BK227" i="14"/>
  <c r="BK116" i="15"/>
  <c r="J112" i="16"/>
  <c r="J233" i="16"/>
  <c r="J107" i="16"/>
  <c r="BK138" i="17"/>
  <c r="J197" i="17"/>
  <c r="J130" i="18"/>
  <c r="J105" i="18"/>
  <c r="J204" i="18"/>
  <c r="BK111" i="19"/>
  <c r="BK121" i="19"/>
  <c r="BK132" i="20"/>
  <c r="BK115" i="20"/>
  <c r="J113" i="22"/>
  <c r="BK147" i="22"/>
  <c r="J121" i="23"/>
  <c r="BK104" i="27"/>
  <c r="J127" i="29"/>
  <c r="J163" i="29"/>
  <c r="BK139" i="29"/>
  <c r="J182" i="30"/>
  <c r="J160" i="33"/>
  <c r="BK120" i="33"/>
  <c r="J116" i="34"/>
  <c r="BK182" i="2"/>
  <c r="BK201" i="2"/>
  <c r="J165" i="3"/>
  <c r="BK157" i="3"/>
  <c r="BK118" i="3"/>
  <c r="BK139" i="4"/>
  <c r="J126" i="6"/>
  <c r="J350" i="7"/>
  <c r="J374" i="7"/>
  <c r="BK892" i="8"/>
  <c r="J607" i="8"/>
  <c r="J113" i="8"/>
  <c r="J1267" i="8"/>
  <c r="BK134" i="8"/>
  <c r="J1264" i="8"/>
  <c r="BK544" i="9"/>
  <c r="BK435" i="9"/>
  <c r="J350" i="9"/>
  <c r="BK299" i="9"/>
  <c r="BK638" i="9"/>
  <c r="J766" i="9"/>
  <c r="J98" i="10"/>
  <c r="J166" i="11"/>
  <c r="J105" i="11"/>
  <c r="J202" i="12"/>
  <c r="BK146" i="12"/>
  <c r="J279" i="12"/>
  <c r="BK163" i="12"/>
  <c r="J183" i="12"/>
  <c r="BK124" i="12"/>
  <c r="J346" i="12"/>
  <c r="BK680" i="13"/>
  <c r="J255" i="13"/>
  <c r="J348" i="13"/>
  <c r="J727" i="13"/>
  <c r="BK477" i="14"/>
  <c r="J425" i="14"/>
  <c r="BK274" i="14"/>
  <c r="J236" i="16"/>
  <c r="J151" i="16"/>
  <c r="J145" i="16"/>
  <c r="J188" i="17"/>
  <c r="J138" i="18"/>
  <c r="J101" i="18"/>
  <c r="J157" i="19"/>
  <c r="BK99" i="19"/>
  <c r="BK134" i="20"/>
  <c r="J118" i="20"/>
  <c r="BK143" i="21"/>
  <c r="J104" i="22"/>
  <c r="BK97" i="24"/>
  <c r="J237" i="29"/>
  <c r="BK112" i="29"/>
  <c r="J109" i="29"/>
  <c r="J126" i="29"/>
  <c r="BK225" i="30"/>
  <c r="J127" i="33"/>
  <c r="BK150" i="33"/>
  <c r="BK101" i="34"/>
  <c r="J310" i="14"/>
  <c r="BK347" i="14"/>
  <c r="J191" i="14"/>
  <c r="J113" i="15"/>
  <c r="BK183" i="16"/>
  <c r="BK196" i="16"/>
  <c r="BK130" i="17"/>
  <c r="J196" i="17"/>
  <c r="BK228" i="17"/>
  <c r="BK125" i="18"/>
  <c r="J209" i="18"/>
  <c r="BK101" i="18"/>
  <c r="J141" i="19"/>
  <c r="J134" i="20"/>
  <c r="J101" i="20"/>
  <c r="J105" i="21"/>
  <c r="BK105" i="22"/>
  <c r="J117" i="28"/>
  <c r="BK163" i="29"/>
  <c r="J192" i="29"/>
  <c r="BK98" i="29"/>
  <c r="BK108" i="30"/>
  <c r="J151" i="30"/>
  <c r="BK137" i="33"/>
  <c r="BK99" i="34"/>
  <c r="J160" i="2"/>
  <c r="BK124" i="2"/>
  <c r="BK219" i="3"/>
  <c r="F39" i="5"/>
  <c r="BD62" i="1" s="1"/>
  <c r="BK1291" i="8"/>
  <c r="J910" i="8"/>
  <c r="J1197" i="8"/>
  <c r="BK1635" i="8"/>
  <c r="J725" i="9"/>
  <c r="J594" i="9"/>
  <c r="BK281" i="9"/>
  <c r="J415" i="9"/>
  <c r="BK659" i="9"/>
  <c r="J645" i="9"/>
  <c r="BK140" i="9"/>
  <c r="J125" i="10"/>
  <c r="BK115" i="10"/>
  <c r="BK109" i="11"/>
  <c r="J125" i="11"/>
  <c r="BK222" i="12"/>
  <c r="J153" i="12"/>
  <c r="BK306" i="12"/>
  <c r="BK255" i="12"/>
  <c r="J352" i="12"/>
  <c r="BK208" i="13"/>
  <c r="BK589" i="13"/>
  <c r="J637" i="13"/>
  <c r="J150" i="13"/>
  <c r="J213" i="2"/>
  <c r="J177" i="2"/>
  <c r="J119" i="3"/>
  <c r="F37" i="5"/>
  <c r="J158" i="7"/>
  <c r="BK1174" i="8"/>
  <c r="J335" i="8"/>
  <c r="J1174" i="8"/>
  <c r="BK207" i="8"/>
  <c r="J1247" i="8"/>
  <c r="BK1289" i="8"/>
  <c r="BK679" i="9"/>
  <c r="J581" i="9"/>
  <c r="BK693" i="9"/>
  <c r="BK415" i="9"/>
  <c r="BK116" i="10"/>
  <c r="BK104" i="11"/>
  <c r="J167" i="11"/>
  <c r="J149" i="12"/>
  <c r="J161" i="12"/>
  <c r="J118" i="12"/>
  <c r="BK137" i="12"/>
  <c r="BK691" i="13"/>
  <c r="BK710" i="13"/>
  <c r="BK554" i="13"/>
  <c r="BK364" i="13"/>
  <c r="J227" i="14"/>
  <c r="J415" i="14"/>
  <c r="J141" i="14"/>
  <c r="BK449" i="14"/>
  <c r="J99" i="15"/>
  <c r="J218" i="16"/>
  <c r="BK144" i="16"/>
  <c r="BK178" i="17"/>
  <c r="J235" i="17"/>
  <c r="J145" i="18"/>
  <c r="J120" i="18"/>
  <c r="BK185" i="18"/>
  <c r="BK157" i="19"/>
  <c r="BK158" i="20"/>
  <c r="J111" i="20"/>
  <c r="BK105" i="21"/>
  <c r="J118" i="22"/>
  <c r="BK112" i="23"/>
  <c r="BK105" i="27"/>
  <c r="J144" i="29"/>
  <c r="J255" i="29"/>
  <c r="J150" i="29"/>
  <c r="J104" i="33"/>
  <c r="J117" i="33"/>
  <c r="J118" i="34"/>
  <c r="BK197" i="2"/>
  <c r="J175" i="2"/>
  <c r="J170" i="3"/>
  <c r="J136" i="3"/>
  <c r="BK119" i="4"/>
  <c r="J184" i="7"/>
  <c r="J174" i="7"/>
  <c r="BK451" i="7"/>
  <c r="J925" i="8"/>
  <c r="J193" i="8"/>
  <c r="BK1216" i="8"/>
  <c r="J340" i="8"/>
  <c r="J292" i="8"/>
  <c r="J1473" i="8"/>
  <c r="J565" i="9"/>
  <c r="J544" i="9"/>
  <c r="BK422" i="9"/>
  <c r="J442" i="9"/>
  <c r="J110" i="10"/>
  <c r="J149" i="11"/>
  <c r="BK131" i="11"/>
  <c r="BK195" i="12"/>
  <c r="J180" i="12"/>
  <c r="J126" i="12"/>
  <c r="BK110" i="12"/>
  <c r="BK190" i="13"/>
  <c r="J214" i="13"/>
  <c r="BK677" i="13"/>
  <c r="J453" i="13"/>
  <c r="BK157" i="14"/>
  <c r="BK470" i="14"/>
  <c r="J341" i="14"/>
  <c r="BK417" i="14"/>
  <c r="BK102" i="15"/>
  <c r="J149" i="16"/>
  <c r="BK128" i="16"/>
  <c r="J110" i="16"/>
  <c r="BK168" i="17"/>
  <c r="BK122" i="18"/>
  <c r="BK228" i="18"/>
  <c r="J109" i="19"/>
  <c r="J155" i="20"/>
  <c r="BK122" i="20"/>
  <c r="BK97" i="21"/>
  <c r="J143" i="22"/>
  <c r="J101" i="24"/>
  <c r="J96" i="26"/>
  <c r="BK252" i="29"/>
  <c r="J137" i="29"/>
  <c r="BK205" i="29"/>
  <c r="BK109" i="29"/>
  <c r="BK143" i="30"/>
  <c r="BK115" i="33"/>
  <c r="J107" i="34"/>
  <c r="BK154" i="2"/>
  <c r="J141" i="2"/>
  <c r="J201" i="3"/>
  <c r="BK111" i="3"/>
  <c r="J114" i="4"/>
  <c r="J203" i="7"/>
  <c r="J441" i="7"/>
  <c r="J199" i="8"/>
  <c r="BK991" i="8"/>
  <c r="J1026" i="8"/>
  <c r="J1150" i="8"/>
  <c r="J1003" i="8"/>
  <c r="J267" i="9"/>
  <c r="BK615" i="9"/>
  <c r="J548" i="9"/>
  <c r="BK725" i="9"/>
  <c r="J468" i="9"/>
  <c r="J108" i="10"/>
  <c r="BK115" i="11"/>
  <c r="J104" i="11"/>
  <c r="BK229" i="12"/>
  <c r="J186" i="12"/>
  <c r="BK177" i="12"/>
  <c r="BK221" i="12"/>
  <c r="BK230" i="13"/>
  <c r="BK709" i="13"/>
  <c r="J366" i="13"/>
  <c r="J673" i="13"/>
  <c r="BK314" i="14"/>
  <c r="J219" i="14"/>
  <c r="J332" i="14"/>
  <c r="BK340" i="14"/>
  <c r="BK139" i="16"/>
  <c r="BK215" i="16"/>
  <c r="BK220" i="16"/>
  <c r="J162" i="17"/>
  <c r="J138" i="16"/>
  <c r="J194" i="17"/>
  <c r="J168" i="17"/>
  <c r="BK192" i="18"/>
  <c r="BK186" i="18"/>
  <c r="BK137" i="19"/>
  <c r="BK162" i="20"/>
  <c r="J109" i="20"/>
  <c r="BK125" i="21"/>
  <c r="BK132" i="22"/>
  <c r="BK98" i="25"/>
  <c r="BK213" i="29"/>
  <c r="BK244" i="29"/>
  <c r="J142" i="29"/>
  <c r="BK161" i="29"/>
  <c r="BK151" i="30"/>
  <c r="BK124" i="33"/>
  <c r="BK170" i="33"/>
  <c r="J94" i="35"/>
  <c r="BK229" i="2"/>
  <c r="BK139" i="2"/>
  <c r="BK215" i="3"/>
  <c r="BK131" i="3"/>
  <c r="BK151" i="3"/>
  <c r="BK107" i="4"/>
  <c r="BK184" i="7"/>
  <c r="BK368" i="7"/>
  <c r="J127" i="7"/>
  <c r="BK209" i="7"/>
  <c r="J134" i="8"/>
  <c r="BK1329" i="8"/>
  <c r="BK1094" i="8"/>
  <c r="BK410" i="8"/>
  <c r="BK925" i="8"/>
  <c r="BK162" i="8"/>
  <c r="BK728" i="9"/>
  <c r="BK647" i="9"/>
  <c r="J436" i="9"/>
  <c r="BK588" i="9"/>
  <c r="J737" i="9"/>
  <c r="BK538" i="9"/>
  <c r="BK130" i="10"/>
  <c r="BK164" i="11"/>
  <c r="J121" i="11"/>
  <c r="BK129" i="11"/>
  <c r="J181" i="12"/>
  <c r="J294" i="12"/>
  <c r="J283" i="12"/>
  <c r="J173" i="12"/>
  <c r="BK328" i="12"/>
  <c r="BK355" i="12"/>
  <c r="J562" i="13"/>
  <c r="J387" i="13"/>
  <c r="J633" i="13"/>
  <c r="J652" i="13"/>
  <c r="BK303" i="14"/>
  <c r="J385" i="14"/>
  <c r="J233" i="14"/>
  <c r="J497" i="14"/>
  <c r="J155" i="16"/>
  <c r="J185" i="16"/>
  <c r="BK132" i="16"/>
  <c r="BK134" i="17"/>
  <c r="J148" i="17"/>
  <c r="J133" i="18"/>
  <c r="BK137" i="18"/>
  <c r="J163" i="18"/>
  <c r="J143" i="19"/>
  <c r="BK148" i="19"/>
  <c r="BK97" i="20"/>
  <c r="J123" i="21"/>
  <c r="J109" i="21"/>
  <c r="BK118" i="23"/>
  <c r="BK99" i="27"/>
  <c r="J179" i="29"/>
  <c r="BK190" i="29"/>
  <c r="BK270" i="29"/>
  <c r="BK148" i="29"/>
  <c r="BK221" i="30"/>
  <c r="BK96" i="32"/>
  <c r="J125" i="33"/>
  <c r="BK100" i="35"/>
  <c r="BK471" i="14"/>
  <c r="BK261" i="14"/>
  <c r="J405" i="14"/>
  <c r="BK280" i="14"/>
  <c r="BK250" i="16"/>
  <c r="BK135" i="16"/>
  <c r="J224" i="16"/>
  <c r="J220" i="17"/>
  <c r="J178" i="17"/>
  <c r="BK119" i="18"/>
  <c r="BK102" i="18"/>
  <c r="J115" i="18"/>
  <c r="BK149" i="19"/>
  <c r="J144" i="20"/>
  <c r="BK111" i="20"/>
  <c r="BK139" i="21"/>
  <c r="BK115" i="22"/>
  <c r="J99" i="23"/>
  <c r="BK172" i="29"/>
  <c r="BK175" i="29"/>
  <c r="BK134" i="29"/>
  <c r="BK157" i="29"/>
  <c r="BK200" i="30"/>
  <c r="BK135" i="33"/>
  <c r="BK121" i="33"/>
  <c r="J120" i="34"/>
  <c r="J195" i="2"/>
  <c r="BK190" i="2"/>
  <c r="BK159" i="3"/>
  <c r="J121" i="4"/>
  <c r="BK128" i="4"/>
  <c r="J267" i="7"/>
  <c r="BK441" i="7"/>
  <c r="BK989" i="8"/>
  <c r="J1185" i="8"/>
  <c r="BK896" i="8"/>
  <c r="J248" i="8"/>
  <c r="J146" i="8"/>
  <c r="BK1488" i="8"/>
  <c r="BK688" i="9"/>
  <c r="BK626" i="9"/>
  <c r="BK562" i="9"/>
  <c r="J714" i="9"/>
  <c r="J522" i="9"/>
  <c r="BK102" i="11"/>
  <c r="BK212" i="12"/>
  <c r="J296" i="12"/>
  <c r="J195" i="12"/>
  <c r="BK708" i="13"/>
  <c r="J196" i="13"/>
  <c r="J458" i="13"/>
  <c r="J139" i="13"/>
  <c r="BK148" i="2"/>
  <c r="J143" i="2"/>
  <c r="BK105" i="2"/>
  <c r="BK119" i="3"/>
  <c r="J159" i="4"/>
  <c r="J133" i="6"/>
  <c r="BK203" i="7"/>
  <c r="BK345" i="7"/>
  <c r="BK421" i="8"/>
  <c r="J253" i="8"/>
  <c r="J915" i="8"/>
  <c r="BK1040" i="8"/>
  <c r="BK580" i="8"/>
  <c r="BK1535" i="8"/>
  <c r="BK458" i="9"/>
  <c r="J708" i="9"/>
  <c r="J654" i="9"/>
  <c r="BK553" i="9"/>
  <c r="BK742" i="9"/>
  <c r="J131" i="10"/>
  <c r="J109" i="11"/>
  <c r="J165" i="11"/>
  <c r="BK204" i="12"/>
  <c r="BK298" i="12"/>
  <c r="BK183" i="12"/>
  <c r="BK145" i="12"/>
  <c r="J205" i="12"/>
  <c r="BK257" i="13"/>
  <c r="BK482" i="13"/>
  <c r="BK147" i="13"/>
  <c r="BK387" i="13"/>
  <c r="BK395" i="14"/>
  <c r="J168" i="14"/>
  <c r="J471" i="14"/>
  <c r="J294" i="14"/>
  <c r="J141" i="16"/>
  <c r="BK222" i="16"/>
  <c r="J225" i="17"/>
  <c r="J228" i="17"/>
  <c r="BK113" i="18"/>
  <c r="BK134" i="18"/>
  <c r="J229" i="18"/>
  <c r="BK115" i="19"/>
  <c r="BK118" i="20"/>
  <c r="J102" i="22"/>
  <c r="J100" i="23"/>
  <c r="BK98" i="26"/>
  <c r="BK176" i="29"/>
  <c r="BK146" i="29"/>
  <c r="J266" i="29"/>
  <c r="J103" i="30"/>
  <c r="BK113" i="33"/>
  <c r="J99" i="34"/>
  <c r="J229" i="2"/>
  <c r="J133" i="2"/>
  <c r="BK188" i="3"/>
  <c r="BK117" i="4"/>
  <c r="J112" i="6"/>
  <c r="J340" i="7"/>
  <c r="J142" i="7"/>
  <c r="BK1180" i="8"/>
  <c r="BK742" i="8"/>
  <c r="J892" i="8"/>
  <c r="BK909" i="8"/>
  <c r="BK620" i="8"/>
  <c r="J614" i="8"/>
  <c r="BK188" i="9"/>
  <c r="J624" i="9"/>
  <c r="J605" i="9"/>
  <c r="BK715" i="9"/>
  <c r="J401" i="9"/>
  <c r="J102" i="10"/>
  <c r="BK113" i="11"/>
  <c r="BK148" i="11"/>
  <c r="BK208" i="12"/>
  <c r="BK238" i="12"/>
  <c r="BK314" i="12"/>
  <c r="J234" i="12"/>
  <c r="BK304" i="12"/>
  <c r="BK126" i="13"/>
  <c r="BK698" i="13"/>
  <c r="BK714" i="13"/>
  <c r="J547" i="14"/>
  <c r="BK435" i="14"/>
  <c r="J152" i="14"/>
  <c r="BK430" i="14"/>
  <c r="J212" i="16"/>
  <c r="J144" i="16"/>
  <c r="BK231" i="16"/>
  <c r="J186" i="17"/>
  <c r="J119" i="17"/>
  <c r="J126" i="18"/>
  <c r="BK176" i="18"/>
  <c r="BK117" i="19"/>
  <c r="J125" i="19"/>
  <c r="J130" i="20"/>
  <c r="BK121" i="21"/>
  <c r="BK108" i="22"/>
  <c r="J99" i="24"/>
  <c r="J128" i="28"/>
  <c r="J242" i="29"/>
  <c r="J238" i="29"/>
  <c r="J221" i="30"/>
  <c r="BK129" i="30"/>
  <c r="BK157" i="33"/>
  <c r="BK123" i="33"/>
  <c r="BK116" i="35"/>
  <c r="BK165" i="2"/>
  <c r="AS60" i="1"/>
  <c r="BK123" i="3"/>
  <c r="J129" i="6"/>
  <c r="BK330" i="7"/>
  <c r="J330" i="7"/>
  <c r="BK232" i="7"/>
  <c r="BK958" i="8"/>
  <c r="BK1295" i="8"/>
  <c r="J1149" i="8"/>
  <c r="J900" i="8"/>
  <c r="BK468" i="9"/>
  <c r="BK350" i="9"/>
  <c r="J672" i="9"/>
  <c r="J747" i="9"/>
  <c r="J664" i="9"/>
  <c r="J133" i="10"/>
  <c r="BK170" i="11"/>
  <c r="BK123" i="11"/>
  <c r="BK153" i="12"/>
  <c r="BK199" i="12"/>
  <c r="J250" i="12"/>
  <c r="J257" i="12"/>
  <c r="BK315" i="12"/>
  <c r="BK635" i="13"/>
  <c r="J620" i="13"/>
  <c r="BK176" i="13"/>
  <c r="BK287" i="14"/>
  <c r="J165" i="14"/>
  <c r="J477" i="14"/>
  <c r="BK98" i="15"/>
  <c r="BK177" i="16"/>
  <c r="BK127" i="16"/>
  <c r="BK190" i="17"/>
  <c r="BK154" i="17"/>
  <c r="J168" i="18"/>
  <c r="J158" i="18"/>
  <c r="J150" i="19"/>
  <c r="J148" i="2"/>
  <c r="J121" i="2"/>
  <c r="BK130" i="3"/>
  <c r="J206" i="3"/>
  <c r="BK144" i="4"/>
  <c r="J139" i="4"/>
  <c r="BK431" i="7"/>
  <c r="BK197" i="7"/>
  <c r="BK121" i="7"/>
  <c r="BK1285" i="8"/>
  <c r="BK113" i="8"/>
  <c r="J923" i="8"/>
  <c r="BK369" i="8"/>
  <c r="BK882" i="8"/>
  <c r="BK1003" i="8"/>
  <c r="BK1019" i="8"/>
  <c r="BK456" i="9"/>
  <c r="BK472" i="9"/>
  <c r="J728" i="9"/>
  <c r="BK287" i="9"/>
  <c r="BK702" i="9"/>
  <c r="BK766" i="9"/>
  <c r="J380" i="9"/>
  <c r="BK98" i="10"/>
  <c r="J161" i="11"/>
  <c r="BK130" i="11"/>
  <c r="J134" i="11"/>
  <c r="BK248" i="12"/>
  <c r="BK134" i="12"/>
  <c r="J219" i="12"/>
  <c r="J267" i="12"/>
  <c r="BK184" i="12"/>
  <c r="J348" i="12"/>
  <c r="BK206" i="13"/>
  <c r="J493" i="13"/>
  <c r="J499" i="13"/>
  <c r="J126" i="13"/>
  <c r="J653" i="13"/>
  <c r="BK385" i="14"/>
  <c r="BK532" i="14"/>
  <c r="BK330" i="14"/>
  <c r="J210" i="14"/>
  <c r="BK292" i="14"/>
  <c r="BK195" i="16"/>
  <c r="BK236" i="16"/>
  <c r="J245" i="16"/>
  <c r="BK129" i="16"/>
  <c r="J205" i="17"/>
  <c r="BK146" i="17"/>
  <c r="BK135" i="17"/>
  <c r="J174" i="18"/>
  <c r="J105" i="19"/>
  <c r="J148" i="20"/>
  <c r="J132" i="21"/>
  <c r="J100" i="22"/>
  <c r="BK121" i="23"/>
  <c r="J103" i="24"/>
  <c r="J115" i="28"/>
  <c r="BK155" i="29"/>
  <c r="BK169" i="29"/>
  <c r="J158" i="29"/>
  <c r="J249" i="29"/>
  <c r="J143" i="30"/>
  <c r="J165" i="30"/>
  <c r="J165" i="33"/>
  <c r="J103" i="34"/>
  <c r="J203" i="2"/>
  <c r="J182" i="2"/>
  <c r="BK113" i="2"/>
  <c r="BK137" i="3"/>
  <c r="J139" i="6"/>
  <c r="J278" i="7"/>
  <c r="BK340" i="7"/>
  <c r="BK1191" i="8"/>
  <c r="J1195" i="8"/>
  <c r="BK213" i="8"/>
  <c r="J258" i="8"/>
  <c r="BK205" i="8"/>
  <c r="BK1532" i="8"/>
  <c r="BK975" i="8"/>
  <c r="J293" i="9"/>
  <c r="BK413" i="9"/>
  <c r="BK401" i="9"/>
  <c r="BK601" i="9"/>
  <c r="BK185" i="9"/>
  <c r="J420" i="9"/>
  <c r="BK485" i="9"/>
  <c r="BK119" i="10"/>
  <c r="BK119" i="11"/>
  <c r="J171" i="11"/>
  <c r="J103" i="11"/>
  <c r="BK224" i="12"/>
  <c r="J328" i="12"/>
  <c r="J169" i="12"/>
  <c r="BK147" i="12"/>
  <c r="BK180" i="12"/>
  <c r="BK253" i="12"/>
  <c r="J334" i="12"/>
  <c r="BK664" i="13"/>
  <c r="J647" i="13"/>
  <c r="J714" i="13"/>
  <c r="J364" i="13"/>
  <c r="J170" i="13"/>
  <c r="J208" i="13"/>
  <c r="J330" i="13"/>
  <c r="BK483" i="14"/>
  <c r="BK505" i="14"/>
  <c r="BK165" i="14"/>
  <c r="J354" i="14"/>
  <c r="J483" i="14"/>
  <c r="BK96" i="15"/>
  <c r="BK161" i="16"/>
  <c r="J198" i="16"/>
  <c r="BK212" i="16"/>
  <c r="BK158" i="17"/>
  <c r="BK194" i="17"/>
  <c r="BK120" i="18"/>
  <c r="J157" i="18"/>
  <c r="BK149" i="18"/>
  <c r="BK101" i="19"/>
  <c r="J150" i="20"/>
  <c r="J127" i="21"/>
  <c r="BK109" i="22"/>
  <c r="BK103" i="24"/>
  <c r="BK249" i="29"/>
  <c r="J270" i="29"/>
  <c r="BK189" i="29"/>
  <c r="BK165" i="30"/>
  <c r="J225" i="30"/>
  <c r="J151" i="33"/>
  <c r="BK104" i="33"/>
  <c r="BK94" i="35"/>
  <c r="J241" i="2"/>
  <c r="BK143" i="2"/>
  <c r="BK125" i="3"/>
  <c r="BK153" i="3"/>
  <c r="J228" i="3"/>
  <c r="BK90" i="5"/>
  <c r="J426" i="7"/>
  <c r="BK395" i="7"/>
  <c r="J446" i="7"/>
  <c r="BK971" i="8"/>
  <c r="BK320" i="8"/>
  <c r="J1345" i="8"/>
  <c r="J1082" i="8"/>
  <c r="BK609" i="8"/>
  <c r="BK915" i="8"/>
  <c r="BK945" i="8"/>
  <c r="BK697" i="9"/>
  <c r="J625" i="9"/>
  <c r="J435" i="9"/>
  <c r="BK673" i="9"/>
  <c r="J429" i="9"/>
  <c r="J111" i="10"/>
  <c r="J138" i="11"/>
  <c r="J156" i="11"/>
  <c r="BK118" i="11"/>
  <c r="BK130" i="12"/>
  <c r="BK154" i="12"/>
  <c r="J201" i="12"/>
  <c r="BK232" i="12"/>
  <c r="BK230" i="12"/>
  <c r="J474" i="13"/>
  <c r="J716" i="13"/>
  <c r="BK118" i="13"/>
  <c r="J685" i="13"/>
  <c r="BK285" i="14"/>
  <c r="J170" i="14"/>
  <c r="BK523" i="14"/>
  <c r="J423" i="14"/>
  <c r="J253" i="16"/>
  <c r="J220" i="16"/>
  <c r="J203" i="16"/>
  <c r="J213" i="17"/>
  <c r="J132" i="17"/>
  <c r="BK117" i="18"/>
  <c r="BK206" i="18"/>
  <c r="J113" i="19"/>
  <c r="BK128" i="20"/>
  <c r="J124" i="20"/>
  <c r="BK109" i="21"/>
  <c r="BK97" i="22"/>
  <c r="BK96" i="25"/>
  <c r="BK159" i="29"/>
  <c r="J232" i="29"/>
  <c r="J230" i="29"/>
  <c r="J201" i="30"/>
  <c r="BK143" i="33"/>
  <c r="J115" i="33"/>
  <c r="BK98" i="35"/>
  <c r="BK425" i="14"/>
  <c r="BK423" i="14"/>
  <c r="BK503" i="14"/>
  <c r="J127" i="16"/>
  <c r="J114" i="16"/>
  <c r="BK149" i="16"/>
  <c r="BK172" i="17"/>
  <c r="J142" i="17"/>
  <c r="BK227" i="18"/>
  <c r="BK138" i="18"/>
  <c r="BK129" i="18"/>
  <c r="J107" i="19"/>
  <c r="BK135" i="19"/>
  <c r="J98" i="20"/>
  <c r="J111" i="21"/>
  <c r="J108" i="22"/>
  <c r="J102" i="27"/>
  <c r="BK119" i="29"/>
  <c r="J224" i="29"/>
  <c r="J190" i="29"/>
  <c r="J158" i="30"/>
  <c r="J157" i="33"/>
  <c r="BK160" i="33"/>
  <c r="BK97" i="34"/>
  <c r="BK97" i="35"/>
  <c r="BK240" i="2"/>
  <c r="BK169" i="2"/>
  <c r="J159" i="3"/>
  <c r="J144" i="4"/>
  <c r="BK272" i="7"/>
  <c r="BK401" i="7"/>
  <c r="J163" i="7"/>
  <c r="BK288" i="8"/>
  <c r="J1180" i="8"/>
  <c r="J1107" i="8"/>
  <c r="J1092" i="8"/>
  <c r="J958" i="8"/>
  <c r="BK306" i="9"/>
  <c r="J601" i="9"/>
  <c r="J368" i="9"/>
  <c r="BK428" i="9"/>
  <c r="BK502" i="9"/>
  <c r="BK101" i="10"/>
  <c r="J127" i="10"/>
  <c r="BK128" i="11"/>
  <c r="BK120" i="11"/>
  <c r="BK162" i="11"/>
  <c r="BK196" i="12"/>
  <c r="BK259" i="12"/>
  <c r="BK341" i="12"/>
  <c r="J154" i="12"/>
  <c r="J600" i="13"/>
  <c r="BK377" i="13"/>
  <c r="J182" i="13"/>
  <c r="J698" i="13"/>
  <c r="BK332" i="14"/>
  <c r="BK216" i="3"/>
  <c r="J164" i="3"/>
  <c r="BK152" i="4"/>
  <c r="BK421" i="7"/>
  <c r="J380" i="7"/>
  <c r="BK262" i="7"/>
  <c r="J1334" i="8"/>
  <c r="BK1080" i="8"/>
  <c r="J584" i="8"/>
  <c r="J1347" i="8"/>
  <c r="BK1155" i="8"/>
  <c r="J609" i="8"/>
  <c r="BK386" i="9"/>
  <c r="J646" i="9"/>
  <c r="J542" i="9"/>
  <c r="J762" i="9"/>
  <c r="BK573" i="9"/>
  <c r="J128" i="10"/>
  <c r="J101" i="11"/>
  <c r="BK140" i="11"/>
  <c r="J215" i="12"/>
  <c r="J160" i="12"/>
  <c r="J252" i="12"/>
  <c r="J179" i="12"/>
  <c r="BK334" i="12"/>
  <c r="J114" i="12"/>
  <c r="BK718" i="13"/>
  <c r="BK550" i="13"/>
  <c r="BK582" i="13"/>
  <c r="BK620" i="13"/>
  <c r="BK163" i="14"/>
  <c r="BK309" i="14"/>
  <c r="BK342" i="14"/>
  <c r="J400" i="14"/>
  <c r="BK233" i="16"/>
  <c r="J129" i="16"/>
  <c r="J135" i="16"/>
  <c r="BK166" i="17"/>
  <c r="J150" i="18"/>
  <c r="BK163" i="18"/>
  <c r="J151" i="18"/>
  <c r="J152" i="19"/>
  <c r="BK139" i="19"/>
  <c r="J140" i="20"/>
  <c r="BK132" i="21"/>
  <c r="J129" i="22"/>
  <c r="J119" i="22"/>
  <c r="BK107" i="24"/>
  <c r="BK117" i="28"/>
  <c r="BK226" i="29"/>
  <c r="J105" i="29"/>
  <c r="BK117" i="29"/>
  <c r="BK232" i="30"/>
  <c r="BK151" i="33"/>
  <c r="BK121" i="34"/>
  <c r="BK119" i="35"/>
  <c r="AS56" i="1"/>
  <c r="J216" i="3"/>
  <c r="J119" i="4"/>
  <c r="J283" i="7"/>
  <c r="J335" i="7"/>
  <c r="BK239" i="7"/>
  <c r="J157" i="8"/>
  <c r="BK1205" i="8"/>
  <c r="BK607" i="8"/>
  <c r="J225" i="8"/>
  <c r="BK236" i="8"/>
  <c r="J639" i="9"/>
  <c r="BK223" i="9"/>
  <c r="J684" i="9"/>
  <c r="J720" i="9"/>
  <c r="BK560" i="9"/>
  <c r="BK167" i="11"/>
  <c r="BK142" i="11"/>
  <c r="BK112" i="11"/>
  <c r="J242" i="12"/>
  <c r="J285" i="12"/>
  <c r="J224" i="12"/>
  <c r="BK181" i="12"/>
  <c r="BK326" i="12"/>
  <c r="BK669" i="13"/>
  <c r="J677" i="13"/>
  <c r="J201" i="13"/>
  <c r="J184" i="13"/>
  <c r="BK357" i="14"/>
  <c r="BK213" i="14"/>
  <c r="J316" i="14"/>
  <c r="BK168" i="14"/>
  <c r="J120" i="16"/>
  <c r="J225" i="16"/>
  <c r="BK167" i="16"/>
  <c r="BK188" i="17"/>
  <c r="J134" i="18"/>
  <c r="BK184" i="18"/>
  <c r="J148" i="19"/>
  <c r="BK132" i="19"/>
  <c r="J105" i="20"/>
  <c r="BK127" i="21"/>
  <c r="J147" i="22"/>
  <c r="J102" i="23"/>
  <c r="BK124" i="28"/>
  <c r="BK222" i="29"/>
  <c r="J229" i="29"/>
  <c r="J175" i="29"/>
  <c r="BK94" i="31"/>
  <c r="BK141" i="33"/>
  <c r="BK99" i="33"/>
  <c r="J119" i="35"/>
  <c r="J234" i="2"/>
  <c r="BK137" i="2"/>
  <c r="J131" i="3"/>
  <c r="BK138" i="4"/>
  <c r="J416" i="7"/>
  <c r="BK127" i="7"/>
  <c r="BK1211" i="8"/>
  <c r="BK614" i="8"/>
  <c r="J410" i="8"/>
  <c r="BK253" i="8"/>
  <c r="BK904" i="8"/>
  <c r="J1537" i="8"/>
  <c r="BK678" i="9"/>
  <c r="J538" i="9"/>
  <c r="J449" i="9"/>
  <c r="BK267" i="9"/>
  <c r="BK594" i="9"/>
  <c r="BK96" i="10"/>
  <c r="J142" i="11"/>
  <c r="J168" i="11"/>
  <c r="BK207" i="12"/>
  <c r="J269" i="12"/>
  <c r="J308" i="12"/>
  <c r="J255" i="12"/>
  <c r="J669" i="13"/>
  <c r="BK717" i="13"/>
  <c r="J718" i="13"/>
  <c r="BK719" i="13"/>
  <c r="BK501" i="14"/>
  <c r="J459" i="14"/>
  <c r="BK240" i="14"/>
  <c r="BK279" i="14"/>
  <c r="BK224" i="16"/>
  <c r="BK104" i="16"/>
  <c r="J171" i="16"/>
  <c r="J176" i="17"/>
  <c r="BK199" i="17"/>
  <c r="BK104" i="18"/>
  <c r="J143" i="18"/>
  <c r="BK222" i="18"/>
  <c r="BK143" i="18"/>
  <c r="BK152" i="2"/>
  <c r="AS66" i="1"/>
  <c r="J116" i="4"/>
  <c r="J136" i="6"/>
  <c r="BK174" i="7"/>
  <c r="J121" i="7"/>
  <c r="BK298" i="7"/>
  <c r="BK1142" i="8"/>
  <c r="J1142" i="8"/>
  <c r="J588" i="8"/>
  <c r="BK1150" i="8"/>
  <c r="BK997" i="8"/>
  <c r="J1040" i="8"/>
  <c r="BK290" i="8"/>
  <c r="BK381" i="8"/>
  <c r="BK393" i="9"/>
  <c r="BK368" i="9"/>
  <c r="J154" i="9"/>
  <c r="BK762" i="9"/>
  <c r="J709" i="9"/>
  <c r="J279" i="9"/>
  <c r="J105" i="10"/>
  <c r="BK105" i="11"/>
  <c r="BK152" i="11"/>
  <c r="BK171" i="11"/>
  <c r="J193" i="12"/>
  <c r="J145" i="12"/>
  <c r="J331" i="12"/>
  <c r="BK106" i="12"/>
  <c r="J213" i="12"/>
  <c r="BK114" i="12"/>
  <c r="BK201" i="13"/>
  <c r="BK606" i="13"/>
  <c r="BK356" i="13"/>
  <c r="BK111" i="13"/>
  <c r="BK509" i="14"/>
  <c r="BK354" i="14"/>
  <c r="J340" i="14"/>
  <c r="J295" i="14"/>
  <c r="J542" i="14"/>
  <c r="J101" i="15"/>
  <c r="BK107" i="16"/>
  <c r="BK118" i="16"/>
  <c r="J154" i="16"/>
  <c r="BK213" i="17"/>
  <c r="BK160" i="17"/>
  <c r="J160" i="17"/>
  <c r="BK105" i="18"/>
  <c r="J124" i="18"/>
  <c r="J142" i="20"/>
  <c r="BK115" i="21"/>
  <c r="BK110" i="22"/>
  <c r="J108" i="23"/>
  <c r="BK96" i="26"/>
  <c r="BK230" i="29"/>
  <c r="BK152" i="29"/>
  <c r="J246" i="29"/>
  <c r="J159" i="29"/>
  <c r="J136" i="30"/>
  <c r="BK97" i="33"/>
  <c r="J106" i="33"/>
  <c r="BK116" i="34"/>
  <c r="J111" i="35"/>
  <c r="BK100" i="2"/>
  <c r="J142" i="2"/>
  <c r="J209" i="3"/>
  <c r="BK102" i="4"/>
  <c r="J138" i="4"/>
  <c r="J101" i="6"/>
  <c r="J232" i="7"/>
  <c r="J456" i="7"/>
  <c r="BK158" i="7"/>
  <c r="J904" i="8"/>
  <c r="BK325" i="8"/>
  <c r="BK1045" i="8"/>
  <c r="BK584" i="8"/>
  <c r="J381" i="8"/>
  <c r="J1272" i="8"/>
  <c r="J472" i="9"/>
  <c r="J502" i="9"/>
  <c r="J517" i="9"/>
  <c r="BK625" i="9"/>
  <c r="BK663" i="9"/>
  <c r="J764" i="9"/>
  <c r="BK133" i="10"/>
  <c r="BK107" i="10"/>
  <c r="BK125" i="11"/>
  <c r="J151" i="11"/>
  <c r="J246" i="12"/>
  <c r="BK120" i="12"/>
  <c r="J150" i="12"/>
  <c r="BK278" i="12"/>
  <c r="J146" i="12"/>
  <c r="J326" i="12"/>
  <c r="BK352" i="12"/>
  <c r="BK150" i="12"/>
  <c r="J343" i="13"/>
  <c r="J176" i="13"/>
  <c r="J691" i="13"/>
  <c r="J556" i="13"/>
  <c r="BK612" i="13"/>
  <c r="BK332" i="13"/>
  <c r="BK455" i="14"/>
  <c r="J352" i="14"/>
  <c r="J513" i="14"/>
  <c r="BK451" i="14"/>
  <c r="BK225" i="14"/>
  <c r="BK145" i="16"/>
  <c r="BK122" i="16"/>
  <c r="J177" i="16"/>
  <c r="J150" i="17"/>
  <c r="BK133" i="17"/>
  <c r="J135" i="18"/>
  <c r="J172" i="18"/>
  <c r="J151" i="19"/>
  <c r="BK119" i="19"/>
  <c r="BK164" i="20"/>
  <c r="J139" i="21"/>
  <c r="BK119" i="22"/>
  <c r="J106" i="23"/>
  <c r="BK117" i="27"/>
  <c r="BK236" i="29"/>
  <c r="BK264" i="29"/>
  <c r="BK276" i="29"/>
  <c r="J213" i="30"/>
  <c r="J143" i="33"/>
  <c r="J111" i="34"/>
  <c r="T187" i="18" l="1"/>
  <c r="R266" i="9"/>
  <c r="P205" i="2"/>
  <c r="BK243" i="2"/>
  <c r="J243" i="2" s="1"/>
  <c r="J72" i="2" s="1"/>
  <c r="BK252" i="2"/>
  <c r="J252" i="2" s="1"/>
  <c r="J73" i="2" s="1"/>
  <c r="BK99" i="3"/>
  <c r="J99" i="3" s="1"/>
  <c r="J69" i="3" s="1"/>
  <c r="BK208" i="3"/>
  <c r="J208" i="3" s="1"/>
  <c r="J71" i="3" s="1"/>
  <c r="R227" i="3"/>
  <c r="R101" i="4"/>
  <c r="R100" i="4"/>
  <c r="R91" i="6"/>
  <c r="T125" i="6"/>
  <c r="R95" i="7"/>
  <c r="BK208" i="7"/>
  <c r="J208" i="7"/>
  <c r="J66" i="7" s="1"/>
  <c r="BK256" i="7"/>
  <c r="J256" i="7"/>
  <c r="J68" i="7" s="1"/>
  <c r="P400" i="7"/>
  <c r="BK439" i="8"/>
  <c r="J439" i="8" s="1"/>
  <c r="J73" i="8" s="1"/>
  <c r="BK974" i="8"/>
  <c r="J974" i="8" s="1"/>
  <c r="J77" i="8" s="1"/>
  <c r="P1173" i="8"/>
  <c r="R1266" i="8"/>
  <c r="P1487" i="8"/>
  <c r="P106" i="9"/>
  <c r="R360" i="9"/>
  <c r="R457" i="9"/>
  <c r="P564" i="9"/>
  <c r="T564" i="9"/>
  <c r="R727" i="9"/>
  <c r="BK95" i="10"/>
  <c r="BK94" i="10"/>
  <c r="BK93" i="10" s="1"/>
  <c r="J93" i="10" s="1"/>
  <c r="P124" i="11"/>
  <c r="BK145" i="11"/>
  <c r="J145" i="11" s="1"/>
  <c r="J72" i="11" s="1"/>
  <c r="T145" i="11"/>
  <c r="R103" i="12"/>
  <c r="P319" i="12"/>
  <c r="P318" i="12"/>
  <c r="P337" i="12"/>
  <c r="P327" i="12"/>
  <c r="R169" i="13"/>
  <c r="BK342" i="13"/>
  <c r="J342" i="13"/>
  <c r="J72" i="13"/>
  <c r="BK395" i="13"/>
  <c r="J395" i="13"/>
  <c r="J73" i="13" s="1"/>
  <c r="T459" i="13"/>
  <c r="R584" i="13"/>
  <c r="T593" i="13"/>
  <c r="T663" i="13"/>
  <c r="P693" i="13"/>
  <c r="BK239" i="14"/>
  <c r="J239" i="14"/>
  <c r="J71" i="14" s="1"/>
  <c r="P239" i="14"/>
  <c r="T360" i="14"/>
  <c r="T429" i="14"/>
  <c r="T526" i="14"/>
  <c r="R95" i="15"/>
  <c r="R94" i="15" s="1"/>
  <c r="R93" i="15" s="1"/>
  <c r="T200" i="16"/>
  <c r="P232" i="16"/>
  <c r="BK142" i="18"/>
  <c r="J142" i="18" s="1"/>
  <c r="J70" i="18" s="1"/>
  <c r="P208" i="18"/>
  <c r="T98" i="19"/>
  <c r="R145" i="19"/>
  <c r="BK96" i="20"/>
  <c r="P152" i="20"/>
  <c r="R131" i="21"/>
  <c r="T131" i="22"/>
  <c r="R102" i="24"/>
  <c r="R95" i="26"/>
  <c r="R94" i="26" s="1"/>
  <c r="R93" i="26" s="1"/>
  <c r="BK98" i="27"/>
  <c r="T100" i="28"/>
  <c r="T99" i="28"/>
  <c r="T98" i="28" s="1"/>
  <c r="T97" i="28" s="1"/>
  <c r="R261" i="29"/>
  <c r="P94" i="30"/>
  <c r="R128" i="30"/>
  <c r="T99" i="2"/>
  <c r="T243" i="2"/>
  <c r="P187" i="3"/>
  <c r="T218" i="3"/>
  <c r="T101" i="4"/>
  <c r="T100" i="4"/>
  <c r="T126" i="7"/>
  <c r="T308" i="7"/>
  <c r="R379" i="7"/>
  <c r="P112" i="8"/>
  <c r="T192" i="8"/>
  <c r="BK293" i="8"/>
  <c r="J293" i="8"/>
  <c r="J71" i="8"/>
  <c r="P374" i="8"/>
  <c r="BK916" i="8"/>
  <c r="J916" i="8" s="1"/>
  <c r="J74" i="8" s="1"/>
  <c r="R1044" i="8"/>
  <c r="P305" i="9"/>
  <c r="BK471" i="9"/>
  <c r="J471" i="9"/>
  <c r="J76" i="9" s="1"/>
  <c r="T95" i="10"/>
  <c r="T94" i="10" s="1"/>
  <c r="T93" i="10" s="1"/>
  <c r="R133" i="11"/>
  <c r="R145" i="11"/>
  <c r="T103" i="12"/>
  <c r="BK337" i="12"/>
  <c r="J337" i="12" s="1"/>
  <c r="J74" i="12" s="1"/>
  <c r="BK169" i="13"/>
  <c r="J169" i="13" s="1"/>
  <c r="J70" i="13" s="1"/>
  <c r="BK498" i="13"/>
  <c r="J498" i="13"/>
  <c r="J77" i="13"/>
  <c r="R619" i="13"/>
  <c r="BK679" i="13"/>
  <c r="J679" i="13" s="1"/>
  <c r="J82" i="13" s="1"/>
  <c r="BK720" i="13"/>
  <c r="J720" i="13" s="1"/>
  <c r="J84" i="13" s="1"/>
  <c r="P105" i="14"/>
  <c r="P104" i="14" s="1"/>
  <c r="P212" i="14"/>
  <c r="P273" i="14"/>
  <c r="BK346" i="14"/>
  <c r="J346" i="14"/>
  <c r="J73" i="14" s="1"/>
  <c r="P346" i="14"/>
  <c r="R429" i="14"/>
  <c r="P526" i="14"/>
  <c r="R200" i="16"/>
  <c r="BK238" i="16"/>
  <c r="J238" i="16" s="1"/>
  <c r="J74" i="16" s="1"/>
  <c r="BK234" i="17"/>
  <c r="J234" i="17"/>
  <c r="J70" i="17"/>
  <c r="T131" i="19"/>
  <c r="BK154" i="19"/>
  <c r="J154" i="19" s="1"/>
  <c r="J72" i="19" s="1"/>
  <c r="T96" i="20"/>
  <c r="BK96" i="21"/>
  <c r="P131" i="21"/>
  <c r="P96" i="22"/>
  <c r="R131" i="22"/>
  <c r="P98" i="23"/>
  <c r="P97" i="23" s="1"/>
  <c r="P96" i="23" s="1"/>
  <c r="P95" i="23" s="1"/>
  <c r="AU86" i="1" s="1"/>
  <c r="BK102" i="24"/>
  <c r="J102" i="24"/>
  <c r="J70" i="24" s="1"/>
  <c r="T95" i="25"/>
  <c r="T94" i="25" s="1"/>
  <c r="T93" i="25" s="1"/>
  <c r="P95" i="26"/>
  <c r="P94" i="26" s="1"/>
  <c r="P93" i="26" s="1"/>
  <c r="AU89" i="1" s="1"/>
  <c r="R100" i="28"/>
  <c r="R99" i="28" s="1"/>
  <c r="R98" i="28" s="1"/>
  <c r="R97" i="28" s="1"/>
  <c r="T97" i="29"/>
  <c r="T96" i="29" s="1"/>
  <c r="T166" i="29"/>
  <c r="P248" i="29"/>
  <c r="P261" i="29"/>
  <c r="P260" i="29" s="1"/>
  <c r="P275" i="29"/>
  <c r="T94" i="30"/>
  <c r="R164" i="30"/>
  <c r="P99" i="2"/>
  <c r="BK233" i="2"/>
  <c r="J233" i="2"/>
  <c r="J71" i="2" s="1"/>
  <c r="P252" i="2"/>
  <c r="P99" i="3"/>
  <c r="P208" i="3"/>
  <c r="BK227" i="3"/>
  <c r="J227" i="3" s="1"/>
  <c r="J73" i="3" s="1"/>
  <c r="BK113" i="4"/>
  <c r="J113" i="4" s="1"/>
  <c r="J73" i="4" s="1"/>
  <c r="T95" i="7"/>
  <c r="R208" i="7"/>
  <c r="T256" i="7"/>
  <c r="T400" i="7"/>
  <c r="BK112" i="8"/>
  <c r="BK192" i="8"/>
  <c r="J192" i="8" s="1"/>
  <c r="J70" i="8" s="1"/>
  <c r="T293" i="8"/>
  <c r="BK374" i="8"/>
  <c r="J374" i="8"/>
  <c r="J72" i="8" s="1"/>
  <c r="T916" i="8"/>
  <c r="P1157" i="8"/>
  <c r="R1173" i="8"/>
  <c r="R1348" i="8"/>
  <c r="BK106" i="9"/>
  <c r="J106" i="9" s="1"/>
  <c r="J69" i="9" s="1"/>
  <c r="T360" i="9"/>
  <c r="P457" i="9"/>
  <c r="BK617" i="9"/>
  <c r="J617" i="9" s="1"/>
  <c r="J78" i="9" s="1"/>
  <c r="P727" i="9"/>
  <c r="P754" i="9"/>
  <c r="P95" i="10"/>
  <c r="P94" i="10" s="1"/>
  <c r="P93" i="10" s="1"/>
  <c r="AU69" i="1" s="1"/>
  <c r="BK99" i="11"/>
  <c r="BK133" i="11"/>
  <c r="J133" i="11"/>
  <c r="J71" i="11" s="1"/>
  <c r="T160" i="11"/>
  <c r="BK103" i="12"/>
  <c r="BK102" i="12" s="1"/>
  <c r="J102" i="12" s="1"/>
  <c r="J68" i="12" s="1"/>
  <c r="BK289" i="12"/>
  <c r="J289" i="12" s="1"/>
  <c r="J70" i="12" s="1"/>
  <c r="T319" i="12"/>
  <c r="T318" i="12" s="1"/>
  <c r="T110" i="13"/>
  <c r="P256" i="13"/>
  <c r="R395" i="13"/>
  <c r="R459" i="13"/>
  <c r="T584" i="13"/>
  <c r="BK593" i="13"/>
  <c r="J593" i="13"/>
  <c r="J79" i="13" s="1"/>
  <c r="BK663" i="13"/>
  <c r="J663" i="13" s="1"/>
  <c r="J81" i="13" s="1"/>
  <c r="P720" i="13"/>
  <c r="BK212" i="14"/>
  <c r="J212" i="14" s="1"/>
  <c r="J70" i="14" s="1"/>
  <c r="T273" i="14"/>
  <c r="R346" i="14"/>
  <c r="BK461" i="14"/>
  <c r="J461" i="14" s="1"/>
  <c r="J78" i="14" s="1"/>
  <c r="BK526" i="14"/>
  <c r="J526" i="14" s="1"/>
  <c r="J79" i="14" s="1"/>
  <c r="T103" i="16"/>
  <c r="T102" i="16"/>
  <c r="BK232" i="16"/>
  <c r="J232" i="16" s="1"/>
  <c r="J73" i="16" s="1"/>
  <c r="BK96" i="17"/>
  <c r="J96" i="17" s="1"/>
  <c r="J69" i="17" s="1"/>
  <c r="BK98" i="18"/>
  <c r="T142" i="18"/>
  <c r="BK187" i="18"/>
  <c r="J187" i="18" s="1"/>
  <c r="J71" i="18" s="1"/>
  <c r="R131" i="19"/>
  <c r="T154" i="19"/>
  <c r="BK152" i="20"/>
  <c r="J152" i="20" s="1"/>
  <c r="J70" i="20" s="1"/>
  <c r="T131" i="21"/>
  <c r="BK96" i="22"/>
  <c r="P131" i="22"/>
  <c r="R98" i="23"/>
  <c r="R97" i="23" s="1"/>
  <c r="R96" i="23" s="1"/>
  <c r="R95" i="23" s="1"/>
  <c r="T96" i="24"/>
  <c r="P95" i="25"/>
  <c r="P94" i="25" s="1"/>
  <c r="P93" i="25" s="1"/>
  <c r="AU88" i="1" s="1"/>
  <c r="P97" i="29"/>
  <c r="P96" i="29"/>
  <c r="BK166" i="29"/>
  <c r="J166" i="29"/>
  <c r="J67" i="29"/>
  <c r="R166" i="29"/>
  <c r="P194" i="29"/>
  <c r="R248" i="29"/>
  <c r="R275" i="29"/>
  <c r="P128" i="30"/>
  <c r="T128" i="30"/>
  <c r="BK224" i="30"/>
  <c r="J224" i="30"/>
  <c r="J70" i="30" s="1"/>
  <c r="T89" i="31"/>
  <c r="T88" i="31" s="1"/>
  <c r="T87" i="31" s="1"/>
  <c r="BK90" i="32"/>
  <c r="J90" i="32" s="1"/>
  <c r="J65" i="32" s="1"/>
  <c r="T205" i="2"/>
  <c r="R233" i="2"/>
  <c r="R99" i="3"/>
  <c r="T99" i="3"/>
  <c r="BK187" i="3"/>
  <c r="J187" i="3"/>
  <c r="J70" i="3" s="1"/>
  <c r="BK218" i="3"/>
  <c r="J218" i="3"/>
  <c r="J72" i="3" s="1"/>
  <c r="T113" i="4"/>
  <c r="T112" i="4" s="1"/>
  <c r="P95" i="7"/>
  <c r="T208" i="7"/>
  <c r="R256" i="7"/>
  <c r="R400" i="7"/>
  <c r="R439" i="8"/>
  <c r="P974" i="8"/>
  <c r="BK1021" i="8"/>
  <c r="J1021" i="8" s="1"/>
  <c r="J78" i="8" s="1"/>
  <c r="BK1044" i="8"/>
  <c r="J1044" i="8" s="1"/>
  <c r="J79" i="8" s="1"/>
  <c r="BK1173" i="8"/>
  <c r="J1173" i="8" s="1"/>
  <c r="J81" i="8" s="1"/>
  <c r="T1266" i="8"/>
  <c r="T1487" i="8"/>
  <c r="T106" i="9"/>
  <c r="P266" i="9"/>
  <c r="T266" i="9"/>
  <c r="R305" i="9"/>
  <c r="R471" i="9"/>
  <c r="P617" i="9"/>
  <c r="T727" i="9"/>
  <c r="T99" i="11"/>
  <c r="T124" i="11"/>
  <c r="P160" i="11"/>
  <c r="T289" i="12"/>
  <c r="R337" i="12"/>
  <c r="R327" i="12" s="1"/>
  <c r="P169" i="13"/>
  <c r="T342" i="13"/>
  <c r="T498" i="13"/>
  <c r="T619" i="13"/>
  <c r="R679" i="13"/>
  <c r="BK693" i="13"/>
  <c r="J693" i="13"/>
  <c r="J83" i="13" s="1"/>
  <c r="R105" i="14"/>
  <c r="BK273" i="14"/>
  <c r="J273" i="14" s="1"/>
  <c r="J72" i="14" s="1"/>
  <c r="P360" i="14"/>
  <c r="P461" i="14"/>
  <c r="P103" i="16"/>
  <c r="R227" i="16"/>
  <c r="T238" i="16"/>
  <c r="P96" i="17"/>
  <c r="P95" i="17" s="1"/>
  <c r="P94" i="17" s="1"/>
  <c r="AU79" i="1" s="1"/>
  <c r="T98" i="18"/>
  <c r="R187" i="18"/>
  <c r="R99" i="2"/>
  <c r="P233" i="2"/>
  <c r="R243" i="2"/>
  <c r="T252" i="2"/>
  <c r="R187" i="3"/>
  <c r="P218" i="3"/>
  <c r="R113" i="4"/>
  <c r="R112" i="4"/>
  <c r="T91" i="6"/>
  <c r="T90" i="6"/>
  <c r="T89" i="6" s="1"/>
  <c r="BK125" i="6"/>
  <c r="J125" i="6" s="1"/>
  <c r="J67" i="6" s="1"/>
  <c r="P126" i="7"/>
  <c r="P256" i="7"/>
  <c r="BK400" i="7"/>
  <c r="J400" i="7"/>
  <c r="J72" i="7" s="1"/>
  <c r="T439" i="8"/>
  <c r="T974" i="8"/>
  <c r="T1173" i="8"/>
  <c r="T1348" i="8"/>
  <c r="P360" i="9"/>
  <c r="BK457" i="9"/>
  <c r="J457" i="9"/>
  <c r="J73" i="9" s="1"/>
  <c r="T457" i="9"/>
  <c r="BK564" i="9"/>
  <c r="J564" i="9" s="1"/>
  <c r="J77" i="9" s="1"/>
  <c r="R564" i="9"/>
  <c r="BK727" i="9"/>
  <c r="J727" i="9"/>
  <c r="J79" i="9" s="1"/>
  <c r="T754" i="9"/>
  <c r="P99" i="11"/>
  <c r="T133" i="11"/>
  <c r="P145" i="11"/>
  <c r="P289" i="12"/>
  <c r="R319" i="12"/>
  <c r="R318" i="12"/>
  <c r="BK110" i="13"/>
  <c r="BK256" i="13"/>
  <c r="J256" i="13" s="1"/>
  <c r="J71" i="13" s="1"/>
  <c r="R342" i="13"/>
  <c r="R498" i="13"/>
  <c r="P619" i="13"/>
  <c r="P679" i="13"/>
  <c r="T693" i="13"/>
  <c r="BK200" i="16"/>
  <c r="J200" i="16" s="1"/>
  <c r="J70" i="16" s="1"/>
  <c r="R232" i="16"/>
  <c r="P142" i="18"/>
  <c r="P187" i="18"/>
  <c r="P98" i="19"/>
  <c r="P145" i="19"/>
  <c r="R152" i="20"/>
  <c r="BK96" i="24"/>
  <c r="BK95" i="24" s="1"/>
  <c r="T102" i="24"/>
  <c r="BK95" i="25"/>
  <c r="J95" i="25" s="1"/>
  <c r="J69" i="25" s="1"/>
  <c r="R98" i="27"/>
  <c r="R97" i="27" s="1"/>
  <c r="R96" i="27" s="1"/>
  <c r="R95" i="27" s="1"/>
  <c r="R97" i="29"/>
  <c r="R96" i="29"/>
  <c r="P166" i="29"/>
  <c r="BK194" i="29"/>
  <c r="BK165" i="29" s="1"/>
  <c r="J165" i="29" s="1"/>
  <c r="J66" i="29" s="1"/>
  <c r="BK248" i="29"/>
  <c r="J248" i="29" s="1"/>
  <c r="J69" i="29" s="1"/>
  <c r="T261" i="29"/>
  <c r="T260" i="29"/>
  <c r="T275" i="29"/>
  <c r="BK128" i="30"/>
  <c r="J128" i="30"/>
  <c r="J66" i="30"/>
  <c r="T164" i="30"/>
  <c r="P224" i="30"/>
  <c r="P223" i="30" s="1"/>
  <c r="P89" i="31"/>
  <c r="P88" i="31" s="1"/>
  <c r="P87" i="31" s="1"/>
  <c r="AU94" i="1" s="1"/>
  <c r="R90" i="32"/>
  <c r="R89" i="32" s="1"/>
  <c r="R88" i="32" s="1"/>
  <c r="R96" i="33"/>
  <c r="R95" i="33"/>
  <c r="R140" i="33"/>
  <c r="R139" i="33" s="1"/>
  <c r="P162" i="33"/>
  <c r="R169" i="33"/>
  <c r="T179" i="33"/>
  <c r="R100" i="34"/>
  <c r="R95" i="34" s="1"/>
  <c r="T106" i="34"/>
  <c r="T105" i="34" s="1"/>
  <c r="R113" i="34"/>
  <c r="R112" i="34"/>
  <c r="R93" i="35"/>
  <c r="T110" i="35"/>
  <c r="R205" i="2"/>
  <c r="T233" i="2"/>
  <c r="T208" i="3"/>
  <c r="P227" i="3"/>
  <c r="BK101" i="4"/>
  <c r="J101" i="4"/>
  <c r="J70" i="4"/>
  <c r="BK95" i="7"/>
  <c r="J95" i="7" s="1"/>
  <c r="J64" i="7" s="1"/>
  <c r="P208" i="7"/>
  <c r="BK308" i="7"/>
  <c r="J308" i="7" s="1"/>
  <c r="J69" i="7" s="1"/>
  <c r="BK379" i="7"/>
  <c r="J379" i="7" s="1"/>
  <c r="J71" i="7" s="1"/>
  <c r="P439" i="8"/>
  <c r="R974" i="8"/>
  <c r="P1021" i="8"/>
  <c r="R1021" i="8"/>
  <c r="P1266" i="8"/>
  <c r="R1487" i="8"/>
  <c r="P110" i="13"/>
  <c r="R256" i="13"/>
  <c r="P395" i="13"/>
  <c r="BK459" i="13"/>
  <c r="J459" i="13" s="1"/>
  <c r="J74" i="13" s="1"/>
  <c r="BK584" i="13"/>
  <c r="J584" i="13"/>
  <c r="J78" i="13" s="1"/>
  <c r="R593" i="13"/>
  <c r="R663" i="13"/>
  <c r="T720" i="13"/>
  <c r="R212" i="14"/>
  <c r="R239" i="14"/>
  <c r="R360" i="14"/>
  <c r="P429" i="14"/>
  <c r="R526" i="14"/>
  <c r="T95" i="15"/>
  <c r="T94" i="15"/>
  <c r="T93" i="15" s="1"/>
  <c r="BK103" i="16"/>
  <c r="BK102" i="16" s="1"/>
  <c r="J102" i="16" s="1"/>
  <c r="J68" i="16" s="1"/>
  <c r="P227" i="16"/>
  <c r="P226" i="16"/>
  <c r="T232" i="16"/>
  <c r="R142" i="18"/>
  <c r="T208" i="18"/>
  <c r="BK131" i="19"/>
  <c r="J131" i="19"/>
  <c r="J70" i="19"/>
  <c r="T145" i="19"/>
  <c r="P96" i="20"/>
  <c r="P95" i="20" s="1"/>
  <c r="P94" i="20" s="1"/>
  <c r="AU82" i="1" s="1"/>
  <c r="R96" i="21"/>
  <c r="R95" i="21"/>
  <c r="R94" i="21"/>
  <c r="BK131" i="22"/>
  <c r="J131" i="22"/>
  <c r="J70" i="22" s="1"/>
  <c r="BK98" i="23"/>
  <c r="P96" i="24"/>
  <c r="R95" i="25"/>
  <c r="R94" i="25"/>
  <c r="R93" i="25"/>
  <c r="BK95" i="26"/>
  <c r="BK94" i="26"/>
  <c r="BK93" i="26" s="1"/>
  <c r="J93" i="26" s="1"/>
  <c r="T98" i="27"/>
  <c r="T97" i="27"/>
  <c r="T96" i="27"/>
  <c r="T95" i="27" s="1"/>
  <c r="BK100" i="28"/>
  <c r="J100" i="28" s="1"/>
  <c r="J70" i="28" s="1"/>
  <c r="BK97" i="29"/>
  <c r="J97" i="29" s="1"/>
  <c r="J65" i="29" s="1"/>
  <c r="R194" i="29"/>
  <c r="R165" i="29" s="1"/>
  <c r="T248" i="29"/>
  <c r="R94" i="30"/>
  <c r="R93" i="30" s="1"/>
  <c r="R92" i="30" s="1"/>
  <c r="P164" i="30"/>
  <c r="R224" i="30"/>
  <c r="R223" i="30"/>
  <c r="R89" i="31"/>
  <c r="R88" i="31"/>
  <c r="R87" i="31" s="1"/>
  <c r="T90" i="32"/>
  <c r="T89" i="32" s="1"/>
  <c r="T88" i="32" s="1"/>
  <c r="BK96" i="33"/>
  <c r="BK95" i="33"/>
  <c r="P140" i="33"/>
  <c r="P139" i="33"/>
  <c r="R162" i="33"/>
  <c r="P169" i="33"/>
  <c r="BK179" i="33"/>
  <c r="J179" i="33" s="1"/>
  <c r="J72" i="33" s="1"/>
  <c r="T100" i="34"/>
  <c r="T95" i="34" s="1"/>
  <c r="R106" i="34"/>
  <c r="R105" i="34" s="1"/>
  <c r="P113" i="34"/>
  <c r="P112" i="34" s="1"/>
  <c r="BK93" i="35"/>
  <c r="P110" i="35"/>
  <c r="R121" i="35"/>
  <c r="T121" i="35"/>
  <c r="R208" i="3"/>
  <c r="T227" i="3"/>
  <c r="P101" i="4"/>
  <c r="P100" i="4" s="1"/>
  <c r="BK91" i="6"/>
  <c r="J91" i="6"/>
  <c r="J65" i="6"/>
  <c r="P125" i="6"/>
  <c r="BK126" i="7"/>
  <c r="J126" i="7" s="1"/>
  <c r="J65" i="7" s="1"/>
  <c r="P308" i="7"/>
  <c r="T379" i="7"/>
  <c r="T112" i="8"/>
  <c r="P192" i="8"/>
  <c r="P293" i="8"/>
  <c r="R374" i="8"/>
  <c r="R916" i="8"/>
  <c r="P1044" i="8"/>
  <c r="BK1157" i="8"/>
  <c r="J1157" i="8" s="1"/>
  <c r="J80" i="8" s="1"/>
  <c r="T1157" i="8"/>
  <c r="BK1266" i="8"/>
  <c r="J1266" i="8"/>
  <c r="J82" i="8" s="1"/>
  <c r="P1348" i="8"/>
  <c r="BK360" i="9"/>
  <c r="J360" i="9" s="1"/>
  <c r="J72" i="9" s="1"/>
  <c r="P471" i="9"/>
  <c r="P470" i="9" s="1"/>
  <c r="T617" i="9"/>
  <c r="R754" i="9"/>
  <c r="R99" i="11"/>
  <c r="P133" i="11"/>
  <c r="BK160" i="11"/>
  <c r="J160" i="11"/>
  <c r="J73" i="11"/>
  <c r="P103" i="12"/>
  <c r="P102" i="12"/>
  <c r="BK319" i="12"/>
  <c r="J319" i="12"/>
  <c r="J72" i="12" s="1"/>
  <c r="T169" i="13"/>
  <c r="P342" i="13"/>
  <c r="P498" i="13"/>
  <c r="BK619" i="13"/>
  <c r="J619" i="13"/>
  <c r="J80" i="13" s="1"/>
  <c r="T679" i="13"/>
  <c r="R693" i="13"/>
  <c r="T105" i="14"/>
  <c r="R273" i="14"/>
  <c r="T346" i="14"/>
  <c r="BK429" i="14"/>
  <c r="J429" i="14"/>
  <c r="J77" i="14" s="1"/>
  <c r="T461" i="14"/>
  <c r="P95" i="15"/>
  <c r="P94" i="15" s="1"/>
  <c r="P93" i="15" s="1"/>
  <c r="AU75" i="1" s="1"/>
  <c r="P200" i="16"/>
  <c r="T227" i="16"/>
  <c r="T226" i="16" s="1"/>
  <c r="P238" i="16"/>
  <c r="R96" i="17"/>
  <c r="R95" i="17" s="1"/>
  <c r="R94" i="17" s="1"/>
  <c r="R98" i="18"/>
  <c r="R97" i="18" s="1"/>
  <c r="R96" i="18" s="1"/>
  <c r="R208" i="18"/>
  <c r="BK98" i="19"/>
  <c r="P131" i="19"/>
  <c r="P154" i="19"/>
  <c r="T152" i="20"/>
  <c r="T96" i="21"/>
  <c r="T95" i="21" s="1"/>
  <c r="T94" i="21" s="1"/>
  <c r="T96" i="22"/>
  <c r="T95" i="22"/>
  <c r="T94" i="22" s="1"/>
  <c r="T98" i="23"/>
  <c r="T97" i="23"/>
  <c r="T96" i="23"/>
  <c r="T95" i="23" s="1"/>
  <c r="P102" i="24"/>
  <c r="T96" i="33"/>
  <c r="T95" i="33"/>
  <c r="BK140" i="33"/>
  <c r="J140" i="33" s="1"/>
  <c r="J67" i="33" s="1"/>
  <c r="BK162" i="33"/>
  <c r="J162" i="33" s="1"/>
  <c r="J68" i="33" s="1"/>
  <c r="T162" i="33"/>
  <c r="T169" i="33"/>
  <c r="T168" i="33" s="1"/>
  <c r="R179" i="33"/>
  <c r="BK100" i="34"/>
  <c r="J100" i="34"/>
  <c r="J67" i="34" s="1"/>
  <c r="BK106" i="34"/>
  <c r="J106" i="34" s="1"/>
  <c r="J69" i="34" s="1"/>
  <c r="T113" i="34"/>
  <c r="T112" i="34" s="1"/>
  <c r="T93" i="35"/>
  <c r="T92" i="35"/>
  <c r="T91" i="35" s="1"/>
  <c r="BK110" i="35"/>
  <c r="J110" i="35" s="1"/>
  <c r="J67" i="35" s="1"/>
  <c r="BK121" i="35"/>
  <c r="J121" i="35" s="1"/>
  <c r="J69" i="35" s="1"/>
  <c r="BK99" i="2"/>
  <c r="J99" i="2" s="1"/>
  <c r="J69" i="2" s="1"/>
  <c r="BK205" i="2"/>
  <c r="J205" i="2"/>
  <c r="J70" i="2" s="1"/>
  <c r="P243" i="2"/>
  <c r="R252" i="2"/>
  <c r="T187" i="3"/>
  <c r="R218" i="3"/>
  <c r="P113" i="4"/>
  <c r="P112" i="4" s="1"/>
  <c r="P91" i="6"/>
  <c r="P90" i="6" s="1"/>
  <c r="P89" i="6" s="1"/>
  <c r="AU64" i="1" s="1"/>
  <c r="R125" i="6"/>
  <c r="R126" i="7"/>
  <c r="R94" i="7"/>
  <c r="R308" i="7"/>
  <c r="P379" i="7"/>
  <c r="R112" i="8"/>
  <c r="R192" i="8"/>
  <c r="R293" i="8"/>
  <c r="T374" i="8"/>
  <c r="P916" i="8"/>
  <c r="T1021" i="8"/>
  <c r="T1044" i="8"/>
  <c r="R1157" i="8"/>
  <c r="BK1348" i="8"/>
  <c r="J1348" i="8" s="1"/>
  <c r="J83" i="8" s="1"/>
  <c r="BK1487" i="8"/>
  <c r="J1487" i="8" s="1"/>
  <c r="J85" i="8" s="1"/>
  <c r="R106" i="9"/>
  <c r="R105" i="9" s="1"/>
  <c r="BK266" i="9"/>
  <c r="J266" i="9" s="1"/>
  <c r="J70" i="9" s="1"/>
  <c r="BK305" i="9"/>
  <c r="J305" i="9" s="1"/>
  <c r="J71" i="9" s="1"/>
  <c r="T305" i="9"/>
  <c r="T471" i="9"/>
  <c r="T470" i="9" s="1"/>
  <c r="R617" i="9"/>
  <c r="BK754" i="9"/>
  <c r="J754" i="9"/>
  <c r="J80" i="9" s="1"/>
  <c r="R95" i="10"/>
  <c r="R94" i="10"/>
  <c r="R93" i="10" s="1"/>
  <c r="BK124" i="11"/>
  <c r="J124" i="11" s="1"/>
  <c r="J70" i="11" s="1"/>
  <c r="R124" i="11"/>
  <c r="R160" i="11"/>
  <c r="R289" i="12"/>
  <c r="T337" i="12"/>
  <c r="T327" i="12" s="1"/>
  <c r="R110" i="13"/>
  <c r="R109" i="13" s="1"/>
  <c r="T256" i="13"/>
  <c r="T395" i="13"/>
  <c r="P459" i="13"/>
  <c r="P584" i="13"/>
  <c r="P593" i="13"/>
  <c r="P663" i="13"/>
  <c r="R720" i="13"/>
  <c r="BK105" i="14"/>
  <c r="J105" i="14"/>
  <c r="J69" i="14"/>
  <c r="T212" i="14"/>
  <c r="T239" i="14"/>
  <c r="BK360" i="14"/>
  <c r="J360" i="14" s="1"/>
  <c r="J76" i="14" s="1"/>
  <c r="R461" i="14"/>
  <c r="BK95" i="15"/>
  <c r="BK94" i="15"/>
  <c r="J94" i="15" s="1"/>
  <c r="J68" i="15" s="1"/>
  <c r="R103" i="16"/>
  <c r="R102" i="16" s="1"/>
  <c r="BK227" i="16"/>
  <c r="J227" i="16" s="1"/>
  <c r="J72" i="16" s="1"/>
  <c r="R238" i="16"/>
  <c r="T96" i="17"/>
  <c r="T95" i="17"/>
  <c r="T94" i="17"/>
  <c r="P98" i="18"/>
  <c r="P97" i="18" s="1"/>
  <c r="P96" i="18" s="1"/>
  <c r="AU80" i="1" s="1"/>
  <c r="BK208" i="18"/>
  <c r="J208" i="18" s="1"/>
  <c r="J72" i="18" s="1"/>
  <c r="R98" i="19"/>
  <c r="R97" i="19" s="1"/>
  <c r="R96" i="19" s="1"/>
  <c r="BK145" i="19"/>
  <c r="J145" i="19"/>
  <c r="J71" i="19"/>
  <c r="R154" i="19"/>
  <c r="R96" i="20"/>
  <c r="R95" i="20"/>
  <c r="R94" i="20" s="1"/>
  <c r="P96" i="21"/>
  <c r="P95" i="21" s="1"/>
  <c r="P94" i="21" s="1"/>
  <c r="AU83" i="1" s="1"/>
  <c r="BK131" i="21"/>
  <c r="J131" i="21"/>
  <c r="J70" i="21"/>
  <c r="R96" i="22"/>
  <c r="R95" i="22" s="1"/>
  <c r="R94" i="22" s="1"/>
  <c r="R96" i="24"/>
  <c r="R95" i="24"/>
  <c r="R94" i="24" s="1"/>
  <c r="T95" i="26"/>
  <c r="T94" i="26"/>
  <c r="T93" i="26" s="1"/>
  <c r="P98" i="27"/>
  <c r="P97" i="27" s="1"/>
  <c r="P96" i="27" s="1"/>
  <c r="P95" i="27" s="1"/>
  <c r="AU90" i="1" s="1"/>
  <c r="P100" i="28"/>
  <c r="P99" i="28"/>
  <c r="P98" i="28" s="1"/>
  <c r="P97" i="28" s="1"/>
  <c r="AU91" i="1" s="1"/>
  <c r="T194" i="29"/>
  <c r="T165" i="29"/>
  <c r="BK261" i="29"/>
  <c r="J261" i="29"/>
  <c r="J71" i="29"/>
  <c r="BK275" i="29"/>
  <c r="J275" i="29" s="1"/>
  <c r="J73" i="29" s="1"/>
  <c r="BK94" i="30"/>
  <c r="BK164" i="30"/>
  <c r="J164" i="30" s="1"/>
  <c r="J67" i="30" s="1"/>
  <c r="T224" i="30"/>
  <c r="T223" i="30" s="1"/>
  <c r="BK89" i="31"/>
  <c r="J89" i="31" s="1"/>
  <c r="J65" i="31" s="1"/>
  <c r="P90" i="32"/>
  <c r="P89" i="32" s="1"/>
  <c r="P88" i="32" s="1"/>
  <c r="AU95" i="1" s="1"/>
  <c r="P96" i="33"/>
  <c r="P95" i="33" s="1"/>
  <c r="T140" i="33"/>
  <c r="T139" i="33"/>
  <c r="BK169" i="33"/>
  <c r="J169" i="33" s="1"/>
  <c r="J70" i="33" s="1"/>
  <c r="P179" i="33"/>
  <c r="P100" i="34"/>
  <c r="P95" i="34"/>
  <c r="P106" i="34"/>
  <c r="P105" i="34" s="1"/>
  <c r="BK113" i="34"/>
  <c r="J113" i="34"/>
  <c r="J72" i="34"/>
  <c r="P93" i="35"/>
  <c r="P92" i="35"/>
  <c r="P91" i="35"/>
  <c r="AU98" i="1" s="1"/>
  <c r="R110" i="35"/>
  <c r="P121" i="35"/>
  <c r="BK467" i="9"/>
  <c r="J467" i="9"/>
  <c r="J74" i="9" s="1"/>
  <c r="BK120" i="23"/>
  <c r="J120" i="23"/>
  <c r="J71" i="23" s="1"/>
  <c r="BK356" i="14"/>
  <c r="J356" i="14" s="1"/>
  <c r="J74" i="14" s="1"/>
  <c r="BK111" i="6"/>
  <c r="J111" i="6" s="1"/>
  <c r="J66" i="6" s="1"/>
  <c r="BK354" i="12"/>
  <c r="J354" i="12" s="1"/>
  <c r="J77" i="12" s="1"/>
  <c r="BK249" i="16"/>
  <c r="BK116" i="27"/>
  <c r="J116" i="27"/>
  <c r="J71" i="27" s="1"/>
  <c r="BK123" i="28"/>
  <c r="J123" i="28"/>
  <c r="J71" i="28" s="1"/>
  <c r="BK127" i="28"/>
  <c r="J127" i="28" s="1"/>
  <c r="J73" i="28" s="1"/>
  <c r="BK272" i="29"/>
  <c r="J272" i="29" s="1"/>
  <c r="J72" i="29" s="1"/>
  <c r="BK97" i="32"/>
  <c r="J97" i="32" s="1"/>
  <c r="J66" i="32" s="1"/>
  <c r="BK89" i="5"/>
  <c r="J89" i="5"/>
  <c r="J65" i="5"/>
  <c r="BK238" i="7"/>
  <c r="J238" i="7"/>
  <c r="J67" i="7"/>
  <c r="BK327" i="12"/>
  <c r="J327" i="12" s="1"/>
  <c r="J73" i="12" s="1"/>
  <c r="BK351" i="12"/>
  <c r="J351" i="12"/>
  <c r="J76" i="12" s="1"/>
  <c r="E52" i="16"/>
  <c r="BK98" i="34"/>
  <c r="J98" i="34" s="1"/>
  <c r="J66" i="34" s="1"/>
  <c r="BK494" i="13"/>
  <c r="J494" i="13"/>
  <c r="J75" i="13"/>
  <c r="BK252" i="16"/>
  <c r="J252" i="16"/>
  <c r="J77" i="16"/>
  <c r="BK220" i="30"/>
  <c r="J220" i="30" s="1"/>
  <c r="J68" i="30" s="1"/>
  <c r="BK106" i="35"/>
  <c r="J106" i="35"/>
  <c r="J66" i="35" s="1"/>
  <c r="BK118" i="35"/>
  <c r="J118" i="35"/>
  <c r="J68" i="35" s="1"/>
  <c r="BK109" i="4"/>
  <c r="J109" i="4" s="1"/>
  <c r="J71" i="4" s="1"/>
  <c r="BK161" i="4"/>
  <c r="J161" i="4" s="1"/>
  <c r="J74" i="4" s="1"/>
  <c r="BK373" i="7"/>
  <c r="J373" i="7" s="1"/>
  <c r="J70" i="7" s="1"/>
  <c r="BK1481" i="8"/>
  <c r="J1481" i="8"/>
  <c r="J84" i="8"/>
  <c r="BK1634" i="8"/>
  <c r="J1634" i="8"/>
  <c r="J86" i="8"/>
  <c r="BK96" i="34"/>
  <c r="J96" i="34" s="1"/>
  <c r="J65" i="34" s="1"/>
  <c r="BK970" i="8"/>
  <c r="J970" i="8"/>
  <c r="J75" i="8" s="1"/>
  <c r="BK176" i="33"/>
  <c r="J176" i="33"/>
  <c r="J71" i="33" s="1"/>
  <c r="BK110" i="34"/>
  <c r="J110" i="34" s="1"/>
  <c r="J70" i="34" s="1"/>
  <c r="BK112" i="34"/>
  <c r="J112" i="34" s="1"/>
  <c r="J71" i="34" s="1"/>
  <c r="E79" i="35"/>
  <c r="BE104" i="35"/>
  <c r="BE107" i="35"/>
  <c r="BE113" i="35"/>
  <c r="J85" i="35"/>
  <c r="BE101" i="35"/>
  <c r="BE122" i="35"/>
  <c r="BE100" i="35"/>
  <c r="F88" i="35"/>
  <c r="BE98" i="35"/>
  <c r="BE124" i="35"/>
  <c r="J59" i="35"/>
  <c r="BK105" i="34"/>
  <c r="J105" i="34"/>
  <c r="J68" i="34" s="1"/>
  <c r="BE97" i="35"/>
  <c r="BE119" i="35"/>
  <c r="BE94" i="35"/>
  <c r="BE111" i="35"/>
  <c r="BE116" i="35"/>
  <c r="J95" i="33"/>
  <c r="J64" i="33"/>
  <c r="J91" i="34"/>
  <c r="BE114" i="34"/>
  <c r="BE107" i="34"/>
  <c r="J96" i="33"/>
  <c r="J65" i="33" s="1"/>
  <c r="BK139" i="33"/>
  <c r="J139" i="33"/>
  <c r="J66" i="33"/>
  <c r="F59" i="34"/>
  <c r="BE123" i="34"/>
  <c r="E50" i="34"/>
  <c r="BE99" i="34"/>
  <c r="BE101" i="34"/>
  <c r="BE111" i="34"/>
  <c r="BE121" i="34"/>
  <c r="J56" i="34"/>
  <c r="BE103" i="34"/>
  <c r="BE109" i="34"/>
  <c r="BE116" i="34"/>
  <c r="BE97" i="34"/>
  <c r="BE118" i="34"/>
  <c r="BE120" i="34"/>
  <c r="BE122" i="34"/>
  <c r="BE157" i="33"/>
  <c r="BE174" i="33"/>
  <c r="BE177" i="33"/>
  <c r="F59" i="33"/>
  <c r="BE129" i="33"/>
  <c r="BE131" i="33"/>
  <c r="BE160" i="33"/>
  <c r="BE180" i="33"/>
  <c r="J59" i="33"/>
  <c r="BE106" i="33"/>
  <c r="BE135" i="33"/>
  <c r="BE163" i="33"/>
  <c r="BE165" i="33"/>
  <c r="BE170" i="33"/>
  <c r="BE172" i="33"/>
  <c r="J56" i="33"/>
  <c r="BE99" i="33"/>
  <c r="BE108" i="33"/>
  <c r="BE111" i="33"/>
  <c r="BE113" i="33"/>
  <c r="BE115" i="33"/>
  <c r="BE137" i="33"/>
  <c r="BK89" i="32"/>
  <c r="J89" i="32" s="1"/>
  <c r="J64" i="32" s="1"/>
  <c r="E82" i="33"/>
  <c r="BE102" i="33"/>
  <c r="BE104" i="33"/>
  <c r="BE124" i="33"/>
  <c r="BE125" i="33"/>
  <c r="BE127" i="33"/>
  <c r="BE143" i="33"/>
  <c r="BE146" i="33"/>
  <c r="BE141" i="33"/>
  <c r="BE148" i="33"/>
  <c r="BE150" i="33"/>
  <c r="BE151" i="33"/>
  <c r="BE154" i="33"/>
  <c r="BE117" i="33"/>
  <c r="BE118" i="33"/>
  <c r="BE120" i="33"/>
  <c r="BE121" i="33"/>
  <c r="BE123" i="33"/>
  <c r="BE182" i="33"/>
  <c r="BE97" i="33"/>
  <c r="BE132" i="33"/>
  <c r="BE134" i="33"/>
  <c r="BE184" i="33"/>
  <c r="BK88" i="31"/>
  <c r="BK87" i="31"/>
  <c r="J87" i="31" s="1"/>
  <c r="J32" i="31" s="1"/>
  <c r="J59" i="32"/>
  <c r="BE91" i="32"/>
  <c r="E50" i="32"/>
  <c r="F59" i="32"/>
  <c r="J82" i="32"/>
  <c r="BE96" i="32"/>
  <c r="BE98" i="32"/>
  <c r="BK223" i="30"/>
  <c r="J223" i="30" s="1"/>
  <c r="J69" i="30" s="1"/>
  <c r="E75" i="31"/>
  <c r="J59" i="31"/>
  <c r="J94" i="30"/>
  <c r="J65" i="30"/>
  <c r="F84" i="31"/>
  <c r="BE90" i="31"/>
  <c r="J81" i="31"/>
  <c r="BE94" i="31"/>
  <c r="J194" i="29"/>
  <c r="J68" i="29"/>
  <c r="J59" i="30"/>
  <c r="BE143" i="30"/>
  <c r="BE200" i="30"/>
  <c r="BE203" i="30"/>
  <c r="BE213" i="30"/>
  <c r="BE239" i="30"/>
  <c r="E50" i="30"/>
  <c r="BE129" i="30"/>
  <c r="BE151" i="30"/>
  <c r="BE158" i="30"/>
  <c r="BE221" i="30"/>
  <c r="BE225" i="30"/>
  <c r="BE232" i="30"/>
  <c r="BK96" i="29"/>
  <c r="J96" i="29"/>
  <c r="J64" i="29"/>
  <c r="BE103" i="30"/>
  <c r="BE121" i="30"/>
  <c r="F59" i="30"/>
  <c r="BE95" i="30"/>
  <c r="BE150" i="30"/>
  <c r="BE165" i="30"/>
  <c r="BK260" i="29"/>
  <c r="J260" i="29"/>
  <c r="J70" i="29" s="1"/>
  <c r="J86" i="30"/>
  <c r="BE108" i="30"/>
  <c r="BE114" i="30"/>
  <c r="BE116" i="30"/>
  <c r="BE136" i="30"/>
  <c r="BE201" i="30"/>
  <c r="BE119" i="30"/>
  <c r="BE182" i="30"/>
  <c r="J92" i="29"/>
  <c r="BE105" i="29"/>
  <c r="BE112" i="29"/>
  <c r="BE117" i="29"/>
  <c r="BE129" i="29"/>
  <c r="BE130" i="29"/>
  <c r="BE132" i="29"/>
  <c r="BE139" i="29"/>
  <c r="BE146" i="29"/>
  <c r="BE158" i="29"/>
  <c r="BE208" i="29"/>
  <c r="BE240" i="29"/>
  <c r="BE242" i="29"/>
  <c r="BE252" i="29"/>
  <c r="BE195" i="29"/>
  <c r="BE197" i="29"/>
  <c r="BE216" i="29"/>
  <c r="BE219" i="29"/>
  <c r="BE237" i="29"/>
  <c r="BE244" i="29"/>
  <c r="BE255" i="29"/>
  <c r="BE262" i="29"/>
  <c r="BE264" i="29"/>
  <c r="E50" i="29"/>
  <c r="BE179" i="29"/>
  <c r="BE186" i="29"/>
  <c r="BE188" i="29"/>
  <c r="BE192" i="29"/>
  <c r="BE199" i="29"/>
  <c r="BE210" i="29"/>
  <c r="BE233" i="29"/>
  <c r="BE236" i="29"/>
  <c r="BE238" i="29"/>
  <c r="BK99" i="28"/>
  <c r="J99" i="28" s="1"/>
  <c r="J69" i="28" s="1"/>
  <c r="F59" i="29"/>
  <c r="BE98" i="29"/>
  <c r="BE148" i="29"/>
  <c r="BE157" i="29"/>
  <c r="BE163" i="29"/>
  <c r="BE175" i="29"/>
  <c r="BE176" i="29"/>
  <c r="BE189" i="29"/>
  <c r="BE190" i="29"/>
  <c r="BE226" i="29"/>
  <c r="BE273" i="29"/>
  <c r="BE278" i="29"/>
  <c r="BE100" i="29"/>
  <c r="BE103" i="29"/>
  <c r="BE119" i="29"/>
  <c r="BE126" i="29"/>
  <c r="BE144" i="29"/>
  <c r="BE172" i="29"/>
  <c r="BE202" i="29"/>
  <c r="BE205" i="29"/>
  <c r="BE213" i="29"/>
  <c r="BE249" i="29"/>
  <c r="BE258" i="29"/>
  <c r="J89" i="29"/>
  <c r="BE109" i="29"/>
  <c r="BE127" i="29"/>
  <c r="BE134" i="29"/>
  <c r="BE137" i="29"/>
  <c r="BE150" i="29"/>
  <c r="BE155" i="29"/>
  <c r="BE159" i="29"/>
  <c r="BE161" i="29"/>
  <c r="BE183" i="29"/>
  <c r="BE224" i="29"/>
  <c r="BE230" i="29"/>
  <c r="BE232" i="29"/>
  <c r="BE266" i="29"/>
  <c r="BE268" i="29"/>
  <c r="BE270" i="29"/>
  <c r="BE115" i="29"/>
  <c r="BE122" i="29"/>
  <c r="BE123" i="29"/>
  <c r="BE140" i="29"/>
  <c r="BE142" i="29"/>
  <c r="BE152" i="29"/>
  <c r="BE167" i="29"/>
  <c r="BE169" i="29"/>
  <c r="BE181" i="29"/>
  <c r="BE222" i="29"/>
  <c r="BE229" i="29"/>
  <c r="BE246" i="29"/>
  <c r="BE276" i="29"/>
  <c r="BE280" i="29"/>
  <c r="BE128" i="28"/>
  <c r="J98" i="27"/>
  <c r="J70" i="27" s="1"/>
  <c r="J91" i="28"/>
  <c r="BE109" i="28"/>
  <c r="BE113" i="28"/>
  <c r="E52" i="28"/>
  <c r="F63" i="28"/>
  <c r="J94" i="28"/>
  <c r="BE101" i="28"/>
  <c r="BE115" i="28"/>
  <c r="BE117" i="28"/>
  <c r="BE124" i="28"/>
  <c r="J94" i="26"/>
  <c r="J68" i="26" s="1"/>
  <c r="J95" i="26"/>
  <c r="J69" i="26"/>
  <c r="F92" i="27"/>
  <c r="BE100" i="27"/>
  <c r="J92" i="27"/>
  <c r="BE112" i="27"/>
  <c r="BE114" i="27"/>
  <c r="BE117" i="27"/>
  <c r="J60" i="27"/>
  <c r="BE105" i="27"/>
  <c r="E81" i="27"/>
  <c r="BE102" i="27"/>
  <c r="BE99" i="27"/>
  <c r="BE104" i="27"/>
  <c r="BE110" i="27"/>
  <c r="E52" i="26"/>
  <c r="J60" i="26"/>
  <c r="J90" i="26"/>
  <c r="F90" i="26"/>
  <c r="BE98" i="26"/>
  <c r="BE96" i="26"/>
  <c r="BK94" i="25"/>
  <c r="BK93" i="25"/>
  <c r="J93" i="25" s="1"/>
  <c r="J34" i="25" s="1"/>
  <c r="BE100" i="26"/>
  <c r="F63" i="25"/>
  <c r="J90" i="25"/>
  <c r="E79" i="25"/>
  <c r="BE98" i="25"/>
  <c r="J96" i="24"/>
  <c r="J69" i="24"/>
  <c r="BE96" i="25"/>
  <c r="BE100" i="25"/>
  <c r="J60" i="25"/>
  <c r="J98" i="23"/>
  <c r="J70" i="23"/>
  <c r="E80" i="24"/>
  <c r="F91" i="24"/>
  <c r="J63" i="24"/>
  <c r="BE99" i="24"/>
  <c r="J60" i="24"/>
  <c r="BE107" i="24"/>
  <c r="BE97" i="24"/>
  <c r="BE101" i="24"/>
  <c r="BE103" i="24"/>
  <c r="BE105" i="24"/>
  <c r="F92" i="23"/>
  <c r="BE99" i="23"/>
  <c r="BE100" i="23"/>
  <c r="BE112" i="23"/>
  <c r="E81" i="23"/>
  <c r="BE104" i="23"/>
  <c r="BE109" i="23"/>
  <c r="J60" i="23"/>
  <c r="BE102" i="23"/>
  <c r="BE114" i="23"/>
  <c r="BE116" i="23"/>
  <c r="J96" i="22"/>
  <c r="J69" i="22" s="1"/>
  <c r="J63" i="23"/>
  <c r="BE106" i="23"/>
  <c r="BE118" i="23"/>
  <c r="BE108" i="23"/>
  <c r="BE121" i="23"/>
  <c r="BE107" i="23"/>
  <c r="BE111" i="23"/>
  <c r="J96" i="21"/>
  <c r="J69" i="21"/>
  <c r="BE100" i="22"/>
  <c r="BE132" i="22"/>
  <c r="BE141" i="22"/>
  <c r="BE143" i="22"/>
  <c r="E52" i="22"/>
  <c r="F63" i="22"/>
  <c r="BE105" i="22"/>
  <c r="BE118" i="22"/>
  <c r="BE119" i="22"/>
  <c r="BE97" i="22"/>
  <c r="BE102" i="22"/>
  <c r="BE113" i="22"/>
  <c r="BE108" i="22"/>
  <c r="BE109" i="22"/>
  <c r="BE111" i="22"/>
  <c r="BE115" i="22"/>
  <c r="BE125" i="22"/>
  <c r="BE127" i="22"/>
  <c r="BE129" i="22"/>
  <c r="J60" i="22"/>
  <c r="J63" i="22"/>
  <c r="BE104" i="22"/>
  <c r="BE107" i="22"/>
  <c r="BE116" i="22"/>
  <c r="BE145" i="22"/>
  <c r="BE147" i="22"/>
  <c r="BE99" i="22"/>
  <c r="BE110" i="22"/>
  <c r="E80" i="21"/>
  <c r="BE101" i="21"/>
  <c r="BE107" i="21"/>
  <c r="BE141" i="21"/>
  <c r="BE143" i="21"/>
  <c r="J96" i="20"/>
  <c r="J69" i="20"/>
  <c r="J91" i="21"/>
  <c r="BE97" i="21"/>
  <c r="BE127" i="21"/>
  <c r="BE121" i="21"/>
  <c r="BE123" i="21"/>
  <c r="BE137" i="21"/>
  <c r="J60" i="21"/>
  <c r="BE132" i="21"/>
  <c r="BE134" i="21"/>
  <c r="BE117" i="21"/>
  <c r="BE119" i="21"/>
  <c r="F63" i="21"/>
  <c r="BE103" i="21"/>
  <c r="BE105" i="21"/>
  <c r="BE115" i="21"/>
  <c r="BE109" i="21"/>
  <c r="BE111" i="21"/>
  <c r="BE113" i="21"/>
  <c r="BE135" i="21"/>
  <c r="BE139" i="21"/>
  <c r="BE99" i="21"/>
  <c r="BE125" i="21"/>
  <c r="BE129" i="21"/>
  <c r="J98" i="19"/>
  <c r="J69" i="19"/>
  <c r="J63" i="20"/>
  <c r="BE98" i="20"/>
  <c r="BE111" i="20"/>
  <c r="E80" i="20"/>
  <c r="BE97" i="20"/>
  <c r="BE107" i="20"/>
  <c r="BE109" i="20"/>
  <c r="BE128" i="20"/>
  <c r="F91" i="20"/>
  <c r="BE118" i="20"/>
  <c r="BE134" i="20"/>
  <c r="BE136" i="20"/>
  <c r="BE138" i="20"/>
  <c r="BE144" i="20"/>
  <c r="BE148" i="20"/>
  <c r="BE140" i="20"/>
  <c r="BE120" i="20"/>
  <c r="BE122" i="20"/>
  <c r="BE124" i="20"/>
  <c r="BE130" i="20"/>
  <c r="BE132" i="20"/>
  <c r="J60" i="20"/>
  <c r="BE100" i="20"/>
  <c r="BE113" i="20"/>
  <c r="BE150" i="20"/>
  <c r="BE153" i="20"/>
  <c r="BE115" i="20"/>
  <c r="BE117" i="20"/>
  <c r="BE126" i="20"/>
  <c r="BE142" i="20"/>
  <c r="BE146" i="20"/>
  <c r="BE156" i="20"/>
  <c r="BE101" i="20"/>
  <c r="BE103" i="20"/>
  <c r="BE105" i="20"/>
  <c r="BE155" i="20"/>
  <c r="BE158" i="20"/>
  <c r="BE160" i="20"/>
  <c r="BE162" i="20"/>
  <c r="BE164" i="20"/>
  <c r="J98" i="18"/>
  <c r="J69" i="18" s="1"/>
  <c r="BE115" i="19"/>
  <c r="BE123" i="19"/>
  <c r="BE141" i="19"/>
  <c r="BE158" i="19"/>
  <c r="F63" i="19"/>
  <c r="BE143" i="19"/>
  <c r="BE149" i="19"/>
  <c r="BE151" i="19"/>
  <c r="E52" i="19"/>
  <c r="BE103" i="19"/>
  <c r="BE113" i="19"/>
  <c r="BE125" i="19"/>
  <c r="BE129" i="19"/>
  <c r="BE137" i="19"/>
  <c r="BE148" i="19"/>
  <c r="J60" i="19"/>
  <c r="J63" i="19"/>
  <c r="BE101" i="19"/>
  <c r="BE127" i="19"/>
  <c r="BE134" i="19"/>
  <c r="BE135" i="19"/>
  <c r="BE150" i="19"/>
  <c r="BE156" i="19"/>
  <c r="BE105" i="19"/>
  <c r="BE107" i="19"/>
  <c r="BE117" i="19"/>
  <c r="BE146" i="19"/>
  <c r="BE111" i="19"/>
  <c r="BE119" i="19"/>
  <c r="BE121" i="19"/>
  <c r="BE139" i="19"/>
  <c r="BE152" i="19"/>
  <c r="BE153" i="19"/>
  <c r="BE155" i="19"/>
  <c r="BE99" i="19"/>
  <c r="BE109" i="19"/>
  <c r="BE132" i="19"/>
  <c r="BE157" i="19"/>
  <c r="BE99" i="18"/>
  <c r="BE120" i="18"/>
  <c r="BE140" i="18"/>
  <c r="BE175" i="18"/>
  <c r="BE193" i="18"/>
  <c r="BE228" i="18"/>
  <c r="BE229" i="18"/>
  <c r="BE132" i="18"/>
  <c r="BE157" i="18"/>
  <c r="BE163" i="18"/>
  <c r="BE168" i="18"/>
  <c r="BE184" i="18"/>
  <c r="E82" i="18"/>
  <c r="J93" i="18"/>
  <c r="BE104" i="18"/>
  <c r="BE105" i="18"/>
  <c r="BE126" i="18"/>
  <c r="BE129" i="18"/>
  <c r="BE182" i="18"/>
  <c r="BE189" i="18"/>
  <c r="BE204" i="18"/>
  <c r="BE227" i="18"/>
  <c r="BE119" i="18"/>
  <c r="BE123" i="18"/>
  <c r="BE130" i="18"/>
  <c r="BE134" i="18"/>
  <c r="BE137" i="18"/>
  <c r="BE159" i="18"/>
  <c r="BE172" i="18"/>
  <c r="BE174" i="18"/>
  <c r="BE176" i="18"/>
  <c r="BE206" i="18"/>
  <c r="BE209" i="18"/>
  <c r="F63" i="18"/>
  <c r="BE112" i="18"/>
  <c r="BE113" i="18"/>
  <c r="BE122" i="18"/>
  <c r="BE133" i="18"/>
  <c r="BE147" i="18"/>
  <c r="BE149" i="18"/>
  <c r="BE155" i="18"/>
  <c r="BE156" i="18"/>
  <c r="BE161" i="18"/>
  <c r="BE186" i="18"/>
  <c r="J60" i="18"/>
  <c r="BE124" i="18"/>
  <c r="BE150" i="18"/>
  <c r="BE151" i="18"/>
  <c r="BE152" i="18"/>
  <c r="BE158" i="18"/>
  <c r="BE190" i="18"/>
  <c r="BE144" i="18"/>
  <c r="BE145" i="18"/>
  <c r="BE185" i="18"/>
  <c r="BE192" i="18"/>
  <c r="BE218" i="18"/>
  <c r="BE222" i="18"/>
  <c r="BK95" i="17"/>
  <c r="BK94" i="17" s="1"/>
  <c r="J94" i="17" s="1"/>
  <c r="J67" i="17" s="1"/>
  <c r="BE101" i="18"/>
  <c r="BE102" i="18"/>
  <c r="BE115" i="18"/>
  <c r="BE117" i="18"/>
  <c r="BE125" i="18"/>
  <c r="BE127" i="18"/>
  <c r="BE135" i="18"/>
  <c r="BE138" i="18"/>
  <c r="BE143" i="18"/>
  <c r="BE153" i="18"/>
  <c r="BE160" i="18"/>
  <c r="BE162" i="18"/>
  <c r="BE171" i="18"/>
  <c r="BE188" i="18"/>
  <c r="BE202" i="18"/>
  <c r="J63" i="17"/>
  <c r="BE144" i="17"/>
  <c r="BE146" i="17"/>
  <c r="BE164" i="17"/>
  <c r="BE184" i="17"/>
  <c r="BE197" i="17"/>
  <c r="BE207" i="17"/>
  <c r="BE231" i="17"/>
  <c r="BE235" i="17"/>
  <c r="F91" i="17"/>
  <c r="BE97" i="17"/>
  <c r="BE113" i="17"/>
  <c r="BE119" i="17"/>
  <c r="BE134" i="17"/>
  <c r="BE140" i="17"/>
  <c r="BE142" i="17"/>
  <c r="BE192" i="17"/>
  <c r="BE162" i="17"/>
  <c r="BK226" i="16"/>
  <c r="J226" i="16"/>
  <c r="J71" i="16" s="1"/>
  <c r="E52" i="17"/>
  <c r="BE135" i="17"/>
  <c r="BE136" i="17"/>
  <c r="BE148" i="17"/>
  <c r="BE154" i="17"/>
  <c r="BE156" i="17"/>
  <c r="BE182" i="17"/>
  <c r="BE194" i="17"/>
  <c r="BE213" i="17"/>
  <c r="BE224" i="17"/>
  <c r="J103" i="16"/>
  <c r="J69" i="16"/>
  <c r="J88" i="17"/>
  <c r="BE124" i="17"/>
  <c r="BE132" i="17"/>
  <c r="BE152" i="17"/>
  <c r="BE176" i="17"/>
  <c r="BE180" i="17"/>
  <c r="BE186" i="17"/>
  <c r="BE188" i="17"/>
  <c r="BE225" i="17"/>
  <c r="BE228" i="17"/>
  <c r="J249" i="16"/>
  <c r="J76" i="16" s="1"/>
  <c r="BE130" i="17"/>
  <c r="BE166" i="17"/>
  <c r="BE168" i="17"/>
  <c r="BE170" i="17"/>
  <c r="BE178" i="17"/>
  <c r="BE190" i="17"/>
  <c r="BE196" i="17"/>
  <c r="BE199" i="17"/>
  <c r="BE201" i="17"/>
  <c r="BE203" i="17"/>
  <c r="BE205" i="17"/>
  <c r="BE218" i="17"/>
  <c r="BE138" i="17"/>
  <c r="BE158" i="17"/>
  <c r="BE160" i="17"/>
  <c r="BE172" i="17"/>
  <c r="BE174" i="17"/>
  <c r="BE220" i="17"/>
  <c r="BE133" i="17"/>
  <c r="BE150" i="17"/>
  <c r="BE155" i="16"/>
  <c r="BE157" i="16"/>
  <c r="BE201" i="16"/>
  <c r="BE116" i="16"/>
  <c r="BE118" i="16"/>
  <c r="BE122" i="16"/>
  <c r="BE131" i="16"/>
  <c r="BE139" i="16"/>
  <c r="BE141" i="16"/>
  <c r="BE142" i="16"/>
  <c r="BE149" i="16"/>
  <c r="BE152" i="16"/>
  <c r="BE169" i="16"/>
  <c r="BE175" i="16"/>
  <c r="BE189" i="16"/>
  <c r="BE194" i="16"/>
  <c r="BE195" i="16"/>
  <c r="BE198" i="16"/>
  <c r="BE233" i="16"/>
  <c r="BE236" i="16"/>
  <c r="J95" i="15"/>
  <c r="J69" i="15" s="1"/>
  <c r="J60" i="16"/>
  <c r="BE104" i="16"/>
  <c r="BE120" i="16"/>
  <c r="BE128" i="16"/>
  <c r="BE129" i="16"/>
  <c r="BE162" i="16"/>
  <c r="BE165" i="16"/>
  <c r="BE167" i="16"/>
  <c r="BE183" i="16"/>
  <c r="BE185" i="16"/>
  <c r="BE196" i="16"/>
  <c r="BE242" i="16"/>
  <c r="F63" i="16"/>
  <c r="BE106" i="16"/>
  <c r="BE109" i="16"/>
  <c r="BE110" i="16"/>
  <c r="BE112" i="16"/>
  <c r="BE203" i="16"/>
  <c r="BE206" i="16"/>
  <c r="BE208" i="16"/>
  <c r="BE210" i="16"/>
  <c r="BE212" i="16"/>
  <c r="BE215" i="16"/>
  <c r="BE218" i="16"/>
  <c r="BE220" i="16"/>
  <c r="BE245" i="16"/>
  <c r="BE253" i="16"/>
  <c r="BK93" i="15"/>
  <c r="J93" i="15" s="1"/>
  <c r="J67" i="15" s="1"/>
  <c r="BE107" i="16"/>
  <c r="BE126" i="16"/>
  <c r="BE138" i="16"/>
  <c r="BE144" i="16"/>
  <c r="BE158" i="16"/>
  <c r="BE160" i="16"/>
  <c r="BE161" i="16"/>
  <c r="BE171" i="16"/>
  <c r="BE173" i="16"/>
  <c r="BE191" i="16"/>
  <c r="BE225" i="16"/>
  <c r="BE228" i="16"/>
  <c r="BE231" i="16"/>
  <c r="BE239" i="16"/>
  <c r="J63" i="16"/>
  <c r="BE114" i="16"/>
  <c r="BE145" i="16"/>
  <c r="BE179" i="16"/>
  <c r="BE132" i="16"/>
  <c r="BE135" i="16"/>
  <c r="BE154" i="16"/>
  <c r="BE159" i="16"/>
  <c r="BE164" i="16"/>
  <c r="BE181" i="16"/>
  <c r="BE222" i="16"/>
  <c r="BE250" i="16"/>
  <c r="BE124" i="16"/>
  <c r="BE127" i="16"/>
  <c r="BE147" i="16"/>
  <c r="BE148" i="16"/>
  <c r="BE151" i="16"/>
  <c r="BE177" i="16"/>
  <c r="BE224" i="16"/>
  <c r="BK104" i="14"/>
  <c r="J104" i="14"/>
  <c r="J68" i="14"/>
  <c r="F63" i="15"/>
  <c r="BK359" i="14"/>
  <c r="J359" i="14" s="1"/>
  <c r="J75" i="14" s="1"/>
  <c r="BE108" i="15"/>
  <c r="BE111" i="15"/>
  <c r="J60" i="15"/>
  <c r="E79" i="15"/>
  <c r="BE101" i="15"/>
  <c r="BE102" i="15"/>
  <c r="BE96" i="15"/>
  <c r="BE98" i="15"/>
  <c r="BE99" i="15"/>
  <c r="BE105" i="15"/>
  <c r="BE115" i="15"/>
  <c r="J63" i="15"/>
  <c r="BE104" i="15"/>
  <c r="BE113" i="15"/>
  <c r="BE116" i="15"/>
  <c r="BK497" i="13"/>
  <c r="J497" i="13" s="1"/>
  <c r="J76" i="13" s="1"/>
  <c r="J100" i="14"/>
  <c r="BE106" i="14"/>
  <c r="BE240" i="14"/>
  <c r="BE295" i="14"/>
  <c r="BE303" i="14"/>
  <c r="BE321" i="14"/>
  <c r="BE332" i="14"/>
  <c r="BE347" i="14"/>
  <c r="BE353" i="14"/>
  <c r="BE354" i="14"/>
  <c r="BE375" i="14"/>
  <c r="BE425" i="14"/>
  <c r="BE449" i="14"/>
  <c r="BE462" i="14"/>
  <c r="BE484" i="14"/>
  <c r="BE486" i="14"/>
  <c r="BE502" i="14"/>
  <c r="BE552" i="14"/>
  <c r="BE122" i="14"/>
  <c r="BE134" i="14"/>
  <c r="BE141" i="14"/>
  <c r="BE148" i="14"/>
  <c r="BE170" i="14"/>
  <c r="BE191" i="14"/>
  <c r="BE294" i="14"/>
  <c r="BE309" i="14"/>
  <c r="BE334" i="14"/>
  <c r="BE340" i="14"/>
  <c r="BE341" i="14"/>
  <c r="BE352" i="14"/>
  <c r="BE357" i="14"/>
  <c r="BE366" i="14"/>
  <c r="BE419" i="14"/>
  <c r="BE423" i="14"/>
  <c r="BE445" i="14"/>
  <c r="BE513" i="14"/>
  <c r="BE527" i="14"/>
  <c r="BE150" i="14"/>
  <c r="BE163" i="14"/>
  <c r="BE165" i="14"/>
  <c r="BE168" i="14"/>
  <c r="BE213" i="14"/>
  <c r="BE219" i="14"/>
  <c r="BE285" i="14"/>
  <c r="BE312" i="14"/>
  <c r="BE323" i="14"/>
  <c r="BE390" i="14"/>
  <c r="BE435" i="14"/>
  <c r="BE447" i="14"/>
  <c r="BE469" i="14"/>
  <c r="BE483" i="14"/>
  <c r="BE487" i="14"/>
  <c r="BE504" i="14"/>
  <c r="BE537" i="14"/>
  <c r="J110" i="13"/>
  <c r="J69" i="13" s="1"/>
  <c r="J60" i="14"/>
  <c r="BE152" i="14"/>
  <c r="BE157" i="14"/>
  <c r="BE210" i="14"/>
  <c r="BE287" i="14"/>
  <c r="BE316" i="14"/>
  <c r="BE385" i="14"/>
  <c r="BE451" i="14"/>
  <c r="BE459" i="14"/>
  <c r="BE509" i="14"/>
  <c r="BE518" i="14"/>
  <c r="E52" i="14"/>
  <c r="BE225" i="14"/>
  <c r="BE292" i="14"/>
  <c r="BE328" i="14"/>
  <c r="BE344" i="14"/>
  <c r="BE361" i="14"/>
  <c r="BE395" i="14"/>
  <c r="BE415" i="14"/>
  <c r="BE457" i="14"/>
  <c r="BE505" i="14"/>
  <c r="BE542" i="14"/>
  <c r="F63" i="14"/>
  <c r="BE227" i="14"/>
  <c r="BE280" i="14"/>
  <c r="BE302" i="14"/>
  <c r="BE330" i="14"/>
  <c r="BE342" i="14"/>
  <c r="BE421" i="14"/>
  <c r="BE440" i="14"/>
  <c r="BE453" i="14"/>
  <c r="BE503" i="14"/>
  <c r="BE523" i="14"/>
  <c r="BE524" i="14"/>
  <c r="BE261" i="14"/>
  <c r="BE267" i="14"/>
  <c r="BE274" i="14"/>
  <c r="BE279" i="14"/>
  <c r="BE301" i="14"/>
  <c r="BE355" i="14"/>
  <c r="BE417" i="14"/>
  <c r="BE427" i="14"/>
  <c r="BE468" i="14"/>
  <c r="BE477" i="14"/>
  <c r="BE492" i="14"/>
  <c r="BE501" i="14"/>
  <c r="BE547" i="14"/>
  <c r="BE233" i="14"/>
  <c r="BE310" i="14"/>
  <c r="BE314" i="14"/>
  <c r="BE400" i="14"/>
  <c r="BE405" i="14"/>
  <c r="BE410" i="14"/>
  <c r="BE430" i="14"/>
  <c r="BE455" i="14"/>
  <c r="BE470" i="14"/>
  <c r="BE471" i="14"/>
  <c r="BE476" i="14"/>
  <c r="BE485" i="14"/>
  <c r="BE497" i="14"/>
  <c r="BE532" i="14"/>
  <c r="J63" i="13"/>
  <c r="BE152" i="13"/>
  <c r="BE201" i="13"/>
  <c r="BE208" i="13"/>
  <c r="BE354" i="13"/>
  <c r="BE422" i="13"/>
  <c r="BE550" i="13"/>
  <c r="BE560" i="13"/>
  <c r="BE594" i="13"/>
  <c r="BE600" i="13"/>
  <c r="BE606" i="13"/>
  <c r="BE717" i="13"/>
  <c r="BE721" i="13"/>
  <c r="BE727" i="13"/>
  <c r="BK318" i="12"/>
  <c r="J318" i="12" s="1"/>
  <c r="J71" i="12" s="1"/>
  <c r="J102" i="13"/>
  <c r="BE126" i="13"/>
  <c r="BE150" i="13"/>
  <c r="BE170" i="13"/>
  <c r="BE196" i="13"/>
  <c r="BE377" i="13"/>
  <c r="BE460" i="13"/>
  <c r="BE495" i="13"/>
  <c r="BE589" i="13"/>
  <c r="BE591" i="13"/>
  <c r="BE620" i="13"/>
  <c r="BE627" i="13"/>
  <c r="BE633" i="13"/>
  <c r="BE643" i="13"/>
  <c r="BE661" i="13"/>
  <c r="BE685" i="13"/>
  <c r="BE709" i="13"/>
  <c r="BE714" i="13"/>
  <c r="BE206" i="13"/>
  <c r="BE255" i="13"/>
  <c r="BE257" i="13"/>
  <c r="BE389" i="13"/>
  <c r="BE474" i="13"/>
  <c r="BE476" i="13"/>
  <c r="BE488" i="13"/>
  <c r="BE493" i="13"/>
  <c r="BE536" i="13"/>
  <c r="BE647" i="13"/>
  <c r="BE653" i="13"/>
  <c r="BE659" i="13"/>
  <c r="BE673" i="13"/>
  <c r="BE680" i="13"/>
  <c r="BE691" i="13"/>
  <c r="BE710" i="13"/>
  <c r="BK350" i="12"/>
  <c r="J350" i="12" s="1"/>
  <c r="J75" i="12" s="1"/>
  <c r="E52" i="13"/>
  <c r="F63" i="13"/>
  <c r="BE111" i="13"/>
  <c r="BE214" i="13"/>
  <c r="BE230" i="13"/>
  <c r="BE291" i="13"/>
  <c r="BE356" i="13"/>
  <c r="BE362" i="13"/>
  <c r="BE364" i="13"/>
  <c r="BE366" i="13"/>
  <c r="BE458" i="13"/>
  <c r="BE482" i="13"/>
  <c r="BE562" i="13"/>
  <c r="BE572" i="13"/>
  <c r="BE585" i="13"/>
  <c r="BE652" i="13"/>
  <c r="BE686" i="13"/>
  <c r="BE694" i="13"/>
  <c r="BE698" i="13"/>
  <c r="BE719" i="13"/>
  <c r="BE134" i="13"/>
  <c r="BE145" i="13"/>
  <c r="BE147" i="13"/>
  <c r="BE328" i="13"/>
  <c r="BE348" i="13"/>
  <c r="BE538" i="13"/>
  <c r="BE548" i="13"/>
  <c r="BE554" i="13"/>
  <c r="BE556" i="13"/>
  <c r="BE645" i="13"/>
  <c r="BE669" i="13"/>
  <c r="BE704" i="13"/>
  <c r="BE708" i="13"/>
  <c r="BE715" i="13"/>
  <c r="J103" i="12"/>
  <c r="J69" i="12"/>
  <c r="BE716" i="13"/>
  <c r="BE118" i="13"/>
  <c r="BE139" i="13"/>
  <c r="BE190" i="13"/>
  <c r="BE247" i="13"/>
  <c r="BE249" i="13"/>
  <c r="BE330" i="13"/>
  <c r="BE332" i="13"/>
  <c r="BE337" i="13"/>
  <c r="BE343" i="13"/>
  <c r="BE391" i="13"/>
  <c r="BE428" i="13"/>
  <c r="BE453" i="13"/>
  <c r="BE499" i="13"/>
  <c r="BE582" i="13"/>
  <c r="BE612" i="13"/>
  <c r="BE617" i="13"/>
  <c r="BE635" i="13"/>
  <c r="BE664" i="13"/>
  <c r="BE677" i="13"/>
  <c r="BE703" i="13"/>
  <c r="BE718" i="13"/>
  <c r="BE176" i="13"/>
  <c r="BE182" i="13"/>
  <c r="BE184" i="13"/>
  <c r="BE387" i="13"/>
  <c r="BE393" i="13"/>
  <c r="BE396" i="13"/>
  <c r="BE470" i="13"/>
  <c r="BE637" i="13"/>
  <c r="J99" i="11"/>
  <c r="J69" i="11"/>
  <c r="J63" i="12"/>
  <c r="BE147" i="12"/>
  <c r="BE149" i="12"/>
  <c r="BE158" i="12"/>
  <c r="BE161" i="12"/>
  <c r="BE246" i="12"/>
  <c r="BE274" i="12"/>
  <c r="BE276" i="12"/>
  <c r="BE346" i="12"/>
  <c r="BE348" i="12"/>
  <c r="BE352" i="12"/>
  <c r="BE355" i="12"/>
  <c r="J95" i="12"/>
  <c r="BE128" i="12"/>
  <c r="BE130" i="12"/>
  <c r="BE137" i="12"/>
  <c r="BE150" i="12"/>
  <c r="BE153" i="12"/>
  <c r="BE157" i="12"/>
  <c r="BE189" i="12"/>
  <c r="BE197" i="12"/>
  <c r="BE202" i="12"/>
  <c r="BE210" i="12"/>
  <c r="BE215" i="12"/>
  <c r="BE224" i="12"/>
  <c r="BE227" i="12"/>
  <c r="BE229" i="12"/>
  <c r="BE252" i="12"/>
  <c r="BE259" i="12"/>
  <c r="BE262" i="12"/>
  <c r="BE264" i="12"/>
  <c r="F98" i="12"/>
  <c r="BE110" i="12"/>
  <c r="BE134" i="12"/>
  <c r="BE135" i="12"/>
  <c r="BE154" i="12"/>
  <c r="BE155" i="12"/>
  <c r="BE177" i="12"/>
  <c r="BE195" i="12"/>
  <c r="BE205" i="12"/>
  <c r="BE217" i="12"/>
  <c r="BE219" i="12"/>
  <c r="BE222" i="12"/>
  <c r="BE230" i="12"/>
  <c r="BE283" i="12"/>
  <c r="BE285" i="12"/>
  <c r="BE292" i="12"/>
  <c r="BE300" i="12"/>
  <c r="BE308" i="12"/>
  <c r="BE315" i="12"/>
  <c r="BE334" i="12"/>
  <c r="BE338" i="12"/>
  <c r="BE344" i="12"/>
  <c r="BE132" i="12"/>
  <c r="BE146" i="12"/>
  <c r="BE164" i="12"/>
  <c r="BE166" i="12"/>
  <c r="BE167" i="12"/>
  <c r="BE176" i="12"/>
  <c r="BE187" i="12"/>
  <c r="BE194" i="12"/>
  <c r="BE196" i="12"/>
  <c r="BE207" i="12"/>
  <c r="BE208" i="12"/>
  <c r="BE212" i="12"/>
  <c r="BE214" i="12"/>
  <c r="BE221" i="12"/>
  <c r="BE244" i="12"/>
  <c r="BE269" i="12"/>
  <c r="BE272" i="12"/>
  <c r="BE278" i="12"/>
  <c r="BE287" i="12"/>
  <c r="BE302" i="12"/>
  <c r="BE328" i="12"/>
  <c r="BE281" i="12"/>
  <c r="BE298" i="12"/>
  <c r="BE106" i="12"/>
  <c r="BE108" i="12"/>
  <c r="BE113" i="12"/>
  <c r="BE114" i="12"/>
  <c r="BE116" i="12"/>
  <c r="BE118" i="12"/>
  <c r="BE122" i="12"/>
  <c r="BE141" i="12"/>
  <c r="BE145" i="12"/>
  <c r="BE163" i="12"/>
  <c r="BE173" i="12"/>
  <c r="BE181" i="12"/>
  <c r="BE183" i="12"/>
  <c r="BE186" i="12"/>
  <c r="BE191" i="12"/>
  <c r="BE198" i="12"/>
  <c r="BE204" i="12"/>
  <c r="BE218" i="12"/>
  <c r="BE225" i="12"/>
  <c r="BE236" i="12"/>
  <c r="BE248" i="12"/>
  <c r="BE257" i="12"/>
  <c r="BE275" i="12"/>
  <c r="BE279" i="12"/>
  <c r="BE282" i="12"/>
  <c r="BE290" i="12"/>
  <c r="BE306" i="12"/>
  <c r="BE316" i="12"/>
  <c r="BE323" i="12"/>
  <c r="BE331" i="12"/>
  <c r="E52" i="12"/>
  <c r="BE104" i="12"/>
  <c r="BE120" i="12"/>
  <c r="BE143" i="12"/>
  <c r="BE144" i="12"/>
  <c r="BE152" i="12"/>
  <c r="BE169" i="12"/>
  <c r="BE184" i="12"/>
  <c r="BE190" i="12"/>
  <c r="BE193" i="12"/>
  <c r="BE238" i="12"/>
  <c r="BE242" i="12"/>
  <c r="BE310" i="12"/>
  <c r="BE314" i="12"/>
  <c r="BE320" i="12"/>
  <c r="BE341" i="12"/>
  <c r="BE111" i="12"/>
  <c r="BE124" i="12"/>
  <c r="BE126" i="12"/>
  <c r="BE139" i="12"/>
  <c r="BE156" i="12"/>
  <c r="BE160" i="12"/>
  <c r="BE170" i="12"/>
  <c r="BE179" i="12"/>
  <c r="BE180" i="12"/>
  <c r="BE199" i="12"/>
  <c r="BE201" i="12"/>
  <c r="BE209" i="12"/>
  <c r="BE213" i="12"/>
  <c r="BE232" i="12"/>
  <c r="BE234" i="12"/>
  <c r="BE240" i="12"/>
  <c r="BE250" i="12"/>
  <c r="BE253" i="12"/>
  <c r="BE255" i="12"/>
  <c r="BE267" i="12"/>
  <c r="BE294" i="12"/>
  <c r="BE296" i="12"/>
  <c r="BE304" i="12"/>
  <c r="BE312" i="12"/>
  <c r="BE326" i="12"/>
  <c r="F63" i="11"/>
  <c r="J91" i="11"/>
  <c r="BE100" i="11"/>
  <c r="BE103" i="11"/>
  <c r="BE110" i="11"/>
  <c r="BE115" i="11"/>
  <c r="BE122" i="11"/>
  <c r="BE128" i="11"/>
  <c r="BE129" i="11"/>
  <c r="BE130" i="11"/>
  <c r="BE132" i="11"/>
  <c r="BE146" i="11"/>
  <c r="BE147" i="11"/>
  <c r="BE159" i="11"/>
  <c r="BE165" i="11"/>
  <c r="BE171" i="11"/>
  <c r="J94" i="10"/>
  <c r="J68" i="10"/>
  <c r="E52" i="11"/>
  <c r="BE108" i="11"/>
  <c r="BE109" i="11"/>
  <c r="BE121" i="11"/>
  <c r="BE123" i="11"/>
  <c r="BE127" i="11"/>
  <c r="BE149" i="11"/>
  <c r="BE162" i="11"/>
  <c r="J95" i="10"/>
  <c r="J69" i="10"/>
  <c r="BE114" i="11"/>
  <c r="BE152" i="11"/>
  <c r="BE167" i="11"/>
  <c r="BE106" i="11"/>
  <c r="BE118" i="11"/>
  <c r="BE134" i="11"/>
  <c r="BE169" i="11"/>
  <c r="BE105" i="11"/>
  <c r="BE116" i="11"/>
  <c r="BE117" i="11"/>
  <c r="BE119" i="11"/>
  <c r="BE131" i="11"/>
  <c r="BE135" i="11"/>
  <c r="BE140" i="11"/>
  <c r="BE144" i="11"/>
  <c r="BE148" i="11"/>
  <c r="BE154" i="11"/>
  <c r="BE155" i="11"/>
  <c r="BE156" i="11"/>
  <c r="BE157" i="11"/>
  <c r="BE158" i="11"/>
  <c r="J94" i="11"/>
  <c r="BE125" i="11"/>
  <c r="BE139" i="11"/>
  <c r="BE141" i="11"/>
  <c r="BE153" i="11"/>
  <c r="BE166" i="11"/>
  <c r="BE111" i="11"/>
  <c r="BE112" i="11"/>
  <c r="BE126" i="11"/>
  <c r="BE136" i="11"/>
  <c r="BE137" i="11"/>
  <c r="BE142" i="11"/>
  <c r="BE143" i="11"/>
  <c r="BE150" i="11"/>
  <c r="BE151" i="11"/>
  <c r="BE163" i="11"/>
  <c r="BE164" i="11"/>
  <c r="BE168" i="11"/>
  <c r="BE170" i="11"/>
  <c r="BE101" i="11"/>
  <c r="BE102" i="11"/>
  <c r="BE104" i="11"/>
  <c r="BE107" i="11"/>
  <c r="BE113" i="11"/>
  <c r="BE120" i="11"/>
  <c r="BE138" i="11"/>
  <c r="BE161" i="11"/>
  <c r="E52" i="10"/>
  <c r="J90" i="10"/>
  <c r="BE110" i="10"/>
  <c r="BE122" i="10"/>
  <c r="J87" i="10"/>
  <c r="BE105" i="10"/>
  <c r="BE119" i="10"/>
  <c r="BE127" i="10"/>
  <c r="BE130" i="10"/>
  <c r="BK105" i="9"/>
  <c r="BE99" i="10"/>
  <c r="BE108" i="10"/>
  <c r="BE114" i="10"/>
  <c r="BE131" i="10"/>
  <c r="BE135" i="10"/>
  <c r="BK470" i="9"/>
  <c r="J470" i="9"/>
  <c r="J75" i="9" s="1"/>
  <c r="BE96" i="10"/>
  <c r="BE125" i="10"/>
  <c r="BE134" i="10"/>
  <c r="F90" i="10"/>
  <c r="BE101" i="10"/>
  <c r="BE104" i="10"/>
  <c r="BE133" i="10"/>
  <c r="BE98" i="10"/>
  <c r="BE102" i="10"/>
  <c r="BE107" i="10"/>
  <c r="BE111" i="10"/>
  <c r="BE113" i="10"/>
  <c r="BE115" i="10"/>
  <c r="BE116" i="10"/>
  <c r="BE128" i="10"/>
  <c r="J60" i="9"/>
  <c r="BE185" i="9"/>
  <c r="BE190" i="9"/>
  <c r="BE223" i="9"/>
  <c r="BE231" i="9"/>
  <c r="BE267" i="9"/>
  <c r="BE401" i="9"/>
  <c r="BE413" i="9"/>
  <c r="BE428" i="9"/>
  <c r="BE443" i="9"/>
  <c r="BE496" i="9"/>
  <c r="BE512" i="9"/>
  <c r="BE533" i="9"/>
  <c r="BE565" i="9"/>
  <c r="BE601" i="9"/>
  <c r="BE603" i="9"/>
  <c r="BE605" i="9"/>
  <c r="BE609" i="9"/>
  <c r="BE615" i="9"/>
  <c r="BE624" i="9"/>
  <c r="BE625" i="9"/>
  <c r="BE627" i="9"/>
  <c r="BE639" i="9"/>
  <c r="BE648" i="9"/>
  <c r="BE663" i="9"/>
  <c r="BE665" i="9"/>
  <c r="BE714" i="9"/>
  <c r="BE755" i="9"/>
  <c r="BE764" i="9"/>
  <c r="BE766" i="9"/>
  <c r="J112" i="8"/>
  <c r="J69" i="8"/>
  <c r="J101" i="9"/>
  <c r="BE188" i="9"/>
  <c r="BE293" i="9"/>
  <c r="BE299" i="9"/>
  <c r="BE306" i="9"/>
  <c r="BE368" i="9"/>
  <c r="BE374" i="9"/>
  <c r="BE380" i="9"/>
  <c r="BE393" i="9"/>
  <c r="BE408" i="9"/>
  <c r="BE409" i="9"/>
  <c r="BE458" i="9"/>
  <c r="BE463" i="9"/>
  <c r="BE464" i="9"/>
  <c r="BE618" i="9"/>
  <c r="BE626" i="9"/>
  <c r="BE646" i="9"/>
  <c r="BE654" i="9"/>
  <c r="BE664" i="9"/>
  <c r="BE666" i="9"/>
  <c r="BE672" i="9"/>
  <c r="BE693" i="9"/>
  <c r="BE721" i="9"/>
  <c r="BE725" i="9"/>
  <c r="BE684" i="9"/>
  <c r="BE688" i="9"/>
  <c r="BE708" i="9"/>
  <c r="BE728" i="9"/>
  <c r="BE733" i="9"/>
  <c r="BE752" i="9"/>
  <c r="BE760" i="9"/>
  <c r="F63" i="9"/>
  <c r="BE168" i="9"/>
  <c r="BE170" i="9"/>
  <c r="BE177" i="9"/>
  <c r="BE340" i="9"/>
  <c r="BE350" i="9"/>
  <c r="BE420" i="9"/>
  <c r="BE436" i="9"/>
  <c r="BE456" i="9"/>
  <c r="BE472" i="9"/>
  <c r="BE485" i="9"/>
  <c r="BE527" i="9"/>
  <c r="BE107" i="9"/>
  <c r="BE279" i="9"/>
  <c r="BE402" i="9"/>
  <c r="BE449" i="9"/>
  <c r="BE450" i="9"/>
  <c r="BE451" i="9"/>
  <c r="BE465" i="9"/>
  <c r="BE466" i="9"/>
  <c r="BE468" i="9"/>
  <c r="BE517" i="9"/>
  <c r="BE522" i="9"/>
  <c r="BE544" i="9"/>
  <c r="BE546" i="9"/>
  <c r="BE553" i="9"/>
  <c r="BE558" i="9"/>
  <c r="BE560" i="9"/>
  <c r="BE573" i="9"/>
  <c r="BE594" i="9"/>
  <c r="BE599" i="9"/>
  <c r="BE613" i="9"/>
  <c r="BE632" i="9"/>
  <c r="BE638" i="9"/>
  <c r="BE645" i="9"/>
  <c r="BE647" i="9"/>
  <c r="BE702" i="9"/>
  <c r="BE742" i="9"/>
  <c r="BE747" i="9"/>
  <c r="BE287" i="9"/>
  <c r="BE411" i="9"/>
  <c r="BE415" i="9"/>
  <c r="BE435" i="9"/>
  <c r="BE502" i="9"/>
  <c r="BE507" i="9"/>
  <c r="BE548" i="9"/>
  <c r="BE562" i="9"/>
  <c r="BE633" i="9"/>
  <c r="BE649" i="9"/>
  <c r="BE659" i="9"/>
  <c r="BE679" i="9"/>
  <c r="BE695" i="9"/>
  <c r="BE697" i="9"/>
  <c r="BE715" i="9"/>
  <c r="BE720" i="9"/>
  <c r="E90" i="9"/>
  <c r="BE154" i="9"/>
  <c r="BE183" i="9"/>
  <c r="BE264" i="9"/>
  <c r="BE281" i="9"/>
  <c r="BE386" i="9"/>
  <c r="BE394" i="9"/>
  <c r="BE400" i="9"/>
  <c r="BE422" i="9"/>
  <c r="BE429" i="9"/>
  <c r="BE453" i="9"/>
  <c r="BE581" i="9"/>
  <c r="BE588" i="9"/>
  <c r="BE607" i="9"/>
  <c r="BE678" i="9"/>
  <c r="BE703" i="9"/>
  <c r="BE762" i="9"/>
  <c r="BK973" i="8"/>
  <c r="J973" i="8" s="1"/>
  <c r="J76" i="8" s="1"/>
  <c r="BE113" i="9"/>
  <c r="BE140" i="9"/>
  <c r="BE273" i="9"/>
  <c r="BE361" i="9"/>
  <c r="BE366" i="9"/>
  <c r="BE387" i="9"/>
  <c r="BE442" i="9"/>
  <c r="BE455" i="9"/>
  <c r="BE538" i="9"/>
  <c r="BE542" i="9"/>
  <c r="BE611" i="9"/>
  <c r="BE673" i="9"/>
  <c r="BE709" i="9"/>
  <c r="BE737" i="9"/>
  <c r="BE335" i="8"/>
  <c r="BE352" i="8"/>
  <c r="BE742" i="8"/>
  <c r="BE896" i="8"/>
  <c r="BE935" i="8"/>
  <c r="BE939" i="8"/>
  <c r="BE964" i="8"/>
  <c r="BE982" i="8"/>
  <c r="BE995" i="8"/>
  <c r="BE1028" i="8"/>
  <c r="BE1107" i="8"/>
  <c r="BE1142" i="8"/>
  <c r="BE1158" i="8"/>
  <c r="BE1191" i="8"/>
  <c r="BE1216" i="8"/>
  <c r="BE1477" i="8"/>
  <c r="BE1532" i="8"/>
  <c r="BE1534" i="8"/>
  <c r="BE1535" i="8"/>
  <c r="BE1537" i="8"/>
  <c r="BE1546" i="8"/>
  <c r="BE1635" i="8"/>
  <c r="BE146" i="8"/>
  <c r="BE159" i="8"/>
  <c r="BE207" i="8"/>
  <c r="BE213" i="8"/>
  <c r="BE248" i="8"/>
  <c r="BE392" i="8"/>
  <c r="BE404" i="8"/>
  <c r="BE882" i="8"/>
  <c r="BE919" i="8"/>
  <c r="BE989" i="8"/>
  <c r="BE1045" i="8"/>
  <c r="BE1055" i="8"/>
  <c r="BE1252" i="8"/>
  <c r="BE1256" i="8"/>
  <c r="BE1345" i="8"/>
  <c r="BE1347" i="8"/>
  <c r="BE1473" i="8"/>
  <c r="BK94" i="7"/>
  <c r="J94" i="7" s="1"/>
  <c r="J32" i="7" s="1"/>
  <c r="F107" i="8"/>
  <c r="BE193" i="8"/>
  <c r="BE199" i="8"/>
  <c r="BE241" i="8"/>
  <c r="BE253" i="8"/>
  <c r="BE290" i="8"/>
  <c r="BE330" i="8"/>
  <c r="BE614" i="8"/>
  <c r="BE1022" i="8"/>
  <c r="BE1092" i="8"/>
  <c r="BE1150" i="8"/>
  <c r="BE1185" i="8"/>
  <c r="BE1201" i="8"/>
  <c r="BE1205" i="8"/>
  <c r="BE1260" i="8"/>
  <c r="BE1272" i="8"/>
  <c r="BE1301" i="8"/>
  <c r="BE1479" i="8"/>
  <c r="J63" i="8"/>
  <c r="BE314" i="8"/>
  <c r="BE584" i="8"/>
  <c r="BE620" i="8"/>
  <c r="BE915" i="8"/>
  <c r="BE923" i="8"/>
  <c r="BE991" i="8"/>
  <c r="BE1019" i="8"/>
  <c r="BE1290" i="8"/>
  <c r="BE1291" i="8"/>
  <c r="BE1346" i="8"/>
  <c r="BE164" i="8"/>
  <c r="BE205" i="8"/>
  <c r="BE246" i="8"/>
  <c r="BE288" i="8"/>
  <c r="BE292" i="8"/>
  <c r="BE345" i="8"/>
  <c r="BE375" i="8"/>
  <c r="BE421" i="8"/>
  <c r="BE440" i="8"/>
  <c r="BE917" i="8"/>
  <c r="BE925" i="8"/>
  <c r="BE930" i="8"/>
  <c r="BE1144" i="8"/>
  <c r="BE1227" i="8"/>
  <c r="BE1267" i="8"/>
  <c r="BE1281" i="8"/>
  <c r="BE1310" i="8"/>
  <c r="BE1321" i="8"/>
  <c r="BE1329" i="8"/>
  <c r="BE1482" i="8"/>
  <c r="J60" i="8"/>
  <c r="BE113" i="8"/>
  <c r="BE151" i="8"/>
  <c r="BE157" i="8"/>
  <c r="BE162" i="8"/>
  <c r="BE236" i="8"/>
  <c r="BE279" i="8"/>
  <c r="BE301" i="8"/>
  <c r="BE320" i="8"/>
  <c r="BE340" i="8"/>
  <c r="BE359" i="8"/>
  <c r="BE369" i="8"/>
  <c r="BE609" i="8"/>
  <c r="BE888" i="8"/>
  <c r="BE892" i="8"/>
  <c r="BE900" i="8"/>
  <c r="BE945" i="8"/>
  <c r="BE950" i="8"/>
  <c r="BE958" i="8"/>
  <c r="BE1042" i="8"/>
  <c r="BE1082" i="8"/>
  <c r="BE1174" i="8"/>
  <c r="BE1210" i="8"/>
  <c r="BE1221" i="8"/>
  <c r="BE1247" i="8"/>
  <c r="BE1274" i="8"/>
  <c r="BE1280" i="8"/>
  <c r="BE1285" i="8"/>
  <c r="BE1295" i="8"/>
  <c r="BE1300" i="8"/>
  <c r="BE1333" i="8"/>
  <c r="BE1334" i="8"/>
  <c r="BE1349" i="8"/>
  <c r="BE1488" i="8"/>
  <c r="E96" i="8"/>
  <c r="BE294" i="8"/>
  <c r="BE381" i="8"/>
  <c r="BE884" i="8"/>
  <c r="BE910" i="8"/>
  <c r="BE971" i="8"/>
  <c r="BE975" i="8"/>
  <c r="BE980" i="8"/>
  <c r="BE997" i="8"/>
  <c r="BE1001" i="8"/>
  <c r="BE1008" i="8"/>
  <c r="BE1013" i="8"/>
  <c r="BE1017" i="8"/>
  <c r="BE1026" i="8"/>
  <c r="BE1038" i="8"/>
  <c r="BE1080" i="8"/>
  <c r="BE1094" i="8"/>
  <c r="BE1149" i="8"/>
  <c r="BE1171" i="8"/>
  <c r="BE1176" i="8"/>
  <c r="BE1211" i="8"/>
  <c r="BE1264" i="8"/>
  <c r="BE1475" i="8"/>
  <c r="BE119" i="8"/>
  <c r="BE134" i="8"/>
  <c r="BE219" i="8"/>
  <c r="BE225" i="8"/>
  <c r="BE231" i="8"/>
  <c r="BE258" i="8"/>
  <c r="BE307" i="8"/>
  <c r="BE325" i="8"/>
  <c r="BE410" i="8"/>
  <c r="BE432" i="8"/>
  <c r="BE434" i="8"/>
  <c r="BE580" i="8"/>
  <c r="BE588" i="8"/>
  <c r="BE607" i="8"/>
  <c r="BE904" i="8"/>
  <c r="BE909" i="8"/>
  <c r="BE951" i="8"/>
  <c r="BE1003" i="8"/>
  <c r="BE1040" i="8"/>
  <c r="BE1155" i="8"/>
  <c r="BE1163" i="8"/>
  <c r="BE1165" i="8"/>
  <c r="BE1180" i="8"/>
  <c r="BE1189" i="8"/>
  <c r="BE1195" i="8"/>
  <c r="BE1197" i="8"/>
  <c r="BE1226" i="8"/>
  <c r="BE1289" i="8"/>
  <c r="F59" i="7"/>
  <c r="J88" i="7"/>
  <c r="BE132" i="7"/>
  <c r="BE192" i="7"/>
  <c r="BE197" i="7"/>
  <c r="BE203" i="7"/>
  <c r="BE267" i="7"/>
  <c r="BE293" i="7"/>
  <c r="BE380" i="7"/>
  <c r="BE421" i="7"/>
  <c r="BE436" i="7"/>
  <c r="BE441" i="7"/>
  <c r="BE446" i="7"/>
  <c r="BE451" i="7"/>
  <c r="BE456" i="7"/>
  <c r="E82" i="7"/>
  <c r="BE107" i="7"/>
  <c r="BE137" i="7"/>
  <c r="BE142" i="7"/>
  <c r="BE209" i="7"/>
  <c r="BE244" i="7"/>
  <c r="BE325" i="7"/>
  <c r="BE363" i="7"/>
  <c r="BE368" i="7"/>
  <c r="BE374" i="7"/>
  <c r="BE401" i="7"/>
  <c r="BE431" i="7"/>
  <c r="J59" i="7"/>
  <c r="BE96" i="7"/>
  <c r="BE168" i="7"/>
  <c r="BE184" i="7"/>
  <c r="BE232" i="7"/>
  <c r="BE288" i="7"/>
  <c r="BE298" i="7"/>
  <c r="BE330" i="7"/>
  <c r="BE335" i="7"/>
  <c r="BE358" i="7"/>
  <c r="BE416" i="7"/>
  <c r="BE426" i="7"/>
  <c r="BK90" i="6"/>
  <c r="J90" i="6"/>
  <c r="J64" i="6" s="1"/>
  <c r="BE174" i="7"/>
  <c r="BE179" i="7"/>
  <c r="BE257" i="7"/>
  <c r="BE272" i="7"/>
  <c r="BE303" i="7"/>
  <c r="BE314" i="7"/>
  <c r="BE345" i="7"/>
  <c r="BE385" i="7"/>
  <c r="BE411" i="7"/>
  <c r="BE214" i="7"/>
  <c r="BE219" i="7"/>
  <c r="BE226" i="7"/>
  <c r="BE239" i="7"/>
  <c r="BE283" i="7"/>
  <c r="BE116" i="7"/>
  <c r="BE121" i="7"/>
  <c r="BE158" i="7"/>
  <c r="BE163" i="7"/>
  <c r="BE309" i="7"/>
  <c r="BE350" i="7"/>
  <c r="BE406" i="7"/>
  <c r="BE127" i="7"/>
  <c r="BE262" i="7"/>
  <c r="BE278" i="7"/>
  <c r="BE340" i="7"/>
  <c r="BE390" i="7"/>
  <c r="BE395" i="7"/>
  <c r="J56" i="6"/>
  <c r="F86" i="6"/>
  <c r="BE126" i="6"/>
  <c r="BK88" i="5"/>
  <c r="BK87" i="5" s="1"/>
  <c r="J87" i="5" s="1"/>
  <c r="J63" i="5" s="1"/>
  <c r="E50" i="6"/>
  <c r="BE101" i="6"/>
  <c r="BE107" i="6"/>
  <c r="BE118" i="6"/>
  <c r="BE129" i="6"/>
  <c r="BE139" i="6"/>
  <c r="J86" i="6"/>
  <c r="BE109" i="6"/>
  <c r="BE136" i="6"/>
  <c r="BE92" i="6"/>
  <c r="BE112" i="6"/>
  <c r="BE133" i="6"/>
  <c r="BK100" i="4"/>
  <c r="J100" i="4" s="1"/>
  <c r="J69" i="4" s="1"/>
  <c r="BK112" i="4"/>
  <c r="J112" i="4" s="1"/>
  <c r="J72" i="4" s="1"/>
  <c r="E75" i="5"/>
  <c r="J81" i="5"/>
  <c r="J59" i="5"/>
  <c r="BE90" i="5"/>
  <c r="F84" i="5"/>
  <c r="BB62" i="1"/>
  <c r="BC62" i="1"/>
  <c r="BE152" i="4"/>
  <c r="E52" i="4"/>
  <c r="J63" i="4"/>
  <c r="BE107" i="4"/>
  <c r="BE114" i="4"/>
  <c r="BE119" i="4"/>
  <c r="BE120" i="4"/>
  <c r="BE125" i="4"/>
  <c r="BE145" i="4"/>
  <c r="BE157" i="4"/>
  <c r="BE159" i="4"/>
  <c r="BK98" i="3"/>
  <c r="J98" i="3" s="1"/>
  <c r="J68" i="3" s="1"/>
  <c r="F63" i="4"/>
  <c r="BE117" i="4"/>
  <c r="BE136" i="4"/>
  <c r="BE139" i="4"/>
  <c r="BE144" i="4"/>
  <c r="J60" i="4"/>
  <c r="BE102" i="4"/>
  <c r="BE116" i="4"/>
  <c r="BE121" i="4"/>
  <c r="BE127" i="4"/>
  <c r="BE128" i="4"/>
  <c r="BE130" i="4"/>
  <c r="BE134" i="4"/>
  <c r="BE147" i="4"/>
  <c r="BE162" i="4"/>
  <c r="BE110" i="4"/>
  <c r="BE138" i="4"/>
  <c r="E52" i="3"/>
  <c r="J94" i="3"/>
  <c r="BE136" i="3"/>
  <c r="BE195" i="3"/>
  <c r="BE209" i="3"/>
  <c r="J60" i="3"/>
  <c r="BE118" i="3"/>
  <c r="BE130" i="3"/>
  <c r="BE147" i="3"/>
  <c r="BE172" i="3"/>
  <c r="BE201" i="3"/>
  <c r="BE214" i="3"/>
  <c r="BE216" i="3"/>
  <c r="BK98" i="2"/>
  <c r="BK97" i="2" s="1"/>
  <c r="J97" i="2" s="1"/>
  <c r="J67" i="2" s="1"/>
  <c r="BE105" i="3"/>
  <c r="BE113" i="3"/>
  <c r="BE125" i="3"/>
  <c r="BE197" i="3"/>
  <c r="BE215" i="3"/>
  <c r="F63" i="3"/>
  <c r="BE153" i="3"/>
  <c r="BE159" i="3"/>
  <c r="BE165" i="3"/>
  <c r="BE170" i="3"/>
  <c r="BE179" i="3"/>
  <c r="BE183" i="3"/>
  <c r="BE185" i="3"/>
  <c r="BE188" i="3"/>
  <c r="BE228" i="3"/>
  <c r="BE100" i="3"/>
  <c r="BE137" i="3"/>
  <c r="BE177" i="3"/>
  <c r="BE119" i="3"/>
  <c r="BE123" i="3"/>
  <c r="BE157" i="3"/>
  <c r="BE164" i="3"/>
  <c r="BE232" i="3"/>
  <c r="BE107" i="3"/>
  <c r="BE151" i="3"/>
  <c r="BE225" i="3"/>
  <c r="BE111" i="3"/>
  <c r="BE131" i="3"/>
  <c r="BE142" i="3"/>
  <c r="BE193" i="3"/>
  <c r="BE206" i="3"/>
  <c r="BE219" i="3"/>
  <c r="BE129" i="2"/>
  <c r="E52" i="2"/>
  <c r="J60" i="2"/>
  <c r="BE111" i="2"/>
  <c r="BE154" i="2"/>
  <c r="J94" i="2"/>
  <c r="BE100" i="2"/>
  <c r="BE107" i="2"/>
  <c r="BE113" i="2"/>
  <c r="BE118" i="2"/>
  <c r="BE124" i="2"/>
  <c r="BE133" i="2"/>
  <c r="BE141" i="2"/>
  <c r="BE155" i="2"/>
  <c r="BE160" i="2"/>
  <c r="BE177" i="2"/>
  <c r="BE182" i="2"/>
  <c r="BE197" i="2"/>
  <c r="BE206" i="2"/>
  <c r="F94" i="2"/>
  <c r="BE121" i="2"/>
  <c r="BE137" i="2"/>
  <c r="BE139" i="2"/>
  <c r="BE142" i="2"/>
  <c r="BE143" i="2"/>
  <c r="BE165" i="2"/>
  <c r="BE171" i="2"/>
  <c r="BE175" i="2"/>
  <c r="BE188" i="2"/>
  <c r="BE201" i="2"/>
  <c r="BE203" i="2"/>
  <c r="BE213" i="2"/>
  <c r="BE219" i="2"/>
  <c r="BE224" i="2"/>
  <c r="BE229" i="2"/>
  <c r="BE231" i="2"/>
  <c r="BE234" i="2"/>
  <c r="BE240" i="2"/>
  <c r="BE241" i="2"/>
  <c r="BE244" i="2"/>
  <c r="BE250" i="2"/>
  <c r="BE253" i="2"/>
  <c r="BE105" i="2"/>
  <c r="BE148" i="2"/>
  <c r="BE152" i="2"/>
  <c r="BE169" i="2"/>
  <c r="BE183" i="2"/>
  <c r="BE190" i="2"/>
  <c r="BE195" i="2"/>
  <c r="BE211" i="2"/>
  <c r="BE215" i="2"/>
  <c r="BE239" i="2"/>
  <c r="BE259" i="2"/>
  <c r="F40" i="3"/>
  <c r="BC59" i="1" s="1"/>
  <c r="BC58" i="1" s="1"/>
  <c r="AY58" i="1" s="1"/>
  <c r="F41" i="22"/>
  <c r="BD84" i="1" s="1"/>
  <c r="F38" i="30"/>
  <c r="BC93" i="1" s="1"/>
  <c r="F41" i="8"/>
  <c r="BD67" i="1" s="1"/>
  <c r="J38" i="17"/>
  <c r="AW79" i="1" s="1"/>
  <c r="F41" i="26"/>
  <c r="BD89" i="1" s="1"/>
  <c r="F40" i="27"/>
  <c r="BC90" i="1" s="1"/>
  <c r="AS77" i="1"/>
  <c r="F39" i="3"/>
  <c r="BB59" i="1"/>
  <c r="BB58" i="1" s="1"/>
  <c r="AX58" i="1" s="1"/>
  <c r="F38" i="17"/>
  <c r="BA79" i="1"/>
  <c r="F41" i="25"/>
  <c r="BD88" i="1"/>
  <c r="F39" i="28"/>
  <c r="BB91" i="1"/>
  <c r="J38" i="3"/>
  <c r="AW59" i="1"/>
  <c r="F39" i="6"/>
  <c r="BD64" i="1"/>
  <c r="F40" i="8"/>
  <c r="BC67" i="1" s="1"/>
  <c r="F38" i="28"/>
  <c r="BA91" i="1"/>
  <c r="F36" i="31"/>
  <c r="BA94" i="1"/>
  <c r="J36" i="32"/>
  <c r="AW95" i="1"/>
  <c r="F40" i="14"/>
  <c r="BC74" i="1" s="1"/>
  <c r="F38" i="21"/>
  <c r="BA83" i="1"/>
  <c r="F39" i="23"/>
  <c r="BB86" i="1"/>
  <c r="J38" i="25"/>
  <c r="AW88" i="1"/>
  <c r="J36" i="33"/>
  <c r="AW96" i="1" s="1"/>
  <c r="F41" i="10"/>
  <c r="BD69" i="1"/>
  <c r="F40" i="10"/>
  <c r="BC69" i="1" s="1"/>
  <c r="F39" i="15"/>
  <c r="BB75" i="1"/>
  <c r="F39" i="16"/>
  <c r="BB76" i="1" s="1"/>
  <c r="F38" i="31"/>
  <c r="BC94" i="1"/>
  <c r="F37" i="31"/>
  <c r="BB94" i="1" s="1"/>
  <c r="F36" i="32"/>
  <c r="BA95" i="1"/>
  <c r="F36" i="35"/>
  <c r="BA98" i="1" s="1"/>
  <c r="F38" i="6"/>
  <c r="BC64" i="1"/>
  <c r="F39" i="13"/>
  <c r="BB73" i="1" s="1"/>
  <c r="J38" i="4"/>
  <c r="AW61" i="1"/>
  <c r="F39" i="11"/>
  <c r="BB70" i="1" s="1"/>
  <c r="F41" i="19"/>
  <c r="BD81" i="1" s="1"/>
  <c r="F39" i="22"/>
  <c r="BB84" i="1" s="1"/>
  <c r="J36" i="35"/>
  <c r="AW98" i="1"/>
  <c r="F39" i="8"/>
  <c r="BB67" i="1" s="1"/>
  <c r="F39" i="7"/>
  <c r="BD65" i="1" s="1"/>
  <c r="F40" i="2"/>
  <c r="BC57" i="1" s="1"/>
  <c r="BC56" i="1" s="1"/>
  <c r="AY56" i="1" s="1"/>
  <c r="F39" i="21"/>
  <c r="BB83" i="1" s="1"/>
  <c r="F39" i="24"/>
  <c r="BB87" i="1" s="1"/>
  <c r="F39" i="27"/>
  <c r="BB90" i="1" s="1"/>
  <c r="F41" i="4"/>
  <c r="BD61" i="1"/>
  <c r="BD60" i="1" s="1"/>
  <c r="F40" i="9"/>
  <c r="BC68" i="1" s="1"/>
  <c r="F40" i="20"/>
  <c r="BC82" i="1"/>
  <c r="F41" i="24"/>
  <c r="BD87" i="1"/>
  <c r="F38" i="29"/>
  <c r="BC92" i="1" s="1"/>
  <c r="F41" i="21"/>
  <c r="BD83" i="1" s="1"/>
  <c r="J36" i="29"/>
  <c r="AW92" i="1"/>
  <c r="F38" i="16"/>
  <c r="BA76" i="1"/>
  <c r="F39" i="34"/>
  <c r="BD97" i="1" s="1"/>
  <c r="F39" i="12"/>
  <c r="BB71" i="1" s="1"/>
  <c r="F37" i="7"/>
  <c r="BB65" i="1" s="1"/>
  <c r="F38" i="27"/>
  <c r="BA90" i="1"/>
  <c r="F39" i="31"/>
  <c r="BD94" i="1" s="1"/>
  <c r="J36" i="34"/>
  <c r="AW97" i="1" s="1"/>
  <c r="AS55" i="1"/>
  <c r="J38" i="18"/>
  <c r="AW80" i="1" s="1"/>
  <c r="J38" i="24"/>
  <c r="AW87" i="1"/>
  <c r="J38" i="27"/>
  <c r="AW90" i="1" s="1"/>
  <c r="F37" i="33"/>
  <c r="BB96" i="1"/>
  <c r="F39" i="14"/>
  <c r="BB74" i="1" s="1"/>
  <c r="J38" i="10"/>
  <c r="AW69" i="1"/>
  <c r="F41" i="11"/>
  <c r="BD70" i="1" s="1"/>
  <c r="F39" i="20"/>
  <c r="BB82" i="1"/>
  <c r="F40" i="26"/>
  <c r="BC89" i="1" s="1"/>
  <c r="F39" i="30"/>
  <c r="BD93" i="1"/>
  <c r="F38" i="8"/>
  <c r="BA67" i="1" s="1"/>
  <c r="F40" i="12"/>
  <c r="BC71" i="1" s="1"/>
  <c r="F41" i="15"/>
  <c r="BD75" i="1" s="1"/>
  <c r="F40" i="17"/>
  <c r="BC79" i="1" s="1"/>
  <c r="J38" i="2"/>
  <c r="AW57" i="1" s="1"/>
  <c r="F40" i="19"/>
  <c r="BC81" i="1" s="1"/>
  <c r="F40" i="25"/>
  <c r="BC88" i="1" s="1"/>
  <c r="F39" i="29"/>
  <c r="BD92" i="1" s="1"/>
  <c r="F38" i="13"/>
  <c r="BA73" i="1" s="1"/>
  <c r="J38" i="22"/>
  <c r="AW84" i="1" s="1"/>
  <c r="F38" i="24"/>
  <c r="BA87" i="1" s="1"/>
  <c r="F37" i="30"/>
  <c r="BB93" i="1"/>
  <c r="F41" i="3"/>
  <c r="BD59" i="1" s="1"/>
  <c r="BD58" i="1" s="1"/>
  <c r="F40" i="21"/>
  <c r="BC83" i="1"/>
  <c r="J36" i="30"/>
  <c r="AW93" i="1"/>
  <c r="J38" i="12"/>
  <c r="AW71" i="1" s="1"/>
  <c r="F41" i="16"/>
  <c r="BD76" i="1"/>
  <c r="F39" i="2"/>
  <c r="BB57" i="1" s="1"/>
  <c r="BB56" i="1"/>
  <c r="AX56" i="1" s="1"/>
  <c r="J38" i="11"/>
  <c r="AW70" i="1"/>
  <c r="J38" i="21"/>
  <c r="AW83" i="1" s="1"/>
  <c r="F40" i="23"/>
  <c r="BC86" i="1" s="1"/>
  <c r="J38" i="23"/>
  <c r="AW86" i="1" s="1"/>
  <c r="F39" i="25"/>
  <c r="BB88" i="1" s="1"/>
  <c r="J38" i="28"/>
  <c r="AW91" i="1" s="1"/>
  <c r="F38" i="34"/>
  <c r="BC97" i="1" s="1"/>
  <c r="F41" i="2"/>
  <c r="BD57" i="1" s="1"/>
  <c r="BD56" i="1" s="1"/>
  <c r="F41" i="18"/>
  <c r="BD80" i="1" s="1"/>
  <c r="F36" i="33"/>
  <c r="BA96" i="1"/>
  <c r="F38" i="3"/>
  <c r="BA59" i="1"/>
  <c r="BA58" i="1" s="1"/>
  <c r="AW58" i="1" s="1"/>
  <c r="F38" i="18"/>
  <c r="BA80" i="1" s="1"/>
  <c r="F38" i="22"/>
  <c r="BA84" i="1"/>
  <c r="F38" i="33"/>
  <c r="BC96" i="1"/>
  <c r="F40" i="13"/>
  <c r="BC73" i="1"/>
  <c r="F41" i="23"/>
  <c r="BD86" i="1" s="1"/>
  <c r="F38" i="2"/>
  <c r="BA57" i="1"/>
  <c r="BA56" i="1" s="1"/>
  <c r="AW56" i="1"/>
  <c r="F36" i="6"/>
  <c r="BA64" i="1" s="1"/>
  <c r="J38" i="9"/>
  <c r="AW68" i="1" s="1"/>
  <c r="F38" i="11"/>
  <c r="BA70" i="1" s="1"/>
  <c r="F40" i="11"/>
  <c r="BC70" i="1"/>
  <c r="F41" i="20"/>
  <c r="BD82" i="1" s="1"/>
  <c r="F39" i="32"/>
  <c r="BD95" i="1" s="1"/>
  <c r="J38" i="8"/>
  <c r="AW67" i="1" s="1"/>
  <c r="F41" i="12"/>
  <c r="BD71" i="1"/>
  <c r="F38" i="9"/>
  <c r="BA68" i="1"/>
  <c r="F41" i="28"/>
  <c r="BD91" i="1"/>
  <c r="F39" i="4"/>
  <c r="BB61" i="1" s="1"/>
  <c r="BB60" i="1"/>
  <c r="AX60" i="1"/>
  <c r="F39" i="17"/>
  <c r="BB79" i="1" s="1"/>
  <c r="J38" i="26"/>
  <c r="AW89" i="1" s="1"/>
  <c r="F39" i="33"/>
  <c r="BD96" i="1" s="1"/>
  <c r="F38" i="10"/>
  <c r="BA69" i="1"/>
  <c r="F39" i="10"/>
  <c r="BB69" i="1" s="1"/>
  <c r="F40" i="15"/>
  <c r="BC75" i="1"/>
  <c r="J38" i="16"/>
  <c r="AW76" i="1" s="1"/>
  <c r="F39" i="19"/>
  <c r="BB81" i="1" s="1"/>
  <c r="F38" i="25"/>
  <c r="BA88" i="1"/>
  <c r="F36" i="30"/>
  <c r="BA93" i="1" s="1"/>
  <c r="F38" i="35"/>
  <c r="BC98" i="1" s="1"/>
  <c r="F40" i="16"/>
  <c r="BC76" i="1" s="1"/>
  <c r="F38" i="26"/>
  <c r="BA89" i="1" s="1"/>
  <c r="F40" i="28"/>
  <c r="BC91" i="1"/>
  <c r="F39" i="35"/>
  <c r="BD98" i="1"/>
  <c r="J35" i="5"/>
  <c r="AV62" i="1"/>
  <c r="J36" i="6"/>
  <c r="AW64" i="1" s="1"/>
  <c r="F40" i="18"/>
  <c r="BC80" i="1"/>
  <c r="F37" i="29"/>
  <c r="BB92" i="1"/>
  <c r="J38" i="13"/>
  <c r="AW73" i="1"/>
  <c r="F40" i="22"/>
  <c r="BC84" i="1" s="1"/>
  <c r="J36" i="7"/>
  <c r="AW65" i="1"/>
  <c r="F39" i="9"/>
  <c r="BB68" i="1" s="1"/>
  <c r="F39" i="26"/>
  <c r="BB89" i="1"/>
  <c r="F37" i="32"/>
  <c r="BB95" i="1" s="1"/>
  <c r="F37" i="6"/>
  <c r="BB64" i="1"/>
  <c r="J38" i="14"/>
  <c r="AW74" i="1" s="1"/>
  <c r="F38" i="19"/>
  <c r="BA81" i="1" s="1"/>
  <c r="J38" i="19"/>
  <c r="AW81" i="1" s="1"/>
  <c r="F38" i="20"/>
  <c r="BA82" i="1"/>
  <c r="F38" i="23"/>
  <c r="BA86" i="1" s="1"/>
  <c r="F41" i="27"/>
  <c r="BD90" i="1" s="1"/>
  <c r="F38" i="4"/>
  <c r="BA61" i="1" s="1"/>
  <c r="BA60" i="1" s="1"/>
  <c r="AW60" i="1" s="1"/>
  <c r="F41" i="9"/>
  <c r="BD68" i="1" s="1"/>
  <c r="F38" i="12"/>
  <c r="BA71" i="1" s="1"/>
  <c r="J36" i="5"/>
  <c r="AW62" i="1" s="1"/>
  <c r="F38" i="7"/>
  <c r="BC65" i="1" s="1"/>
  <c r="F36" i="7"/>
  <c r="BA65" i="1" s="1"/>
  <c r="F39" i="18"/>
  <c r="BB80" i="1" s="1"/>
  <c r="J36" i="31"/>
  <c r="AW94" i="1" s="1"/>
  <c r="F38" i="32"/>
  <c r="BC95" i="1"/>
  <c r="F37" i="34"/>
  <c r="BB97" i="1" s="1"/>
  <c r="F40" i="4"/>
  <c r="BC61" i="1" s="1"/>
  <c r="BC60" i="1" s="1"/>
  <c r="AY60" i="1" s="1"/>
  <c r="F41" i="14"/>
  <c r="BD74" i="1" s="1"/>
  <c r="F38" i="14"/>
  <c r="BA74" i="1" s="1"/>
  <c r="J38" i="15"/>
  <c r="AW75" i="1" s="1"/>
  <c r="J38" i="20"/>
  <c r="AW82" i="1" s="1"/>
  <c r="F40" i="24"/>
  <c r="BC87" i="1" s="1"/>
  <c r="F36" i="29"/>
  <c r="BA92" i="1" s="1"/>
  <c r="F36" i="34"/>
  <c r="BA97" i="1" s="1"/>
  <c r="F41" i="13"/>
  <c r="BD73" i="1" s="1"/>
  <c r="F38" i="15"/>
  <c r="BA75" i="1" s="1"/>
  <c r="F41" i="17"/>
  <c r="BD79" i="1" s="1"/>
  <c r="F37" i="35"/>
  <c r="BB98" i="1" s="1"/>
  <c r="J34" i="10" l="1"/>
  <c r="AG69" i="1" s="1"/>
  <c r="AN69" i="1" s="1"/>
  <c r="J67" i="10"/>
  <c r="J95" i="24"/>
  <c r="J68" i="24" s="1"/>
  <c r="BK94" i="24"/>
  <c r="J94" i="24" s="1"/>
  <c r="J34" i="24" s="1"/>
  <c r="J34" i="26"/>
  <c r="J67" i="26"/>
  <c r="R94" i="34"/>
  <c r="T94" i="34"/>
  <c r="T111" i="8"/>
  <c r="R168" i="33"/>
  <c r="R104" i="14"/>
  <c r="T98" i="2"/>
  <c r="T97" i="2" s="1"/>
  <c r="BK97" i="19"/>
  <c r="J97" i="19" s="1"/>
  <c r="J68" i="19" s="1"/>
  <c r="BK109" i="13"/>
  <c r="J109" i="13" s="1"/>
  <c r="J68" i="13" s="1"/>
  <c r="T973" i="8"/>
  <c r="T97" i="18"/>
  <c r="T96" i="18"/>
  <c r="T497" i="13"/>
  <c r="T98" i="11"/>
  <c r="T97" i="11"/>
  <c r="P95" i="22"/>
  <c r="P94" i="22"/>
  <c r="AU84" i="1" s="1"/>
  <c r="P93" i="30"/>
  <c r="P92" i="30"/>
  <c r="AU93" i="1"/>
  <c r="R90" i="6"/>
  <c r="R89" i="6"/>
  <c r="T94" i="33"/>
  <c r="P94" i="34"/>
  <c r="AU97" i="1" s="1"/>
  <c r="BK97" i="23"/>
  <c r="BK96" i="23"/>
  <c r="BK95" i="23"/>
  <c r="J95" i="23" s="1"/>
  <c r="J67" i="23" s="1"/>
  <c r="P94" i="7"/>
  <c r="AU65" i="1"/>
  <c r="BK95" i="22"/>
  <c r="BK94" i="22" s="1"/>
  <c r="J94" i="22" s="1"/>
  <c r="J34" i="22" s="1"/>
  <c r="AG84" i="1" s="1"/>
  <c r="R102" i="12"/>
  <c r="R101" i="12" s="1"/>
  <c r="P497" i="13"/>
  <c r="P99" i="4"/>
  <c r="P98" i="4"/>
  <c r="AU61" i="1" s="1"/>
  <c r="AU60" i="1" s="1"/>
  <c r="R359" i="14"/>
  <c r="R94" i="33"/>
  <c r="P102" i="16"/>
  <c r="P101" i="16" s="1"/>
  <c r="AU76" i="1" s="1"/>
  <c r="R98" i="3"/>
  <c r="R97" i="3"/>
  <c r="P98" i="3"/>
  <c r="P97" i="3" s="1"/>
  <c r="AU59" i="1" s="1"/>
  <c r="AU58" i="1" s="1"/>
  <c r="T95" i="20"/>
  <c r="T94" i="20" s="1"/>
  <c r="P111" i="8"/>
  <c r="BK97" i="27"/>
  <c r="J97" i="27"/>
  <c r="J69" i="27" s="1"/>
  <c r="T359" i="14"/>
  <c r="BK168" i="33"/>
  <c r="J168" i="33"/>
  <c r="J69" i="33" s="1"/>
  <c r="BK93" i="30"/>
  <c r="J93" i="30" s="1"/>
  <c r="J64" i="30" s="1"/>
  <c r="P101" i="12"/>
  <c r="AU71" i="1" s="1"/>
  <c r="P97" i="19"/>
  <c r="P96" i="19"/>
  <c r="AU81" i="1" s="1"/>
  <c r="R98" i="2"/>
  <c r="R97" i="2" s="1"/>
  <c r="T95" i="24"/>
  <c r="T94" i="24" s="1"/>
  <c r="BK97" i="18"/>
  <c r="J97" i="18"/>
  <c r="J68" i="18"/>
  <c r="BK98" i="11"/>
  <c r="BK97" i="11"/>
  <c r="J97" i="11" s="1"/>
  <c r="J67" i="11" s="1"/>
  <c r="T95" i="29"/>
  <c r="BK95" i="21"/>
  <c r="BK94" i="21"/>
  <c r="J94" i="21"/>
  <c r="J67" i="21" s="1"/>
  <c r="R260" i="29"/>
  <c r="R111" i="8"/>
  <c r="P109" i="13"/>
  <c r="P108" i="13" s="1"/>
  <c r="AU73" i="1" s="1"/>
  <c r="R92" i="35"/>
  <c r="R91" i="35" s="1"/>
  <c r="P98" i="11"/>
  <c r="P97" i="11"/>
  <c r="AU70" i="1" s="1"/>
  <c r="P359" i="14"/>
  <c r="P103" i="14" s="1"/>
  <c r="AU74" i="1" s="1"/>
  <c r="T105" i="9"/>
  <c r="T104" i="9" s="1"/>
  <c r="T98" i="3"/>
  <c r="T97" i="3"/>
  <c r="P98" i="2"/>
  <c r="P97" i="2"/>
  <c r="AU57" i="1" s="1"/>
  <c r="AU56" i="1" s="1"/>
  <c r="AU55" i="1" s="1"/>
  <c r="T94" i="7"/>
  <c r="T97" i="19"/>
  <c r="T96" i="19" s="1"/>
  <c r="BK248" i="16"/>
  <c r="J248" i="16"/>
  <c r="J75" i="16" s="1"/>
  <c r="T104" i="14"/>
  <c r="T103" i="14" s="1"/>
  <c r="BK92" i="35"/>
  <c r="BK91" i="35"/>
  <c r="J91" i="35" s="1"/>
  <c r="J63" i="35" s="1"/>
  <c r="R95" i="29"/>
  <c r="T93" i="30"/>
  <c r="T92" i="30"/>
  <c r="R99" i="4"/>
  <c r="R98" i="4" s="1"/>
  <c r="R98" i="11"/>
  <c r="R97" i="11" s="1"/>
  <c r="P168" i="33"/>
  <c r="P94" i="33"/>
  <c r="AU96" i="1" s="1"/>
  <c r="P95" i="24"/>
  <c r="P94" i="24" s="1"/>
  <c r="AU87" i="1" s="1"/>
  <c r="AU85" i="1" s="1"/>
  <c r="R973" i="8"/>
  <c r="R497" i="13"/>
  <c r="R108" i="13"/>
  <c r="R226" i="16"/>
  <c r="R101" i="16" s="1"/>
  <c r="R470" i="9"/>
  <c r="R104" i="9" s="1"/>
  <c r="P973" i="8"/>
  <c r="P165" i="29"/>
  <c r="P95" i="29" s="1"/>
  <c r="AU92" i="1" s="1"/>
  <c r="T101" i="16"/>
  <c r="T109" i="13"/>
  <c r="BK111" i="8"/>
  <c r="J111" i="8" s="1"/>
  <c r="J68" i="8" s="1"/>
  <c r="T102" i="12"/>
  <c r="T101" i="12" s="1"/>
  <c r="T99" i="4"/>
  <c r="T98" i="4"/>
  <c r="BK95" i="20"/>
  <c r="BK94" i="20"/>
  <c r="J94" i="20" s="1"/>
  <c r="J34" i="20" s="1"/>
  <c r="AG82" i="1" s="1"/>
  <c r="P105" i="9"/>
  <c r="P104" i="9"/>
  <c r="AU68" i="1" s="1"/>
  <c r="BK126" i="28"/>
  <c r="J126" i="28" s="1"/>
  <c r="J72" i="28" s="1"/>
  <c r="BK95" i="34"/>
  <c r="J95" i="34"/>
  <c r="J64" i="34"/>
  <c r="J93" i="35"/>
  <c r="J65" i="35" s="1"/>
  <c r="BK94" i="33"/>
  <c r="J94" i="33" s="1"/>
  <c r="J63" i="33" s="1"/>
  <c r="BK88" i="32"/>
  <c r="J88" i="32"/>
  <c r="J63" i="32"/>
  <c r="AG94" i="1"/>
  <c r="J88" i="31"/>
  <c r="J64" i="31"/>
  <c r="J63" i="31"/>
  <c r="BK92" i="30"/>
  <c r="J92" i="30" s="1"/>
  <c r="J63" i="30" s="1"/>
  <c r="BK95" i="29"/>
  <c r="J95" i="29" s="1"/>
  <c r="J32" i="29" s="1"/>
  <c r="AG92" i="1" s="1"/>
  <c r="BK98" i="28"/>
  <c r="J98" i="28"/>
  <c r="J68" i="28" s="1"/>
  <c r="AG89" i="1"/>
  <c r="AG88" i="1"/>
  <c r="J67" i="25"/>
  <c r="J94" i="25"/>
  <c r="J68" i="25" s="1"/>
  <c r="AG87" i="1"/>
  <c r="J67" i="24"/>
  <c r="J95" i="17"/>
  <c r="J68" i="17"/>
  <c r="BK103" i="14"/>
  <c r="J103" i="14"/>
  <c r="J67" i="14"/>
  <c r="BK101" i="12"/>
  <c r="J101" i="12"/>
  <c r="BK104" i="9"/>
  <c r="J104" i="9"/>
  <c r="J105" i="9"/>
  <c r="J68" i="9" s="1"/>
  <c r="AG65" i="1"/>
  <c r="J63" i="7"/>
  <c r="BK89" i="6"/>
  <c r="J89" i="6"/>
  <c r="J88" i="5"/>
  <c r="J64" i="5" s="1"/>
  <c r="BK99" i="4"/>
  <c r="BK98" i="4" s="1"/>
  <c r="J98" i="4" s="1"/>
  <c r="J67" i="4" s="1"/>
  <c r="BK97" i="3"/>
  <c r="J97" i="3"/>
  <c r="J67" i="3" s="1"/>
  <c r="J98" i="2"/>
  <c r="J68" i="2"/>
  <c r="F37" i="23"/>
  <c r="AZ86" i="1"/>
  <c r="J37" i="8"/>
  <c r="AV67" i="1" s="1"/>
  <c r="AT67" i="1" s="1"/>
  <c r="BD85" i="1"/>
  <c r="F35" i="5"/>
  <c r="AZ62" i="1"/>
  <c r="AT62" i="1"/>
  <c r="J34" i="9"/>
  <c r="AG68" i="1"/>
  <c r="J37" i="10"/>
  <c r="AV69" i="1" s="1"/>
  <c r="AT69" i="1" s="1"/>
  <c r="J37" i="12"/>
  <c r="AV71" i="1" s="1"/>
  <c r="AT71" i="1" s="1"/>
  <c r="J34" i="15"/>
  <c r="AG75" i="1" s="1"/>
  <c r="F37" i="18"/>
  <c r="AZ80" i="1"/>
  <c r="J37" i="28"/>
  <c r="AV91" i="1"/>
  <c r="AT91" i="1" s="1"/>
  <c r="J35" i="35"/>
  <c r="AV98" i="1" s="1"/>
  <c r="AT98" i="1" s="1"/>
  <c r="J37" i="19"/>
  <c r="AV81" i="1"/>
  <c r="AT81" i="1" s="1"/>
  <c r="BD78" i="1"/>
  <c r="F35" i="29"/>
  <c r="AZ92" i="1" s="1"/>
  <c r="J35" i="33"/>
  <c r="AV96" i="1" s="1"/>
  <c r="AT96" i="1" s="1"/>
  <c r="J37" i="20"/>
  <c r="AV82" i="1"/>
  <c r="AT82" i="1" s="1"/>
  <c r="F37" i="4"/>
  <c r="AZ61" i="1"/>
  <c r="AZ60" i="1" s="1"/>
  <c r="AV60" i="1" s="1"/>
  <c r="AT60" i="1" s="1"/>
  <c r="J37" i="15"/>
  <c r="AV75" i="1" s="1"/>
  <c r="AT75" i="1" s="1"/>
  <c r="J37" i="16"/>
  <c r="AV76" i="1"/>
  <c r="AT76" i="1" s="1"/>
  <c r="BC85" i="1"/>
  <c r="AY85" i="1" s="1"/>
  <c r="F35" i="30"/>
  <c r="AZ93" i="1" s="1"/>
  <c r="J37" i="17"/>
  <c r="AV79" i="1" s="1"/>
  <c r="AT79" i="1" s="1"/>
  <c r="F37" i="11"/>
  <c r="AZ70" i="1"/>
  <c r="F37" i="21"/>
  <c r="AZ83" i="1"/>
  <c r="J37" i="26"/>
  <c r="AV89" i="1"/>
  <c r="AT89" i="1" s="1"/>
  <c r="AN89" i="1" s="1"/>
  <c r="F35" i="34"/>
  <c r="AZ97" i="1"/>
  <c r="BD72" i="1"/>
  <c r="F37" i="22"/>
  <c r="AZ84" i="1" s="1"/>
  <c r="F35" i="35"/>
  <c r="AZ98" i="1" s="1"/>
  <c r="F37" i="14"/>
  <c r="AZ74" i="1" s="1"/>
  <c r="F37" i="9"/>
  <c r="AZ68" i="1" s="1"/>
  <c r="J37" i="25"/>
  <c r="AV88" i="1" s="1"/>
  <c r="AT88" i="1" s="1"/>
  <c r="AN88" i="1" s="1"/>
  <c r="BA85" i="1"/>
  <c r="AW85" i="1" s="1"/>
  <c r="J35" i="29"/>
  <c r="AV92" i="1" s="1"/>
  <c r="AT92" i="1" s="1"/>
  <c r="J37" i="2"/>
  <c r="AV57" i="1" s="1"/>
  <c r="AT57" i="1" s="1"/>
  <c r="J37" i="22"/>
  <c r="AV84" i="1" s="1"/>
  <c r="AT84" i="1" s="1"/>
  <c r="BD66" i="1"/>
  <c r="BA66" i="1"/>
  <c r="AW66" i="1" s="1"/>
  <c r="J37" i="13"/>
  <c r="AV73" i="1" s="1"/>
  <c r="AT73" i="1" s="1"/>
  <c r="F37" i="17"/>
  <c r="AZ79" i="1"/>
  <c r="F37" i="19"/>
  <c r="AZ81" i="1"/>
  <c r="BC78" i="1"/>
  <c r="AY78" i="1"/>
  <c r="J37" i="23"/>
  <c r="AV86" i="1"/>
  <c r="AT86" i="1" s="1"/>
  <c r="F35" i="31"/>
  <c r="AZ94" i="1" s="1"/>
  <c r="J37" i="4"/>
  <c r="AV61" i="1" s="1"/>
  <c r="AT61" i="1" s="1"/>
  <c r="BA78" i="1"/>
  <c r="J37" i="24"/>
  <c r="AV87" i="1" s="1"/>
  <c r="AT87" i="1" s="1"/>
  <c r="AN87" i="1" s="1"/>
  <c r="J35" i="31"/>
  <c r="AV94" i="1" s="1"/>
  <c r="AT94" i="1" s="1"/>
  <c r="AN94" i="1" s="1"/>
  <c r="J34" i="2"/>
  <c r="AG57" i="1" s="1"/>
  <c r="AG56" i="1" s="1"/>
  <c r="J32" i="6"/>
  <c r="AG64" i="1"/>
  <c r="F37" i="12"/>
  <c r="AZ71" i="1"/>
  <c r="BC66" i="1"/>
  <c r="AY66" i="1"/>
  <c r="BB66" i="1"/>
  <c r="AX66" i="1"/>
  <c r="BC72" i="1"/>
  <c r="AY72" i="1"/>
  <c r="BB78" i="1"/>
  <c r="F37" i="24"/>
  <c r="AZ87" i="1" s="1"/>
  <c r="AS63" i="1"/>
  <c r="BA55" i="1"/>
  <c r="AW55" i="1"/>
  <c r="BB55" i="1"/>
  <c r="AX55" i="1"/>
  <c r="F37" i="10"/>
  <c r="AZ69" i="1"/>
  <c r="F37" i="15"/>
  <c r="AZ75" i="1"/>
  <c r="F37" i="16"/>
  <c r="AZ76" i="1"/>
  <c r="F37" i="25"/>
  <c r="AZ88" i="1"/>
  <c r="F35" i="32"/>
  <c r="AZ95" i="1"/>
  <c r="F37" i="13"/>
  <c r="AZ73" i="1"/>
  <c r="F37" i="2"/>
  <c r="AZ57" i="1"/>
  <c r="AZ56" i="1" s="1"/>
  <c r="J37" i="27"/>
  <c r="AV90" i="1" s="1"/>
  <c r="AT90" i="1" s="1"/>
  <c r="F35" i="6"/>
  <c r="AZ64" i="1"/>
  <c r="J37" i="14"/>
  <c r="AV74" i="1" s="1"/>
  <c r="AT74" i="1" s="1"/>
  <c r="F37" i="27"/>
  <c r="AZ90" i="1" s="1"/>
  <c r="F35" i="33"/>
  <c r="AZ96" i="1" s="1"/>
  <c r="J32" i="5"/>
  <c r="AG62" i="1" s="1"/>
  <c r="F35" i="7"/>
  <c r="AZ65" i="1" s="1"/>
  <c r="J35" i="7"/>
  <c r="AV65" i="1" s="1"/>
  <c r="AT65" i="1" s="1"/>
  <c r="AN65" i="1" s="1"/>
  <c r="J34" i="12"/>
  <c r="AG71" i="1" s="1"/>
  <c r="BB72" i="1"/>
  <c r="AX72" i="1" s="1"/>
  <c r="F37" i="20"/>
  <c r="AZ82" i="1" s="1"/>
  <c r="F37" i="26"/>
  <c r="AZ89" i="1" s="1"/>
  <c r="J35" i="30"/>
  <c r="AV93" i="1" s="1"/>
  <c r="AT93" i="1" s="1"/>
  <c r="BC55" i="1"/>
  <c r="BD55" i="1"/>
  <c r="J35" i="6"/>
  <c r="AV64" i="1"/>
  <c r="AT64" i="1" s="1"/>
  <c r="J37" i="11"/>
  <c r="AV70" i="1" s="1"/>
  <c r="AT70" i="1" s="1"/>
  <c r="BA72" i="1"/>
  <c r="AW72" i="1"/>
  <c r="F37" i="28"/>
  <c r="AZ91" i="1"/>
  <c r="J35" i="32"/>
  <c r="AV95" i="1"/>
  <c r="AT95" i="1" s="1"/>
  <c r="J37" i="9"/>
  <c r="AV68" i="1" s="1"/>
  <c r="AT68" i="1" s="1"/>
  <c r="J37" i="18"/>
  <c r="AV80" i="1"/>
  <c r="AT80" i="1" s="1"/>
  <c r="F37" i="3"/>
  <c r="AZ59" i="1" s="1"/>
  <c r="AZ58" i="1" s="1"/>
  <c r="AV58" i="1" s="1"/>
  <c r="AT58" i="1" s="1"/>
  <c r="J34" i="17"/>
  <c r="AG79" i="1"/>
  <c r="J37" i="21"/>
  <c r="AV83" i="1"/>
  <c r="AT83" i="1" s="1"/>
  <c r="F37" i="8"/>
  <c r="AZ67" i="1" s="1"/>
  <c r="BB85" i="1"/>
  <c r="AX85" i="1"/>
  <c r="J37" i="3"/>
  <c r="AV59" i="1"/>
  <c r="AT59" i="1"/>
  <c r="J35" i="34"/>
  <c r="AV97" i="1" s="1"/>
  <c r="AT97" i="1" s="1"/>
  <c r="BK110" i="8" l="1"/>
  <c r="J110" i="8" s="1"/>
  <c r="J67" i="8" s="1"/>
  <c r="BK108" i="13"/>
  <c r="J108" i="13" s="1"/>
  <c r="J67" i="13" s="1"/>
  <c r="BK94" i="34"/>
  <c r="J94" i="34" s="1"/>
  <c r="P110" i="8"/>
  <c r="AU67" i="1"/>
  <c r="R110" i="8"/>
  <c r="T108" i="13"/>
  <c r="R103" i="14"/>
  <c r="T110" i="8"/>
  <c r="J95" i="20"/>
  <c r="J68" i="20"/>
  <c r="J95" i="22"/>
  <c r="J68" i="22"/>
  <c r="J96" i="23"/>
  <c r="J68" i="23" s="1"/>
  <c r="J95" i="21"/>
  <c r="J68" i="21"/>
  <c r="BK96" i="19"/>
  <c r="J96" i="19"/>
  <c r="J67" i="19" s="1"/>
  <c r="BK96" i="18"/>
  <c r="J96" i="18"/>
  <c r="J67" i="18" s="1"/>
  <c r="J67" i="22"/>
  <c r="J97" i="23"/>
  <c r="J69" i="23" s="1"/>
  <c r="BK101" i="16"/>
  <c r="J101" i="16" s="1"/>
  <c r="J67" i="16" s="1"/>
  <c r="J92" i="35"/>
  <c r="J64" i="35" s="1"/>
  <c r="BK96" i="27"/>
  <c r="J96" i="27"/>
  <c r="J68" i="27" s="1"/>
  <c r="J67" i="20"/>
  <c r="J98" i="11"/>
  <c r="J68" i="11"/>
  <c r="J41" i="31"/>
  <c r="AN92" i="1"/>
  <c r="J63" i="29"/>
  <c r="BK97" i="28"/>
  <c r="J97" i="28" s="1"/>
  <c r="J34" i="28" s="1"/>
  <c r="AG91" i="1" s="1"/>
  <c r="AN91" i="1" s="1"/>
  <c r="J41" i="29"/>
  <c r="J43" i="26"/>
  <c r="J43" i="25"/>
  <c r="J43" i="24"/>
  <c r="J43" i="22"/>
  <c r="J43" i="20"/>
  <c r="AN79" i="1"/>
  <c r="J43" i="17"/>
  <c r="AN75" i="1"/>
  <c r="J43" i="15"/>
  <c r="AN71" i="1"/>
  <c r="J67" i="12"/>
  <c r="J43" i="12"/>
  <c r="AN68" i="1"/>
  <c r="J43" i="10"/>
  <c r="J67" i="9"/>
  <c r="J43" i="9"/>
  <c r="AN64" i="1"/>
  <c r="J41" i="7"/>
  <c r="J63" i="6"/>
  <c r="AN62" i="1"/>
  <c r="J41" i="5"/>
  <c r="J41" i="6"/>
  <c r="J99" i="4"/>
  <c r="J68" i="4"/>
  <c r="AN57" i="1"/>
  <c r="J43" i="2"/>
  <c r="AN82" i="1"/>
  <c r="AN84" i="1"/>
  <c r="BA77" i="1"/>
  <c r="AW77" i="1"/>
  <c r="J32" i="35"/>
  <c r="AG98" i="1"/>
  <c r="J32" i="30"/>
  <c r="AG93" i="1"/>
  <c r="AN93" i="1"/>
  <c r="AU78" i="1"/>
  <c r="AU77" i="1" s="1"/>
  <c r="BC77" i="1"/>
  <c r="AY77" i="1" s="1"/>
  <c r="J34" i="3"/>
  <c r="AG59" i="1" s="1"/>
  <c r="AG58" i="1" s="1"/>
  <c r="AX78" i="1"/>
  <c r="J32" i="32"/>
  <c r="AG95" i="1" s="1"/>
  <c r="AN95" i="1" s="1"/>
  <c r="BD77" i="1"/>
  <c r="AU66" i="1"/>
  <c r="AU72" i="1"/>
  <c r="J34" i="14"/>
  <c r="AG74" i="1"/>
  <c r="AN74" i="1" s="1"/>
  <c r="J34" i="21"/>
  <c r="AG83" i="1"/>
  <c r="AZ72" i="1"/>
  <c r="AV72" i="1"/>
  <c r="AT72" i="1" s="1"/>
  <c r="J34" i="8"/>
  <c r="AG67" i="1"/>
  <c r="J34" i="13"/>
  <c r="AG73" i="1" s="1"/>
  <c r="AZ78" i="1"/>
  <c r="AV78" i="1" s="1"/>
  <c r="AY55" i="1"/>
  <c r="AS54" i="1"/>
  <c r="J34" i="11"/>
  <c r="AG70" i="1" s="1"/>
  <c r="AW78" i="1"/>
  <c r="AZ55" i="1"/>
  <c r="AV55" i="1" s="1"/>
  <c r="AT55" i="1" s="1"/>
  <c r="BB77" i="1"/>
  <c r="AX77" i="1" s="1"/>
  <c r="J32" i="33"/>
  <c r="AG96" i="1" s="1"/>
  <c r="AN96" i="1" s="1"/>
  <c r="J34" i="4"/>
  <c r="AG61" i="1" s="1"/>
  <c r="AG60" i="1" s="1"/>
  <c r="AN60" i="1" s="1"/>
  <c r="AV56" i="1"/>
  <c r="AT56" i="1"/>
  <c r="AZ85" i="1"/>
  <c r="AV85" i="1"/>
  <c r="AT85" i="1"/>
  <c r="AZ66" i="1"/>
  <c r="AV66" i="1" s="1"/>
  <c r="AT66" i="1" s="1"/>
  <c r="J34" i="23"/>
  <c r="AG86" i="1"/>
  <c r="J63" i="34" l="1"/>
  <c r="J32" i="34"/>
  <c r="AG97" i="1" s="1"/>
  <c r="AN97" i="1" s="1"/>
  <c r="J43" i="21"/>
  <c r="J43" i="23"/>
  <c r="J41" i="35"/>
  <c r="J43" i="11"/>
  <c r="BK95" i="27"/>
  <c r="J95" i="27"/>
  <c r="J67" i="27" s="1"/>
  <c r="J41" i="34"/>
  <c r="J41" i="33"/>
  <c r="J41" i="32"/>
  <c r="J41" i="30"/>
  <c r="J43" i="28"/>
  <c r="J67" i="28"/>
  <c r="J43" i="14"/>
  <c r="J43" i="13"/>
  <c r="AN73" i="1"/>
  <c r="J43" i="8"/>
  <c r="AN67" i="1"/>
  <c r="J43" i="4"/>
  <c r="AN61" i="1"/>
  <c r="J43" i="3"/>
  <c r="AN59" i="1"/>
  <c r="AN58" i="1"/>
  <c r="AN56" i="1"/>
  <c r="AN86" i="1"/>
  <c r="AN83" i="1"/>
  <c r="AN70" i="1"/>
  <c r="AN98" i="1"/>
  <c r="J34" i="16"/>
  <c r="AG76" i="1"/>
  <c r="AN76" i="1" s="1"/>
  <c r="J34" i="18"/>
  <c r="AG80" i="1"/>
  <c r="AN80" i="1"/>
  <c r="BC63" i="1"/>
  <c r="AY63" i="1" s="1"/>
  <c r="AU63" i="1"/>
  <c r="AU54" i="1" s="1"/>
  <c r="BA63" i="1"/>
  <c r="AW63" i="1" s="1"/>
  <c r="AG66" i="1"/>
  <c r="AZ77" i="1"/>
  <c r="AV77" i="1"/>
  <c r="AT77" i="1"/>
  <c r="BD63" i="1"/>
  <c r="J34" i="19"/>
  <c r="AG81" i="1" s="1"/>
  <c r="AN81" i="1" s="1"/>
  <c r="AT78" i="1"/>
  <c r="AG55" i="1"/>
  <c r="BB63" i="1"/>
  <c r="AX63" i="1" s="1"/>
  <c r="AN66" i="1" l="1"/>
  <c r="J43" i="19"/>
  <c r="J43" i="16"/>
  <c r="J43" i="18"/>
  <c r="AN55" i="1"/>
  <c r="J34" i="27"/>
  <c r="AG90" i="1" s="1"/>
  <c r="AG85" i="1" s="1"/>
  <c r="AG72" i="1"/>
  <c r="AG78" i="1"/>
  <c r="BB54" i="1"/>
  <c r="W31" i="1" s="1"/>
  <c r="BA54" i="1"/>
  <c r="W30" i="1" s="1"/>
  <c r="BD54" i="1"/>
  <c r="W33" i="1"/>
  <c r="AZ63" i="1"/>
  <c r="AV63" i="1" s="1"/>
  <c r="AT63" i="1" s="1"/>
  <c r="BC54" i="1"/>
  <c r="W32" i="1" s="1"/>
  <c r="AN72" i="1" l="1"/>
  <c r="AN85" i="1"/>
  <c r="J43" i="27"/>
  <c r="AN90" i="1"/>
  <c r="AN78" i="1"/>
  <c r="AX54" i="1"/>
  <c r="AW54" i="1"/>
  <c r="AK30" i="1" s="1"/>
  <c r="AG77" i="1"/>
  <c r="AN77" i="1"/>
  <c r="AY54" i="1"/>
  <c r="AZ54" i="1"/>
  <c r="W29" i="1" s="1"/>
  <c r="AG63" i="1" l="1"/>
  <c r="AN63" i="1" s="1"/>
  <c r="AV54" i="1"/>
  <c r="AK29" i="1" s="1"/>
  <c r="AG54" i="1" l="1"/>
  <c r="AK26" i="1" s="1"/>
  <c r="AT54" i="1"/>
  <c r="AN54" i="1" l="1"/>
  <c r="AK35" i="1"/>
</calcChain>
</file>

<file path=xl/sharedStrings.xml><?xml version="1.0" encoding="utf-8"?>
<sst xmlns="http://schemas.openxmlformats.org/spreadsheetml/2006/main" count="60647" uniqueCount="6368">
  <si>
    <t>Export Komplet</t>
  </si>
  <si>
    <t>VZ</t>
  </si>
  <si>
    <t>2.0</t>
  </si>
  <si>
    <t>ZAMOK</t>
  </si>
  <si>
    <t>False</t>
  </si>
  <si>
    <t>{20abe7c8-a3e6-44aa-9625-280f8c921a28}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</si>
  <si>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</si>
  <si>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</si>
  <si>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</si>
  <si>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</si>
  <si>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</si>
  <si>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</si>
  <si>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</si>
  <si>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</si>
  <si>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rev6_210309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</si>
  <si>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</si>
  <si>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</si>
  <si>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Vstupní objekt do areálu Kamencového jezera D1 Mostecká</t>
  </si>
  <si>
    <t>KSO:</t>
  </si>
  <si>
    <t/>
  </si>
  <si>
    <t>CC-CZ:</t>
  </si>
  <si>
    <t>Místo:</t>
  </si>
  <si>
    <t xml:space="preserve"> </t>
  </si>
  <si>
    <t>Datum:</t>
  </si>
  <si>
    <t>5. 4. 2022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</si>
  <si>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</si>
  <si>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</si>
  <si>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</si>
  <si>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</si>
  <si>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</si>
  <si>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</si>
  <si>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</si>
  <si>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24849308</t>
  </si>
  <si>
    <t>Refuel s.r.o.</t>
  </si>
  <si>
    <t>CZ24849308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</si>
  <si>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</si>
  <si>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</si>
  <si>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</si>
  <si>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</si>
  <si>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</si>
  <si>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</si>
  <si>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</si>
  <si>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</si>
  <si>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</si>
  <si>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</si>
  <si>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</si>
  <si>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</si>
  <si>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</si>
  <si>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</si>
  <si>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</si>
  <si>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</si>
  <si>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</si>
  <si>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</si>
  <si>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</si>
  <si>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</si>
  <si>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</si>
  <si>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</si>
  <si>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</si>
  <si>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</si>
  <si>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</si>
  <si>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</si>
  <si>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</si>
  <si>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</si>
  <si>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</si>
  <si>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</si>
  <si>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</si>
  <si>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</si>
  <si>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</si>
  <si>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</si>
  <si>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</si>
  <si>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</si>
  <si>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</si>
  <si>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</si>
  <si>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</si>
  <si>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</si>
  <si>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</si>
  <si>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</si>
  <si>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</si>
  <si>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ZPŮSOBILÉ VÝDAJE</t>
  </si>
  <si>
    <t>STA</t>
  </si>
  <si>
    <t>1</t>
  </si>
  <si>
    <t>{32f8ca9f-63bc-42cb-af42-ea06633e90ee}</t>
  </si>
  <si>
    <t>2</t>
  </si>
  <si>
    <t>SO 02</t>
  </si>
  <si>
    <t>Vstupní objekt kemp</t>
  </si>
  <si>
    <t>Soupis</t>
  </si>
  <si>
    <t>{5d9dcaf9-9387-4a29-aefe-01815df4f4dc}</t>
  </si>
  <si>
    <t>/</t>
  </si>
  <si>
    <t>SO 02.1</t>
  </si>
  <si>
    <t>Stavební část</t>
  </si>
  <si>
    <t>3</t>
  </si>
  <si>
    <t>{81d180ee-b049-4ebd-85a0-ea69795b488f}</t>
  </si>
  <si>
    <t>SO 03</t>
  </si>
  <si>
    <t>Vstupní objekt a oplocení</t>
  </si>
  <si>
    <t>{07fc2e4e-d3b5-47f0-93e9-c5507188f5b1}</t>
  </si>
  <si>
    <t>SO 03.1</t>
  </si>
  <si>
    <t>{f1282bbf-4b86-455d-8e73-c0f1468ce34b}</t>
  </si>
  <si>
    <t>SO 04</t>
  </si>
  <si>
    <t>Sadové úpravy</t>
  </si>
  <si>
    <t>{4a69b89a-974c-41f4-9bd4-82429b6384b4}</t>
  </si>
  <si>
    <t>SO 04.1.7</t>
  </si>
  <si>
    <t>VEGETAČNÍ STŘECHA - založení, výsadby, rozvojová  péče (do konce veget.období)</t>
  </si>
  <si>
    <t>{c241d900-ab5c-4dc4-9844-3b2718db9729}</t>
  </si>
  <si>
    <t>VON</t>
  </si>
  <si>
    <t>Vedlejší a ostatní rozpočtové náklady</t>
  </si>
  <si>
    <t>{31827733-0e40-44f0-bd4b-3020686d883c}</t>
  </si>
  <si>
    <t>02</t>
  </si>
  <si>
    <t>NEZPŮSOBILÉ VÝDAJE</t>
  </si>
  <si>
    <t>{3151d518-5c7d-43f1-bd74-2044f93db89e}</t>
  </si>
  <si>
    <t>SO 00</t>
  </si>
  <si>
    <t>Demolice základových konstrukcí objektu minigolf</t>
  </si>
  <si>
    <t>{582ddd46-d7bd-4d98-bc50-088860233714}</t>
  </si>
  <si>
    <t>SO 01</t>
  </si>
  <si>
    <t>Komunikace, parkoviště, veřejné prostranství</t>
  </si>
  <si>
    <t>{32fa91dc-9181-4353-b424-a4ac024ef56d}</t>
  </si>
  <si>
    <t>{6a70e923-1815-4029-b762-a5bf880be2e0}</t>
  </si>
  <si>
    <t xml:space="preserve">Stavební část </t>
  </si>
  <si>
    <t>{d12580b2-40ab-4dc0-bbd4-5b105718c600}</t>
  </si>
  <si>
    <t>SO 02.2</t>
  </si>
  <si>
    <t>Zdravotně technické instalace</t>
  </si>
  <si>
    <t>{fa8a1c52-9f36-4dc7-9e84-eca04b7d7630}</t>
  </si>
  <si>
    <t>SO 02.3</t>
  </si>
  <si>
    <t>Vzduchotechnika</t>
  </si>
  <si>
    <t>{97c1a187-b8d9-45d0-be19-66ad73c62434}</t>
  </si>
  <si>
    <t>SO 02.4</t>
  </si>
  <si>
    <t>Vytápění</t>
  </si>
  <si>
    <t>{815d9562-cbbe-4ff0-9865-3bbbfff2a9df}</t>
  </si>
  <si>
    <t>SO 02.5</t>
  </si>
  <si>
    <t>Elektroinstalace</t>
  </si>
  <si>
    <t>{5f60be3a-84f2-4ab7-ad20-20cb5472c3f1}</t>
  </si>
  <si>
    <t>{be28adaf-43e8-48d2-8f0f-5ee6454c555c}</t>
  </si>
  <si>
    <t>{c6801859-bd43-4439-845f-80baab10f248}</t>
  </si>
  <si>
    <t>SO 03.2</t>
  </si>
  <si>
    <t>{4d8f03c7-073b-42a4-bcfe-28a3cdddef21}</t>
  </si>
  <si>
    <t>SO 03.3</t>
  </si>
  <si>
    <t>{5fa8151e-c6c7-495e-bd05-da2adccbac15}</t>
  </si>
  <si>
    <t>SO 03.4</t>
  </si>
  <si>
    <t>{6be7779a-f731-4a02-9171-931284d71881}</t>
  </si>
  <si>
    <t>{5a705143-97cd-42f5-9f1d-286317092f8e}</t>
  </si>
  <si>
    <t>SO 04.1</t>
  </si>
  <si>
    <t>{292ecfc5-9a16-45f9-8d3a-6fec502a8ee2}</t>
  </si>
  <si>
    <t>SO 04.1.1</t>
  </si>
  <si>
    <t>Kácení dřevin a ochrana stromů při stavební činnosti</t>
  </si>
  <si>
    <t>4</t>
  </si>
  <si>
    <t>{980aae24-f2f3-42be-a379-4e468b7c363c}</t>
  </si>
  <si>
    <t>SO 04.1.2</t>
  </si>
  <si>
    <t>STROMY- výsadby, rozvojová  péče (do konce veget.období)</t>
  </si>
  <si>
    <t>{d59aa461-ca15-435b-a7ee-5b95f1bfd93f}</t>
  </si>
  <si>
    <t>SO 04.1.3</t>
  </si>
  <si>
    <t>Štěrkové trávníky v pásu na parkovišti - založení, rozvojová péče</t>
  </si>
  <si>
    <t>{dbaba478-be10-49d1-bb56-8740c5e16a69}</t>
  </si>
  <si>
    <t>SO 04.1.4</t>
  </si>
  <si>
    <t>Trávo-bylinná až luční společenstva lemu parkoviště</t>
  </si>
  <si>
    <t>{020348a9-4b2d-4ab4-9f45-82af877e5ae3}</t>
  </si>
  <si>
    <t>SO 04.1.5</t>
  </si>
  <si>
    <t>Trávníky obnovované podél komunikací – suchomilné, stín až polostín</t>
  </si>
  <si>
    <t>{5a06d28b-d2f5-47b0-92ba-ec7ed0f5e4b5}</t>
  </si>
  <si>
    <t>SO 04.1.6</t>
  </si>
  <si>
    <t>KEŘE - výsadby, rozvojová  péče (do konce veget.období)</t>
  </si>
  <si>
    <t>{09d55d05-d4d7-46e6-ae3e-a26834b44643}</t>
  </si>
  <si>
    <t>SO 04.2</t>
  </si>
  <si>
    <t>Sadové úpravy - následná péče</t>
  </si>
  <si>
    <t>{6c2d8489-5cac-4634-8b6d-9ee5079f6858}</t>
  </si>
  <si>
    <t>SO 04.2.1</t>
  </si>
  <si>
    <t>{29a89229-7521-403c-8a8f-0524adac3691}</t>
  </si>
  <si>
    <t>SO 04.2.2</t>
  </si>
  <si>
    <t>{8c4f3941-6d92-4832-aeff-f0719f2d759b}</t>
  </si>
  <si>
    <t>SO 04.2.3</t>
  </si>
  <si>
    <t>{b982949b-72fa-451f-b89f-8497d62d7190}</t>
  </si>
  <si>
    <t>SO 04.2.4</t>
  </si>
  <si>
    <t>{87d38f77-99c3-48cf-8160-bff5f2d6e27f}</t>
  </si>
  <si>
    <t>SO 04.2.5</t>
  </si>
  <si>
    <t>{c01094aa-0e96-4274-8a96-f025befd1372}</t>
  </si>
  <si>
    <t>SO 04.2.6</t>
  </si>
  <si>
    <t>{081209db-42cc-4224-b432-83c321a42895}</t>
  </si>
  <si>
    <t>SO 05</t>
  </si>
  <si>
    <t>Veřejné osvětlení</t>
  </si>
  <si>
    <t>{908e858a-c544-4fbd-b3d1-1a082f8f17da}</t>
  </si>
  <si>
    <t>SO 06</t>
  </si>
  <si>
    <t>Opěrné stěny</t>
  </si>
  <si>
    <t>{d7c007d6-593c-4fae-9542-fc5dd0866f62}</t>
  </si>
  <si>
    <t>SO 08</t>
  </si>
  <si>
    <t>Vodovod</t>
  </si>
  <si>
    <t>{dfec586e-e1a9-4863-87a2-e1423967fbd5}</t>
  </si>
  <si>
    <t>SO 09</t>
  </si>
  <si>
    <t>Kanalizace splašková</t>
  </si>
  <si>
    <t>{027f9cf2-4348-4336-8cee-85bb4ff2bce4}</t>
  </si>
  <si>
    <t>SO 10</t>
  </si>
  <si>
    <t>NN rozvody</t>
  </si>
  <si>
    <t>{1c19ab93-6080-4f5b-bddf-f3be7053603e}</t>
  </si>
  <si>
    <t>SO 11</t>
  </si>
  <si>
    <t>Plynovod</t>
  </si>
  <si>
    <t>{5f2302ec-16dd-44e4-8eef-a99701b43a24}</t>
  </si>
  <si>
    <t>{14873d85-1499-44aa-9091-a8bd956603e7}</t>
  </si>
  <si>
    <t>KRYCÍ LIST SOUPISU PRACÍ</t>
  </si>
  <si>
    <t>Objekt:</t>
  </si>
  <si>
    <t>01 - ZPŮSOBILÉ VÝDAJE</t>
  </si>
  <si>
    <t>Soupis:</t>
  </si>
  <si>
    <t>SO 02 - Vstupní objekt kemp</t>
  </si>
  <si>
    <t>Úroveň 3:</t>
  </si>
  <si>
    <t>SO 02.1 - Stavební část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</si>
  <si>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</si>
  <si>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</si>
  <si>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</si>
  <si>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</si>
  <si>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</si>
  <si>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</si>
  <si>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</si>
  <si>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</si>
  <si>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</si>
  <si>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</si>
  <si>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</si>
  <si>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</si>
  <si>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</si>
  <si>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</si>
  <si>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</si>
  <si>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</si>
  <si>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</si>
  <si>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</si>
  <si>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</si>
  <si>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</si>
  <si>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</si>
  <si>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</si>
  <si>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</si>
  <si>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</si>
  <si>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</si>
  <si>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</si>
  <si>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</si>
  <si>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</si>
  <si>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</si>
  <si>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712311101</t>
  </si>
  <si>
    <t>Provedení povlakové krytiny střech plochých do 10° natěradly a tmely za studena nátěrem lakem penetračním nebo asfaltovým</t>
  </si>
  <si>
    <t>m2</t>
  </si>
  <si>
    <t>CS ÚRS 2022 01</t>
  </si>
  <si>
    <t>16</t>
  </si>
  <si>
    <t>-864771918</t>
  </si>
  <si>
    <t>Online PSC</t>
  </si>
  <si>
    <t>https://podminky.urs.cz/item/CS_URS_2022_01/712311101</t>
  </si>
  <si>
    <t>VV</t>
  </si>
  <si>
    <t>viz. výkres č. 05 a 06</t>
  </si>
  <si>
    <t>20,2*16,6</t>
  </si>
  <si>
    <t>Součet</t>
  </si>
  <si>
    <t>M</t>
  </si>
  <si>
    <t>11163150</t>
  </si>
  <si>
    <t>lak penetrační asfaltový</t>
  </si>
  <si>
    <t>t</t>
  </si>
  <si>
    <t>32</t>
  </si>
  <si>
    <t>-204087358</t>
  </si>
  <si>
    <t>335,32*0,00032 'Přepočtené koeficientem množství</t>
  </si>
  <si>
    <t>712341659</t>
  </si>
  <si>
    <t>Provedení povlakové krytiny střech plochých do 10° pásy přitavením NAIP bodově</t>
  </si>
  <si>
    <t>-344853375</t>
  </si>
  <si>
    <t>https://podminky.urs.cz/item/CS_URS_2022_01/712341659</t>
  </si>
  <si>
    <t>335,32  "výpočet v pol.č. 712311101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</si>
  <si>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</si>
  <si>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</si>
  <si>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502862368</t>
  </si>
  <si>
    <t>335,32*1,1655 'Přepočtené koeficientem množství</t>
  </si>
  <si>
    <t>5</t>
  </si>
  <si>
    <t>712341715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</si>
  <si>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</si>
  <si>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kus</t>
  </si>
  <si>
    <t>-1442888954</t>
  </si>
  <si>
    <t>https://podminky.urs.cz/item/CS_URS_2022_01/712341715</t>
  </si>
  <si>
    <t>7,0</t>
  </si>
  <si>
    <t>6</t>
  </si>
  <si>
    <t>62851033</t>
  </si>
  <si>
    <t>prostup parozábranou s integrovanou manžetou z modifikovaného asfaltového pásu DN 125</t>
  </si>
  <si>
    <t>-1716582166</t>
  </si>
  <si>
    <t>3,0   "odvětrání radonu</t>
  </si>
  <si>
    <t>7</t>
  </si>
  <si>
    <t>62851032</t>
  </si>
  <si>
    <t>prostup parozábranou s integrovanou manžetou z modifikovaného asfaltového pásu DN 100</t>
  </si>
  <si>
    <t>1310373404</t>
  </si>
  <si>
    <t>4,0   "kanalizace</t>
  </si>
  <si>
    <t>8</t>
  </si>
  <si>
    <t>712341716</t>
  </si>
  <si>
    <t>Provedení povlakové krytiny střech plochých do 10° pásy přitavením NAIP ostatní činnosti při pokládání pásů (materiál ve specifikaci) zaizolování prostupů střešní rovinou kruhový průřez, průměr přes 300 mm do 500 mm</t>
  </si>
  <si>
    <t>-932453027</t>
  </si>
  <si>
    <t>https://podminky.urs.cz/item/CS_URS_2022_01/712341716</t>
  </si>
  <si>
    <t>36,0   "světlovody</t>
  </si>
  <si>
    <t>9</t>
  </si>
  <si>
    <t>-1216842217</t>
  </si>
  <si>
    <t>2*PI*0,25*0,4*36</t>
  </si>
  <si>
    <t>22,619*1,15 'Přepočtené koeficientem množství</t>
  </si>
  <si>
    <t>10</t>
  </si>
  <si>
    <t>712361705</t>
  </si>
  <si>
    <t>Provedení povlakové krytiny střech plochých do 10° fólií lepená se svařovanými spoji</t>
  </si>
  <si>
    <t>-1914082781</t>
  </si>
  <si>
    <t>https://podminky.urs.cz/item/CS_URS_2022_01/712361705</t>
  </si>
  <si>
    <t>11</t>
  </si>
  <si>
    <t>28343016</t>
  </si>
  <si>
    <t>fólie hydroizolační střešní mPVC určená ke stabilizaci přitížením a do vegetačních střech tl 2,0mm</t>
  </si>
  <si>
    <t>220019410</t>
  </si>
  <si>
    <t>12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</si>
  <si>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</si>
  <si>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</si>
  <si>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-830804469</t>
  </si>
  <si>
    <t>https://podminky.urs.cz/item/CS_URS_2022_01/712363115</t>
  </si>
  <si>
    <t>13</t>
  </si>
  <si>
    <t>28342053</t>
  </si>
  <si>
    <t>komínek střešní odvětrávací s integrovanou manžetou z PVC DN 100</t>
  </si>
  <si>
    <t>415634071</t>
  </si>
  <si>
    <t>14</t>
  </si>
  <si>
    <t>28342054</t>
  </si>
  <si>
    <t>komínek střešní odvětrávací s integrovanou manžetou z PVC DN 125</t>
  </si>
  <si>
    <t>1549050041</t>
  </si>
  <si>
    <t>712363116</t>
  </si>
  <si>
    <t>Provedení povlakové krytiny střech plochých do 10° fólií ostatní činnosti při pokládání hydroizolačních fólií (materiál ve specifikaci) zaizolování prostupů střešní rovinou kruhový průřez, průměr přes 300 mm do 500 mm</t>
  </si>
  <si>
    <t>-422150035</t>
  </si>
  <si>
    <t>https://podminky.urs.cz/item/CS_URS_2022_01/712363116</t>
  </si>
  <si>
    <t>28322025</t>
  </si>
  <si>
    <t>fólie hydroizolační střešní mPVC nevyztužená určená na detaily tl 2,0mm</t>
  </si>
  <si>
    <t>-881630288</t>
  </si>
  <si>
    <t>(2*PI*0,25*0,2+0,65*0,65)*36</t>
  </si>
  <si>
    <t>26,52*0,88 'Přepočtené koeficientem množství</t>
  </si>
  <si>
    <t>17</t>
  </si>
  <si>
    <t>712363122</t>
  </si>
  <si>
    <t>Provedení povlakové krytiny střech plochých do 10° fólií ostatní činnosti při pokládání hydroizolačních fólií (materiál ve specifikaci) zaizolování prostupů střešní rovinou provedení rohů a koutů izolačními tvarovkami horkovzdušným navařením</t>
  </si>
  <si>
    <t>1229944653</t>
  </si>
  <si>
    <t>https://podminky.urs.cz/item/CS_URS_2022_01/712363122</t>
  </si>
  <si>
    <t>18</t>
  </si>
  <si>
    <t>28322070</t>
  </si>
  <si>
    <t>roh vnitřní pro střešní fólie mPVC šedé</t>
  </si>
  <si>
    <t>-1670707499</t>
  </si>
  <si>
    <t>19</t>
  </si>
  <si>
    <t>712363352</t>
  </si>
  <si>
    <t>Povlakové krytiny střech plochých do 10° z tvarovaných poplastovaných lišt pro mPVC vnitřní koutová lišta rš 100 mm</t>
  </si>
  <si>
    <t>m</t>
  </si>
  <si>
    <t>608173463</t>
  </si>
  <si>
    <t>https://podminky.urs.cz/item/CS_URS_2022_01/712363352</t>
  </si>
  <si>
    <t>(20,2+16,6)*2</t>
  </si>
  <si>
    <t>20</t>
  </si>
  <si>
    <t>712363353</t>
  </si>
  <si>
    <t>Povlakové krytiny střech plochých do 10° z tvarovaných poplastovaných lišt pro mPVC vnější koutová lišta rš 100 mm</t>
  </si>
  <si>
    <t>-439232052</t>
  </si>
  <si>
    <t>https://podminky.urs.cz/item/CS_URS_2022_01/712363353</t>
  </si>
  <si>
    <t>712771001</t>
  </si>
  <si>
    <t>Provedení separační nebo kluzné vrstvy vegetační střechy z fólií kladených volně s přesahem, sklon střechy do 5°</t>
  </si>
  <si>
    <t>-635468545</t>
  </si>
  <si>
    <t>https://podminky.urs.cz/item/CS_URS_2022_01/712771001</t>
  </si>
  <si>
    <t>22</t>
  </si>
  <si>
    <t>69311082</t>
  </si>
  <si>
    <t>geotextilie netkaná separační, ochranná, filtrační, drenážní PP 500g/m2</t>
  </si>
  <si>
    <t>952143893</t>
  </si>
  <si>
    <t>335,32*1,05 'Přepočtené koeficientem množství</t>
  </si>
  <si>
    <t>23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</si>
  <si>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</si>
  <si>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</si>
  <si>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756073353</t>
  </si>
  <si>
    <t>https://podminky.urs.cz/item/CS_URS_2022_01/712771101</t>
  </si>
  <si>
    <t>24</t>
  </si>
  <si>
    <t>69311068</t>
  </si>
  <si>
    <t>geotextilie netkaná separační, ochranná, filtrační, drenážní PP 300g/m2</t>
  </si>
  <si>
    <t>1313870140</t>
  </si>
  <si>
    <t>25</t>
  </si>
  <si>
    <t>712771255</t>
  </si>
  <si>
    <t>Provedení drenážní vrstvy vegetační střechy odvodnění osazením kontrolní šachty na střešní vpusť</t>
  </si>
  <si>
    <t>711877720</t>
  </si>
  <si>
    <t>https://podminky.urs.cz/item/CS_URS_2022_01/712771255</t>
  </si>
  <si>
    <t>2,0</t>
  </si>
  <si>
    <t>26</t>
  </si>
  <si>
    <t>69334338</t>
  </si>
  <si>
    <t>šachta kontrolní odvodnění vegetačních střech PA 300x300mm v 230mm</t>
  </si>
  <si>
    <t>-1352043152</t>
  </si>
  <si>
    <t>27</t>
  </si>
  <si>
    <t>712811101</t>
  </si>
  <si>
    <t>Provedení povlakové krytiny střech samostatným vytažením izolačního povlaku za studena na konstrukce převyšující úroveň střechy, nátěrem penetračním</t>
  </si>
  <si>
    <t>-628601655</t>
  </si>
  <si>
    <t>https://podminky.urs.cz/item/CS_URS_2022_01/712811101</t>
  </si>
  <si>
    <t>(20,2+16,6)*2*1,1</t>
  </si>
  <si>
    <t>28</t>
  </si>
  <si>
    <t>497736758</t>
  </si>
  <si>
    <t>80,96*0,00035 'Přepočtené koeficientem množství</t>
  </si>
  <si>
    <t>29</t>
  </si>
  <si>
    <t>712831101</t>
  </si>
  <si>
    <t>Provedení povlakové krytiny střech samostatným vytažením izolačního povlaku pásy na sucho na konstrukce převyšující úroveň střechy, AIP, NAIP nebo tkaninou</t>
  </si>
  <si>
    <t>-1076311270</t>
  </si>
  <si>
    <t>https://podminky.urs.cz/item/CS_URS_2022_01/712831101</t>
  </si>
  <si>
    <t>(20,2+16,6)*2*1,0</t>
  </si>
  <si>
    <t>30</t>
  </si>
  <si>
    <t>-676816138</t>
  </si>
  <si>
    <t>73,6*1,2 'Přepočtené koeficientem množství</t>
  </si>
  <si>
    <t>31</t>
  </si>
  <si>
    <t>712861705</t>
  </si>
  <si>
    <t>Provedení povlakové krytiny střech samostatným vytažením izolačního povlaku fólií na konstrukce převyšující úroveň střechy, přilepenou se svařovanými spoji</t>
  </si>
  <si>
    <t>710657944</t>
  </si>
  <si>
    <t>https://podminky.urs.cz/item/CS_URS_2022_01/712861705</t>
  </si>
  <si>
    <t>73,6    "výpočet v pol.č. 712831101</t>
  </si>
  <si>
    <t>1135487949</t>
  </si>
  <si>
    <t>33</t>
  </si>
  <si>
    <t>998712101</t>
  </si>
  <si>
    <t>Přesun hmot pro povlakové krytiny stanovený z hmotnosti přesunovaného materiálu vodorovná dopravní vzdálenost do 50 m v objektech výšky do 6 m</t>
  </si>
  <si>
    <t>-593372172</t>
  </si>
  <si>
    <t>https://podminky.urs.cz/item/CS_URS_2022_01/998712101</t>
  </si>
  <si>
    <t>713</t>
  </si>
  <si>
    <t>Izolace tepelné</t>
  </si>
  <si>
    <t>34</t>
  </si>
  <si>
    <t>713141136</t>
  </si>
  <si>
    <t>Montáž tepelné izolace střech plochých rohožemi, pásy, deskami, dílci, bloky (izolační materiál ve specifikaci) přilepenými za studena nízkoexpanzní (PUR) pěnou</t>
  </si>
  <si>
    <t>-1232710602</t>
  </si>
  <si>
    <t>https://podminky.urs.cz/item/CS_URS_2022_01/713141136</t>
  </si>
  <si>
    <t>335,32*2   "2 vrstvy</t>
  </si>
  <si>
    <t>35</t>
  </si>
  <si>
    <t>28372319</t>
  </si>
  <si>
    <t>deska EPS 100 pro konstrukce s běžným zatížením λ=0,037 tl 160mm</t>
  </si>
  <si>
    <t>-2142712394</t>
  </si>
  <si>
    <t>335,32*1,02 'Přepočtené koeficientem množství</t>
  </si>
  <si>
    <t>36</t>
  </si>
  <si>
    <t>28376020</t>
  </si>
  <si>
    <t>deska perimetrická fasádní soklová 150kPa λ=0,035 tl 150mm</t>
  </si>
  <si>
    <t>1675814448</t>
  </si>
  <si>
    <t>37</t>
  </si>
  <si>
    <t>713141336</t>
  </si>
  <si>
    <t>Montáž tepelné izolace střech plochých spádovými klíny v ploše přilepenými za studena nízkoexpanzní (PUR) pěnou</t>
  </si>
  <si>
    <t>-1415146444</t>
  </si>
  <si>
    <t>https://podminky.urs.cz/item/CS_URS_2022_01/713141336</t>
  </si>
  <si>
    <t>38</t>
  </si>
  <si>
    <t>28376141</t>
  </si>
  <si>
    <t>klín izolační z pěnového polystyrenu EPS 100 spád do 5%</t>
  </si>
  <si>
    <t>m3</t>
  </si>
  <si>
    <t>1653732598</t>
  </si>
  <si>
    <t>viz. výkres č. D.1.1.08</t>
  </si>
  <si>
    <t>39,36+0,814</t>
  </si>
  <si>
    <t>40,174*1,02 'Přepočtené koeficientem množství</t>
  </si>
  <si>
    <t>39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</si>
  <si>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</si>
  <si>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</si>
  <si>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-1682230254</t>
  </si>
  <si>
    <t>https://podminky.urs.cz/item/CS_URS_2022_01/713141396</t>
  </si>
  <si>
    <t>2*PI*0,21*0,3*36,0   "světlovody</t>
  </si>
  <si>
    <t>40</t>
  </si>
  <si>
    <t>63151466</t>
  </si>
  <si>
    <t>deska tepelně izolační minerální plochých střech spodní vrstva 50kPa λ=0,036-0,039 tl 60mm</t>
  </si>
  <si>
    <t>-568228763</t>
  </si>
  <si>
    <t>14,25*1,02 'Přepočtené koeficientem množství</t>
  </si>
  <si>
    <t>48</t>
  </si>
  <si>
    <t>998713101</t>
  </si>
  <si>
    <t>Přesun hmot pro izolace tepelné stanovený z hmotnosti přesunovaného materiálu vodorovná dopravní vzdálenost do 50 m v objektech výšky do 6 m</t>
  </si>
  <si>
    <t>-414728024</t>
  </si>
  <si>
    <t>https://podminky.urs.cz/item/CS_URS_2022_01/998713101</t>
  </si>
  <si>
    <t>721</t>
  </si>
  <si>
    <t>Zdravotechnika - vnitřní kanalizace</t>
  </si>
  <si>
    <t>41</t>
  </si>
  <si>
    <t>721239114</t>
  </si>
  <si>
    <t>Střešní vtoky (vpusti) montáž střešních vtoků ostatních typů se svislým odtokem do DN 160</t>
  </si>
  <si>
    <t>1064859762</t>
  </si>
  <si>
    <t>https://podminky.urs.cz/item/CS_URS_2022_01/721239114</t>
  </si>
  <si>
    <t>42</t>
  </si>
  <si>
    <t>56231113</t>
  </si>
  <si>
    <t>vtok střešní svislý s manžetou pro PVC-P hydroizolaci pochůzných střech DN 75, DN 110, DN 125</t>
  </si>
  <si>
    <t>461602591</t>
  </si>
  <si>
    <t>43</t>
  </si>
  <si>
    <t>562PC02.1.9</t>
  </si>
  <si>
    <t>nástavec střešní vpusti s integrovanou PVC manžetou, pro výšku tepelné izolace 40-500 mm</t>
  </si>
  <si>
    <t>1455664357</t>
  </si>
  <si>
    <t>44</t>
  </si>
  <si>
    <t>998721101</t>
  </si>
  <si>
    <t>Přesun hmot pro vnitřní kanalizace stanovený z hmotnosti přesunovaného materiálu vodorovná dopravní vzdálenost do 50 m v objektech výšky do 6 m</t>
  </si>
  <si>
    <t>-1686972804</t>
  </si>
  <si>
    <t>https://podminky.urs.cz/item/CS_URS_2022_01/998721101</t>
  </si>
  <si>
    <t>762</t>
  </si>
  <si>
    <t>Konstrukce tesařské</t>
  </si>
  <si>
    <t>45</t>
  </si>
  <si>
    <t>762361313</t>
  </si>
  <si>
    <t>Konstrukční vrstva pod klempířské prvky pro oplechování horních ploch zdí a nadezdívek (atik) z desek dřevoštěpkových šroubovaných do podkladu, tloušťky desky 25 mm</t>
  </si>
  <si>
    <t>687956728</t>
  </si>
  <si>
    <t>https://podminky.urs.cz/item/CS_URS_2022_01/762361313</t>
  </si>
  <si>
    <t>(20,6*2+16,6)*0,4   "atika</t>
  </si>
  <si>
    <t>2,35*17,54    "sřecha</t>
  </si>
  <si>
    <t>46</t>
  </si>
  <si>
    <t>998762101</t>
  </si>
  <si>
    <t>Přesun hmot pro konstrukce tesařské stanovený z hmotnosti přesunovaného materiálu vodorovná dopravní vzdálenost do 50 m v objektech výšky do 6 m</t>
  </si>
  <si>
    <t>-163918036</t>
  </si>
  <si>
    <t>https://podminky.urs.cz/item/CS_URS_2022_01/998762101</t>
  </si>
  <si>
    <t>764</t>
  </si>
  <si>
    <t>Konstrukce klempířské</t>
  </si>
  <si>
    <t>47</t>
  </si>
  <si>
    <t>764214607</t>
  </si>
  <si>
    <t>Oplechování horních ploch zdí a nadezdívek (atik) z pozinkovaného plechu s povrchovou úpravou mechanicky kotvené rš 670 mm</t>
  </si>
  <si>
    <t>1730467055</t>
  </si>
  <si>
    <t>https://podminky.urs.cz/item/CS_URS_2022_01/764214607</t>
  </si>
  <si>
    <t>viz. Specifikace prvků</t>
  </si>
  <si>
    <t>16,53   "K3</t>
  </si>
  <si>
    <t>41,24   "K4</t>
  </si>
  <si>
    <t>50</t>
  </si>
  <si>
    <t>998764101</t>
  </si>
  <si>
    <t>Přesun hmot pro konstrukce klempířské stanovený z hmotnosti přesunovaného materiálu vodorovná dopravní vzdálenost do 50 m v objektech výšky do 6 m</t>
  </si>
  <si>
    <t>1967348019</t>
  </si>
  <si>
    <t>https://podminky.urs.cz/item/CS_URS_2022_01/998764101</t>
  </si>
  <si>
    <t>SO 03 - Vstupní objekt a oplocení</t>
  </si>
  <si>
    <t>SO 03.1 - Stavební část</t>
  </si>
  <si>
    <t>-265450542</t>
  </si>
  <si>
    <t>viz. výkres č. D.1.1.04 a 05</t>
  </si>
  <si>
    <t>11,8*1,9</t>
  </si>
  <si>
    <t>-1686005909</t>
  </si>
  <si>
    <t>22,42*0,00032 'Přepočtené koeficientem množství</t>
  </si>
  <si>
    <t>105063284</t>
  </si>
  <si>
    <t>22,42  "výpočet v pol.č. 712311101</t>
  </si>
  <si>
    <t>167849572</t>
  </si>
  <si>
    <t>22,42*1,1655 'Přepočtené koeficientem množství</t>
  </si>
  <si>
    <t>313167210</t>
  </si>
  <si>
    <t>3,0</t>
  </si>
  <si>
    <t>540815363</t>
  </si>
  <si>
    <t>-1891114398</t>
  </si>
  <si>
    <t>658052368</t>
  </si>
  <si>
    <t>2128555152</t>
  </si>
  <si>
    <t>-1140670942</t>
  </si>
  <si>
    <t>1774305791</t>
  </si>
  <si>
    <t>4,0</t>
  </si>
  <si>
    <t>-370723167</t>
  </si>
  <si>
    <t>621134616</t>
  </si>
  <si>
    <t>(11,8+1,9)*2</t>
  </si>
  <si>
    <t>-702775623</t>
  </si>
  <si>
    <t>-167007067</t>
  </si>
  <si>
    <t>136499533</t>
  </si>
  <si>
    <t>22,42*1,05 'Přepočtené koeficientem množství</t>
  </si>
  <si>
    <t>-1242735788</t>
  </si>
  <si>
    <t>-829532944</t>
  </si>
  <si>
    <t>1038484624</t>
  </si>
  <si>
    <t>viz. výkres č. 04 a 05</t>
  </si>
  <si>
    <t>1,0</t>
  </si>
  <si>
    <t>-1710864810</t>
  </si>
  <si>
    <t>1288007258</t>
  </si>
  <si>
    <t>(11,8+1,9)*2*0,75</t>
  </si>
  <si>
    <t>-484591749</t>
  </si>
  <si>
    <t>20,55*0,00035 'Přepočtené koeficientem množství</t>
  </si>
  <si>
    <t>1727360884</t>
  </si>
  <si>
    <t>(11,8+1,9)*2*0,6</t>
  </si>
  <si>
    <t>-1883542134</t>
  </si>
  <si>
    <t>16,44*1,2 'Přepočtené koeficientem množství</t>
  </si>
  <si>
    <t>683907844</t>
  </si>
  <si>
    <t>16,44    "výpočet v pol.č. 712831101</t>
  </si>
  <si>
    <t>642863260</t>
  </si>
  <si>
    <t>-745040152</t>
  </si>
  <si>
    <t>1405257758</t>
  </si>
  <si>
    <t>22,42*2   "2 vrstvy</t>
  </si>
  <si>
    <t>28372309</t>
  </si>
  <si>
    <t>deska EPS 100 pro konstrukce s běžným zatížením λ=0,037 tl 100mm</t>
  </si>
  <si>
    <t>1501849798</t>
  </si>
  <si>
    <t>22,42*1,02 'Přepočtené koeficientem množství</t>
  </si>
  <si>
    <t>28376014</t>
  </si>
  <si>
    <t>deska perimetrická fasádní soklová 150kPa λ=0,035 tl 60mm</t>
  </si>
  <si>
    <t>-1500778130</t>
  </si>
  <si>
    <t>-309311136</t>
  </si>
  <si>
    <t>-659825799</t>
  </si>
  <si>
    <t>viz. výkres č. D.1.1.07</t>
  </si>
  <si>
    <t>2,805+0,115</t>
  </si>
  <si>
    <t>2,92*1,02 'Přepočtené koeficientem množství</t>
  </si>
  <si>
    <t>98809519</t>
  </si>
  <si>
    <t>945335592</t>
  </si>
  <si>
    <t>213928937</t>
  </si>
  <si>
    <t>-2071828490</t>
  </si>
  <si>
    <t>2046737210</t>
  </si>
  <si>
    <t>-612068462</t>
  </si>
  <si>
    <t>Atika střechy S01</t>
  </si>
  <si>
    <t>(12,3+11,8+2,25*2)*0,25</t>
  </si>
  <si>
    <t>2017507236</t>
  </si>
  <si>
    <t>76421460r03.1.4</t>
  </si>
  <si>
    <t>Oplechování horních ploch zdí a nadezdívek (atik) z pozinkovaného plechu s povrchovou úpravou mechanicky kotvené rš 410 mm</t>
  </si>
  <si>
    <t>-1046222061</t>
  </si>
  <si>
    <t>4,55+24,66   "K4 a 5</t>
  </si>
  <si>
    <t>-797385910</t>
  </si>
  <si>
    <t>SO 04 - Sadové úpravy</t>
  </si>
  <si>
    <t>SO 04.1.7 - VEGETAČNÍ STŘECHA - založení, výsadby, rozvojová  péče (do konce veget.období)</t>
  </si>
  <si>
    <t>HSV - Práce a dodávky HSV</t>
  </si>
  <si>
    <t xml:space="preserve">    4.3 - VEGETAČNÍ STŘECHA - vegetační péče</t>
  </si>
  <si>
    <t xml:space="preserve">      1 - Zemní práce</t>
  </si>
  <si>
    <t xml:space="preserve">      998 - Přesun hmot</t>
  </si>
  <si>
    <t xml:space="preserve">    4.3 A - VEGETAČNÍ STŘECHA - ZALOŽENÍ</t>
  </si>
  <si>
    <t xml:space="preserve">      712 - Povlakové krytiny</t>
  </si>
  <si>
    <t xml:space="preserve">      VRN6 - Územní vlivy</t>
  </si>
  <si>
    <t>HSV</t>
  </si>
  <si>
    <t>Práce a dodávky HSV</t>
  </si>
  <si>
    <t>4.3</t>
  </si>
  <si>
    <t>VEGETAČNÍ STŘECHA - vegetační péče</t>
  </si>
  <si>
    <t>Zemní práce</t>
  </si>
  <si>
    <t>185804312-03</t>
  </si>
  <si>
    <t>Zalití rostlin vodou plocha přes 20 m2 - bez dodávky vody (napojení na hydrant investora)</t>
  </si>
  <si>
    <t>-805775279</t>
  </si>
  <si>
    <t>" NP 175 / dosadba (1x/1,rok):   zálivka následné péče:  min. 2 *plošná zálivka "</t>
  </si>
  <si>
    <t>"  2* závlaha plošně 10L/m2  střecha 212m2 (jen 1.rok 2x)  "</t>
  </si>
  <si>
    <t>(2*0,005*402,5)</t>
  </si>
  <si>
    <t>185804511</t>
  </si>
  <si>
    <t>Odplevelení výsadeb v rovině nebo na svahu do 1:5 záhonů květin</t>
  </si>
  <si>
    <t>-1387531238</t>
  </si>
  <si>
    <t>https://podminky.urs.cz/item/CS_URS_2022_01/185804511</t>
  </si>
  <si>
    <t>998</t>
  </si>
  <si>
    <t>Přesun hmot</t>
  </si>
  <si>
    <t>998231411</t>
  </si>
  <si>
    <t>Přesun hmot pro sadovnické a krajinářské úpravy - ručně bez užití mechanizace vodorovná dopravní vzdálenost do 100 m</t>
  </si>
  <si>
    <t>-723795485</t>
  </si>
  <si>
    <t>https://podminky.urs.cz/item/CS_URS_2022_01/998231411</t>
  </si>
  <si>
    <t>4.3 A</t>
  </si>
  <si>
    <t>VEGETAČNÍ STŘECHA - ZALOŽENÍ</t>
  </si>
  <si>
    <t>183403153</t>
  </si>
  <si>
    <t>Obdělání půdy hrabáním v rovině nebo na svahu do 1:5</t>
  </si>
  <si>
    <t>-1932910726</t>
  </si>
  <si>
    <t>https://podminky.urs.cz/item/CS_URS_2022_01/183403153</t>
  </si>
  <si>
    <t>10321230</t>
  </si>
  <si>
    <t>substrát vegetačních střech extenzivní s vyšším obsahem organické složky</t>
  </si>
  <si>
    <t>-1956207611</t>
  </si>
  <si>
    <t>185802113</t>
  </si>
  <si>
    <t>Hnojení půdy nebo trávníku v rovině nebo na svahu do 1:5 umělým hnojivem na široko</t>
  </si>
  <si>
    <t>2141349987</t>
  </si>
  <si>
    <t>https://podminky.urs.cz/item/CS_URS_2022_01/185802113</t>
  </si>
  <si>
    <t>10321310</t>
  </si>
  <si>
    <t>hnojivo vegetačních střech s dlouhodobým účinkem</t>
  </si>
  <si>
    <t>kg</t>
  </si>
  <si>
    <t>-922425080</t>
  </si>
  <si>
    <t>712391382-05</t>
  </si>
  <si>
    <t>Provedení povlakové krytiny střech do 10° násypem z hrubého kameniva tl. do 50 mm - vegetační střecha, mulčování výsadeb kamenivem</t>
  </si>
  <si>
    <t>-700811239</t>
  </si>
  <si>
    <t>58341364</t>
  </si>
  <si>
    <t>kamenivo drcené drobné frakce 2/4</t>
  </si>
  <si>
    <t>308504254</t>
  </si>
  <si>
    <t>" BT 148 + TZ/ mulčování - kamenná drt  fr. 2-4, tl. 2 cm=  4,24  m3 "</t>
  </si>
  <si>
    <t>0,02*402,5*1,85</t>
  </si>
  <si>
    <t>-1151905532</t>
  </si>
  <si>
    <t>69334301</t>
  </si>
  <si>
    <t>textilie ochranná vegetačních střech 500g/m2</t>
  </si>
  <si>
    <t>-626625462</t>
  </si>
  <si>
    <t>712771311</t>
  </si>
  <si>
    <t>Provedení hydroakumulační vrstvy vegetační střechy z hydrofilních minerálních panelů, sklon střechy do 5°</t>
  </si>
  <si>
    <t>-45200825</t>
  </si>
  <si>
    <t>https://podminky.urs.cz/item/CS_URS_2022_01/712771311</t>
  </si>
  <si>
    <t>63153600-33</t>
  </si>
  <si>
    <t>deska substrátová vegetačních střech z recyklovaného polyesteru 600X1200 tl 30mm - retenčně vegetační vrstva</t>
  </si>
  <si>
    <t>-1158267984</t>
  </si>
  <si>
    <t>" dle TZ desky standart  např. AQUDESK 3000"</t>
  </si>
  <si>
    <t>"  hydroakumulační veget.vrstva z desek " 402,5*1,00</t>
  </si>
  <si>
    <t>712771411</t>
  </si>
  <si>
    <t>Provedení vegetační vrstvy vegetační střechy ze substrátu, tloušťky přes 100 do 200 mm, sklon střechy do 5°</t>
  </si>
  <si>
    <t>511565313</t>
  </si>
  <si>
    <t>https://podminky.urs.cz/item/CS_URS_2022_01/712771411</t>
  </si>
  <si>
    <t>712771501</t>
  </si>
  <si>
    <t>Založení vegetace vegetační střechy suchým výsevem osiva, sklon střechy do 5°</t>
  </si>
  <si>
    <t>1886952428</t>
  </si>
  <si>
    <t>https://podminky.urs.cz/item/CS_URS_2022_01/712771501</t>
  </si>
  <si>
    <t>00572511-36</t>
  </si>
  <si>
    <t>osivo pro vegetační střechy - cibuloviny na výsev - Allium schoenoprasum - pažitka pobřežní / spotřeba 0,25g/m2   ( 1 g balení cca 750 cca  semen)</t>
  </si>
  <si>
    <t>2038952380</t>
  </si>
  <si>
    <t>712771511</t>
  </si>
  <si>
    <t>Založení vegetace vegetační střechy suchým výsevem řízků, sklon střechy do 5°</t>
  </si>
  <si>
    <t>-1596388992</t>
  </si>
  <si>
    <t>https://podminky.urs.cz/item/CS_URS_2022_01/712771511</t>
  </si>
  <si>
    <t>" BT 156 +TZ/  založení extenz. společenstva:   řízkování ( rozchodníky 50% z 402,5 m2 = 201,25 m2) "</t>
  </si>
  <si>
    <t>0,50*402,5</t>
  </si>
  <si>
    <t>00572621</t>
  </si>
  <si>
    <t>řízky rozchodníků pro vegetační střechy směs druhů</t>
  </si>
  <si>
    <t>-1079115427</t>
  </si>
  <si>
    <t>712771531</t>
  </si>
  <si>
    <t>Založení vegetace vegetační střechy výsadbou předpěstovaných rostlin do 15 kus/m2, sklon střechy do 5°</t>
  </si>
  <si>
    <t>532536283</t>
  </si>
  <si>
    <t>https://podminky.urs.cz/item/CS_URS_2022_01/712771531</t>
  </si>
  <si>
    <t>00572610-09</t>
  </si>
  <si>
    <t>sazenice trvalek pro extenzivní vegetační střechy, vel.K9</t>
  </si>
  <si>
    <t>-2023019630</t>
  </si>
  <si>
    <t>" BT 167 +TZ/ výsadby:    TRVALEK  15ks/m2 ( 30% z 402,5m2 =120,75m2),  1811 ks "</t>
  </si>
  <si>
    <t>" druhové složení  extenziv.  TRVALEK dle soupisu v TZ a BT /položky 168-173) "</t>
  </si>
  <si>
    <t>120,75*15*1,03</t>
  </si>
  <si>
    <t>00572615-11</t>
  </si>
  <si>
    <t>sazenice travin pro extenzivní vegetační střechy, vel.K11</t>
  </si>
  <si>
    <t>1633414271</t>
  </si>
  <si>
    <t>" BT 151 +TZ/ výsadby:  TRAVINY    15ks/m2 ( 20% z 402,5m2 = 80 m2)  1207 ks"</t>
  </si>
  <si>
    <t>" druhové složení  extenziv. TRAVIN  k dle soupisu v TZ a BT /položky 152-155) "</t>
  </si>
  <si>
    <t>80*15*1,03</t>
  </si>
  <si>
    <t>-335705251</t>
  </si>
  <si>
    <t>998712192</t>
  </si>
  <si>
    <t>Přesun hmot pro povlakové krytiny stanovený z hmotnosti přesunovaného materiálu Příplatek k cenám za zvětšený přesun přes vymezenou největší dopravní vzdálenost do 100 m</t>
  </si>
  <si>
    <t>504832170</t>
  </si>
  <si>
    <t>https://podminky.urs.cz/item/CS_URS_2022_01/998712192</t>
  </si>
  <si>
    <t>VRN6</t>
  </si>
  <si>
    <t>Územní vlivy</t>
  </si>
  <si>
    <t>063303000.1</t>
  </si>
  <si>
    <t>Práce ve výškách - příplatek za zahradnické práce pro následnou péči rostlin prováděné na vegetační střeše</t>
  </si>
  <si>
    <t>Kč</t>
  </si>
  <si>
    <t>1075306254</t>
  </si>
  <si>
    <t>VON - Vedlejší a ostatní rozpočtové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</si>
  <si>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</si>
  <si>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</si>
  <si>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</si>
  <si>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</si>
  <si>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</si>
  <si>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</si>
  <si>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030001000</t>
  </si>
  <si>
    <t>1024</t>
  </si>
  <si>
    <t>1854074583</t>
  </si>
  <si>
    <t>https://podminky.urs.cz/item/CS_URS_2022_01/030001000</t>
  </si>
  <si>
    <t>02 - NEZPŮSOBILÉ VÝDAJE</t>
  </si>
  <si>
    <t>SO 00 - Demolice základových konstrukcí objektu minigolf</t>
  </si>
  <si>
    <t xml:space="preserve">    1 - Zemní práce</t>
  </si>
  <si>
    <t xml:space="preserve">    9 - Ostatní konstrukce a práce, bourání</t>
  </si>
  <si>
    <t xml:space="preserve">    997 - Přesun sutě</t>
  </si>
  <si>
    <t>132251101</t>
  </si>
  <si>
    <t>Hloubení nezapažených rýh šířky do 800 mm strojně s urovnáním dna do předepsaného profilu a spádu v hornině třídy těžitelnosti I skupiny 3 do 20 m3</t>
  </si>
  <si>
    <t>939590547</t>
  </si>
  <si>
    <t>https://podminky.urs.cz/item/CS_URS_2022_01/132251101</t>
  </si>
  <si>
    <t>viz. výkres č. 1 a 2</t>
  </si>
  <si>
    <t>NUTNÝ VÝKOP PRO BOURÁNÍ ZÁKLADOVÝCH PASŮ</t>
  </si>
  <si>
    <t>viz. výkres č. 1 až 3</t>
  </si>
  <si>
    <t>Základové pasy</t>
  </si>
  <si>
    <t>(7,9+5,95)*2*0,5*0,8    "obvodové pasy</t>
  </si>
  <si>
    <t>(2,6+3,85)*0,5*0,8     "vnitřní pasy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</si>
  <si>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</si>
  <si>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</si>
  <si>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-1253410083</t>
  </si>
  <si>
    <t>https://podminky.urs.cz/item/CS_URS_2022_01/162251102</t>
  </si>
  <si>
    <t>Odvoz výkopku na mezideponii a zpět pro zásyp</t>
  </si>
  <si>
    <t>13,66     "odvoz na mezideponii</t>
  </si>
  <si>
    <t>13,66     "zpět pro zásyp</t>
  </si>
  <si>
    <t>167151101</t>
  </si>
  <si>
    <t>Nakládání, skládání a překládání neulehlého výkopku nebo sypaniny strojně nakládání, množství do 100 m3, z horniny třídy těžitelnosti I, skupiny 1 až 3</t>
  </si>
  <si>
    <t>-771495880</t>
  </si>
  <si>
    <t>https://podminky.urs.cz/item/CS_URS_2022_01/167151101</t>
  </si>
  <si>
    <t>174151101</t>
  </si>
  <si>
    <t>Zásyp sypaninou z jakékoliv horniny strojně s uložením výkopku ve vrstvách se zhutněním jam, šachet, rýh nebo kolem objektů v těchto vykopávkách</t>
  </si>
  <si>
    <t>1640374276</t>
  </si>
  <si>
    <t>https://podminky.urs.cz/item/CS_URS_2022_01/174151101</t>
  </si>
  <si>
    <t>Ostatní konstrukce a práce, bourání</t>
  </si>
  <si>
    <t>981511114</t>
  </si>
  <si>
    <t>Demolice konstrukcí objektů postupným rozebíráním konstrukcí ze železobetonu</t>
  </si>
  <si>
    <t>-9266051</t>
  </si>
  <si>
    <t>https://podminky.urs.cz/item/CS_URS_2022_01/981511114</t>
  </si>
  <si>
    <t>Základová deska</t>
  </si>
  <si>
    <t>(6,9*4,45+4,0*1,5)*0,15</t>
  </si>
  <si>
    <t>981511116</t>
  </si>
  <si>
    <t>Demolice konstrukcí objektů postupným rozebíráním konstrukcí z betonu prostého</t>
  </si>
  <si>
    <t>1609203501</t>
  </si>
  <si>
    <t>https://podminky.urs.cz/item/CS_URS_2022_01/981511116</t>
  </si>
  <si>
    <t>(6,9+4,95)*2*0,5*0,8    "obvodové pasy</t>
  </si>
  <si>
    <t>997</t>
  </si>
  <si>
    <t>Přesun sutě</t>
  </si>
  <si>
    <t>997006512</t>
  </si>
  <si>
    <t>Vodorovná doprava suti na skládku s naložením na dopravní prostředek a složením přes 100 m do 1 km</t>
  </si>
  <si>
    <t>-1660098332</t>
  </si>
  <si>
    <t>https://podminky.urs.cz/item/CS_URS_2022_01/997006512</t>
  </si>
  <si>
    <t>P</t>
  </si>
  <si>
    <t>Poznámka k položce:_x000D_
celkové množství automaticky spočítáno rozpočtářským softwarem, skutečné množství suti bude doloženo dle vážních lístků a podle nich fakturováno</t>
  </si>
  <si>
    <t>997006519</t>
  </si>
  <si>
    <t>Vodorovná doprava suti na skládku Příplatek k ceně -6512 za každý další i započatý 1 km</t>
  </si>
  <si>
    <t>906698230</t>
  </si>
  <si>
    <t>https://podminky.urs.cz/item/CS_URS_2022_01/997006519</t>
  </si>
  <si>
    <t>39,801*9    "předpoklad skládka do 10km</t>
  </si>
  <si>
    <t>997006551</t>
  </si>
  <si>
    <t>Hrubé urovnání suti na skládce bez zhutnění</t>
  </si>
  <si>
    <t>-772384434</t>
  </si>
  <si>
    <t>https://podminky.urs.cz/item/CS_URS_2022_01/997006551</t>
  </si>
  <si>
    <t>997013601</t>
  </si>
  <si>
    <t>Poplatek za uložení stavebního odpadu na skládce (skládkovné) z prostého betonu zatříděného do Katalogu odpadů pod kódem 17 01 01</t>
  </si>
  <si>
    <t>1188065477</t>
  </si>
  <si>
    <t>https://podminky.urs.cz/item/CS_URS_2022_01/997013601</t>
  </si>
  <si>
    <t>997013602</t>
  </si>
  <si>
    <t>Poplatek za uložení stavebního odpadu na skládce (skládkovné) z armovaného betonu zatříděného do Katalogu odpadů pod kódem 17 01 01</t>
  </si>
  <si>
    <t>833368143</t>
  </si>
  <si>
    <t>https://podminky.urs.cz/item/CS_URS_2022_01/997013602</t>
  </si>
  <si>
    <t>SO 01 - Komunikace, parkoviště, veřejné prostranství</t>
  </si>
  <si>
    <t>0 - Všeobecné konstrukce a práce</t>
  </si>
  <si>
    <t>1 - Zemní práce</t>
  </si>
  <si>
    <t>2 - Základy</t>
  </si>
  <si>
    <t>3 - Svislé konstrukce</t>
  </si>
  <si>
    <t>4 - Vodorovné konstrukce</t>
  </si>
  <si>
    <t>5 - Komunikace</t>
  </si>
  <si>
    <t>7 - Přidružená stavební výroba</t>
  </si>
  <si>
    <t>8 - Potrubí</t>
  </si>
  <si>
    <t>9 - Ostatní konstrukce a práce</t>
  </si>
  <si>
    <t>Všeobecné konstrukce a práce</t>
  </si>
  <si>
    <t>014102</t>
  </si>
  <si>
    <t>POPLATKY ZA SKLÁDKU Výkopek/nestmelené podkladní vrstvy</t>
  </si>
  <si>
    <t>T</t>
  </si>
  <si>
    <t>2021_OTSKP</t>
  </si>
  <si>
    <t>-1087029680</t>
  </si>
  <si>
    <t>Poznámka k položce:_x000D_
zahrnuje veškeré poplatky provozovateli skládky související s uložením odpadu na skládce._x000D_
celkové množství automaticky spočítáno rozpočtářským softwarem, skutečné množství suti bude doloženo dle vážních lístků a podle nich fakturováno</t>
  </si>
  <si>
    <t>předpoklad:</t>
  </si>
  <si>
    <t>z pol. 11343: 252,137*3/4*2=378,206 [A]</t>
  </si>
  <si>
    <t>z pol. 11348: 38,253=38,253 [B]</t>
  </si>
  <si>
    <t>z pol. 12373: 3935,319*2=7 870,638 [C]</t>
  </si>
  <si>
    <t>z pol. 13273: 3,153*2=6,306 [D]</t>
  </si>
  <si>
    <t>z pol. 12573.B: 21,4*2=42,800 [E]</t>
  </si>
  <si>
    <t>A+B+C+D+E=8 336,203 [F]</t>
  </si>
  <si>
    <t>8336,203</t>
  </si>
  <si>
    <t>014102.1</t>
  </si>
  <si>
    <t>POPLATKY ZA SKLÁDKU Beton/železobeton</t>
  </si>
  <si>
    <t>-71103916</t>
  </si>
  <si>
    <t>z pol. 11348: 114,671=114,671 [A]</t>
  </si>
  <si>
    <t>z pol. 11352: 659*0,06*2,3=90,942 [B]</t>
  </si>
  <si>
    <t>z pol. 966843: 9,6*2,3=22,080 [C]</t>
  </si>
  <si>
    <t>A+B+C=227,693 [D]</t>
  </si>
  <si>
    <t>227,693</t>
  </si>
  <si>
    <t>014102.2</t>
  </si>
  <si>
    <t>POPLATKY ZA SKLÁDKU Mat. s asf. pojivy, bude čerpáno pouze se souhlasem a v rozsahu schváleném TDS v případě nevyhovujících laboratorních rozborů ve smyslu Vyhlášky č. 130/2019 o kritériích, při jejichž splnění je asfaltová směs vedlejším produktem nebo přestává být odpadem</t>
  </si>
  <si>
    <t>396413502</t>
  </si>
  <si>
    <t>Poznámka k položce:_x000D_
Zahrnuje veškeré poplatky provozovateli skládky související s uložením odpadu na skládce._x000D_
celkové množství automaticky spočítáno rozpočtářským softwarem, skutečné množství suti bude doloženo dle vážních lístků a podle nich fakturováno</t>
  </si>
  <si>
    <t>z pol. 11372D: 54,564*2,4=130,954 [A]</t>
  </si>
  <si>
    <t>130,954</t>
  </si>
  <si>
    <t>014201</t>
  </si>
  <si>
    <t>POPLATKY ZA ZEMNÍK - ZEMINA Mat. vhodný do násypů (min. zeminy třídy G3)</t>
  </si>
  <si>
    <t>M3</t>
  </si>
  <si>
    <t>618877111</t>
  </si>
  <si>
    <t>Poznámka k položce:_x000D_
zahrnuje veškeré poplatky majiteli zemníku související s nákupem zeminy (nikoliv s otvírkou zemníku)_x000D_
celkové množství automaticky spočítáno rozpočtářským softwarem, skutečné množství suti bude doloženo dle vážních lístků a podle nich fakturováno</t>
  </si>
  <si>
    <t>pro pol. 17110: 60=60,000 [A]</t>
  </si>
  <si>
    <t>60,0</t>
  </si>
  <si>
    <t>11348</t>
  </si>
  <si>
    <t>ODSTRANĚNÍ KRYTU ZPEVNĚNÝCH PLOCH Z DLAŽDIC VČETNĚ PODKLADU</t>
  </si>
  <si>
    <t>1220508564</t>
  </si>
  <si>
    <t>Poznámka k položce:_x000D_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</si>
  <si>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 xml:space="preserve">viz Situace bourání (plochy odměř. z dwg): </t>
  </si>
  <si>
    <t>77,469</t>
  </si>
  <si>
    <t>11352</t>
  </si>
  <si>
    <t>ODSTRANĚNÍ CHODNÍKOVÝCH A SILNIČNÍCH OBRUBNÍKŮ BETONOVÝCH</t>
  </si>
  <si>
    <t>549910140</t>
  </si>
  <si>
    <t xml:space="preserve">viz Situace bourání, předpoklad: </t>
  </si>
  <si>
    <t>659,0</t>
  </si>
  <si>
    <t>11372D</t>
  </si>
  <si>
    <t>FRÉZOVÁNÍ ZPEVNĚNÝCH PLOCH ASFALT DROBNÝCH OPRAV A PLOŠ ROZPADŮ DO 2000M2 (s vyzískaným mat. je nutno nakládat v souladu s Vyhláškou č. 130/2019 o kritériích, při jejichž splnění je asfaltová směs vedlejším produktem nebo přestává být odpadem)</t>
  </si>
  <si>
    <t>106609982</t>
  </si>
  <si>
    <t>Poznámka k položce:_x000D_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- tento fakt musí být uveden v doplňujícím textu k položce).</t>
  </si>
  <si>
    <t>viz Situace bourání a Vzorové řezy (plochy odměř. z dwg), předpoklad: (502,5+43,14)*0,1=54,564 [A]</t>
  </si>
  <si>
    <t>54,564</t>
  </si>
  <si>
    <t>12373</t>
  </si>
  <si>
    <t>ODKOP PRO SPOD STAVBU SILNIC A ŽELEZNIC TŘ. I Vč. odvozu na skládku</t>
  </si>
  <si>
    <t>-295785671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</si>
  <si>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apod.) - nezahrnuje uložení zeminy (na skládku, do násypu) ani poplatky za skládku, vykazují se v položce č. 0141**</t>
  </si>
  <si>
    <t xml:space="preserve">pro kci nových zpev. ploch: </t>
  </si>
  <si>
    <t>2006,31*0,42=842,65 [A]</t>
  </si>
  <si>
    <t>(533,78+3,2+5,12+119,41)*0,37=244,759 [B]</t>
  </si>
  <si>
    <t>(4,88+1,12)*0,35=2,100 [C]</t>
  </si>
  <si>
    <t>1175,769*0,47=552,607 [D]</t>
  </si>
  <si>
    <t>(2006,31+661,51+6,0+1175,769)*0,13 (předpokl. prům. zm. nivelity odvoz. z řezů)=500,447 [E]</t>
  </si>
  <si>
    <t xml:space="preserve"> (obj. hmot odstr. v rámci jiných pol.)=- 132,033 [F]</t>
  </si>
  <si>
    <t>A+B+C+D+E+F=2010,53 [G]m3</t>
  </si>
  <si>
    <t>sanace podloží (předpoklad 100% rozsahu nových zpevněných ploch):</t>
  </si>
  <si>
    <t>2006,31+661,51+6,0+1175,769=3849,589 [H]m2</t>
  </si>
  <si>
    <t>H*0,5m=1924,795 [I]m3</t>
  </si>
  <si>
    <t>G+I=3935,319 [J]m3</t>
  </si>
  <si>
    <t>3935,319</t>
  </si>
  <si>
    <t>12573</t>
  </si>
  <si>
    <t>VYKOPÁVKY ZE ZEMNÍKŮ A SKLÁDEK TŘ. I Vč. dovozu na stavbu</t>
  </si>
  <si>
    <t>1858338175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</si>
  <si>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</si>
  <si>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12573.1</t>
  </si>
  <si>
    <t>VYKOPÁVKY ZE ZEMNÍKŮ A SKLÁDEK TŘ. I Přebytečný výkopek ze stavby Vč. dovozu na stavbu</t>
  </si>
  <si>
    <t>-793243777</t>
  </si>
  <si>
    <t>Poznámka k položce:_x000D_
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ruční vykopávky, odstranění kořenů a napadávek_x000D_
- pažení, vzepření a rozepření vč. přepažování (vyjma štětových stěn)_x000D_
- úpravu, ochranu a očištění dna, základové spáry, stěn a svahů_x000D_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položka nezahrnuje:_x000D_
- práce spojené s otvírkou zemníku</t>
  </si>
  <si>
    <t>viz pol. 13273A a 17411: 45-23,6=21,400 [A]</t>
  </si>
  <si>
    <t>21,4</t>
  </si>
  <si>
    <t>13273</t>
  </si>
  <si>
    <t>HLOUBENÍ RÝH ŠÍŘ DO 2M PAŽ I NEPAŽ TŘ. I Vč. odvozu na skládku</t>
  </si>
  <si>
    <t>2090686711</t>
  </si>
  <si>
    <t>Poznámka k položce:_x000D_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</si>
  <si>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pro zídky ze ztrac. bednění, viz Situace - oplocení, Oplocení - detail a Vzor. řezy - vyrovnávací schodiště: </t>
  </si>
  <si>
    <t>(8,11+11)*0,3*0,55=3,153 [A]</t>
  </si>
  <si>
    <t>3,153</t>
  </si>
  <si>
    <t>13273A</t>
  </si>
  <si>
    <t>HLOUBENÍ RÝH ŠÍŘ DO 2M PAŽ I NEPAŽ TŘ. I- BEZ DOPRAVY, výkopek bude ponechaný vedle rýhy</t>
  </si>
  <si>
    <t>-1140190054</t>
  </si>
  <si>
    <t>Poznámka k položce:_x000D_
položka zahrnuje:_x000D_
-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</si>
  <si>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pro nové kanal. přípojky a UV, viz TZ a Situace (plochy předpokl. prům.): 1,5m2*14 + 4*3m2*2=45,000 [A]</t>
  </si>
  <si>
    <t>45,0</t>
  </si>
  <si>
    <t>17110</t>
  </si>
  <si>
    <t>ULOŽENÍ SYPANINY DO NÁSYPŮ SE ZHUTNĚNÍM</t>
  </si>
  <si>
    <t>1828360144</t>
  </si>
  <si>
    <t>Poznámka k položce:_x000D_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</si>
  <si>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dosypávky na požad. nivelitu v rozsahu řešených ploch, viz řezy a podél. profily, odhad: 60=60,000 [A]</t>
  </si>
  <si>
    <t>17120</t>
  </si>
  <si>
    <t>ULOŽENÍ SYPANINY DO NÁSYPŮ A NA SKLÁDKY BEZ ZHUTNĚNÍ</t>
  </si>
  <si>
    <t>1824350125</t>
  </si>
  <si>
    <t>Poznámka k položce:_x000D_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</t>
  </si>
  <si>
    <t>z pol. 12373: 3935,319=3935,319 [A]</t>
  </si>
  <si>
    <t>z pol. 13273: 3,153=3,153 [B]</t>
  </si>
  <si>
    <t>z pol. 12573.B: 21,4=21,400 [C]</t>
  </si>
  <si>
    <t>A+B+C=3959,872 [D]</t>
  </si>
  <si>
    <t>3959,872</t>
  </si>
  <si>
    <t>17411</t>
  </si>
  <si>
    <t>ZÁSYP JAM A RÝH ZEMINOU SE ZHUTNĚNÍM</t>
  </si>
  <si>
    <t>964681697</t>
  </si>
  <si>
    <t>Poznámka k položce:_x000D_
položka zahrnuje:_x000D_
- kompletní provedení zemní konstrukce vč. výběru vhodného materiálu_x000D_
- úprava  ukládaného  materiálu  vlhčením,  tříděním,  promícháním  nebo  vysoušením,  příp. jiné úpravy za účelem zlepšení jeho  mech. vlastností_x000D_
- hutnění i různé míry hutnění _x000D_
- ošetření úložiště po celou dobu práce v něm vč. klimatických opatření_x000D_
- ztížení v okolí vedení, konstrukcí a objektů a jejich dočasné zajištění_x000D_
- ztížení provádění vč. hutnění ve ztížených podmínkách a stísněných prostorech_x000D_
- ztížené ukládání sypaniny pod vodu_x000D_
- ukládání po vrstvách a po jiných nutných částech (figurách) vč. dosypávek_x000D_
- spouštění a nošení materiálu_x000D_
- výměna částí zemní konstrukce znehodnocené klimatickými vlivy_x000D_
- ruční hutnění_x000D_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</si>
  <si>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zpětný zásyp rýhy dešťové kanalizace, viz pol. 13273A, 17581 a 45157: 45 - 2,1 - 18,3 - 4*0,25=23,600 [A]</t>
  </si>
  <si>
    <t>23,6</t>
  </si>
  <si>
    <t>17581</t>
  </si>
  <si>
    <t>OBSYP POTRUBÍ A OBJEKTŮ Z NAKUPOVANÝCH MATERIÁLŮ</t>
  </si>
  <si>
    <t>-795886267</t>
  </si>
  <si>
    <t>Poznámka k položce:_x000D_
položka zahrnuje: - kompletní provedení zemní konstrukce včetně nákupu a dopravy materiálu dle zadávací dokumentace - úprava  ukládaného  materiálu  vlhčením,  tříděním,  promícháním  nebo  vysoušením,  příp. jiné úpravy za účelem zlepšení jeho  mech. vlastností - hutnění i různé míry hutnění 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 nájezdy, lešení, podpěrné konstrukce, přemostění, zpevněné plochy, zakrytí a pod.) - zemina vytlačená potrubím o DN do 180mm se od kubatury obsypů neodečítá</t>
  </si>
  <si>
    <t>viz Situace, TZ a pol. 87***:</t>
  </si>
  <si>
    <t>nová dešťová kanal.: 1*0,45*14 + 4*3=18,300 [A]</t>
  </si>
  <si>
    <t>18,3</t>
  </si>
  <si>
    <t>18110</t>
  </si>
  <si>
    <t>ÚPRAVA PLÁNĚ SE ZHUTNĚNÍM V HORNINĚ TŘ. I</t>
  </si>
  <si>
    <t>M2</t>
  </si>
  <si>
    <t>-1920114659</t>
  </si>
  <si>
    <t>Poznámka k položce:_x000D_
položka zahrnuje úpravu pláně včetně vyrovnání výškových rozdílů. Míru zhutnění určuje projekt.</t>
  </si>
  <si>
    <t xml:space="preserve">v rozsahu nových zpevněných ploch: </t>
  </si>
  <si>
    <t>3849,58</t>
  </si>
  <si>
    <t>Základy</t>
  </si>
  <si>
    <t>21197</t>
  </si>
  <si>
    <t>OPLÁŠTĚNÍ ODVODŇOVACÍCH ŽEBER Z GEOTEXTILIE</t>
  </si>
  <si>
    <t>485764199</t>
  </si>
  <si>
    <t>Poznámka k položce:_x000D_
položka zahrnuje dodávku předepsané geotextilie, mimostaveništní a vnitrostaveništní dopravu a její uložení včetně potřebných přesahů (nezapočítávají se do výměry)</t>
  </si>
  <si>
    <t>opláštění trativodu, viz pol. 2126*: 1,8*76,2=137,16 [A]</t>
  </si>
  <si>
    <t>137,16</t>
  </si>
  <si>
    <t>21262</t>
  </si>
  <si>
    <t>TRATIVODY KOMPLET Z TRUB Z PLAST HMOT DN DO 100MM</t>
  </si>
  <si>
    <t>2056089472</t>
  </si>
  <si>
    <t>Poznámka k položce:_x000D_
Položka platí pro kompletní konstrukce trativodů a zahrnuje zejména:_x000D_
- výkop rýhy předepsaného tvaru v dané třídě těžitelnosti, výplň, zásyp trativodu včetně dopravy, uložení přebytečného materiálu, dodávky předepsaného materiálu pro výplň a zásyp_x000D_
- zřízení spojovací vrstvy_x000D_
- zřízení podkladu a lože trativodu z předepsaného materiálu_x000D_
- dodávka a uložení trativodu předepsaného materiálu a profilu_x000D_
- obsyp trativodu předepsaným materiálem_x000D_
- ukončení trativodu zaústěním do potrubí nebo vodoteče, případně vybudování ukončujícího objektu (kapličky) dle VL_x000D_
- veškerý materiál, výrobky a polotovary, včetně mimostaveništní a vnitrostaveništní dopravy_x000D_
- nezahrnuje opláštění z geotextilie, fólie</t>
  </si>
  <si>
    <t>odvodnění pláně, viz Situace a řezy: 76,2=76,200 [A]</t>
  </si>
  <si>
    <t>76,2</t>
  </si>
  <si>
    <t>21450</t>
  </si>
  <si>
    <t xml:space="preserve">SANAČNÍ VRSTVY Z KAMENIVA Fr. 32-63 </t>
  </si>
  <si>
    <t>-864016329</t>
  </si>
  <si>
    <t>Poznámka k položce:_x000D_
položka zahrnuje dodávku předepsaného kameniva, mimostaveništní a vnitrostaveništní dopravu a jeho uložení_x000D_
není-li v zadávací dokumentaci uvedeno jinak, jedná se o nakupovaný materiál</t>
  </si>
  <si>
    <t>sanace podloží, předpoklad 100% rozsahu nových zpevněných ploch:</t>
  </si>
  <si>
    <t>3849,58=3849,58 [A]</t>
  </si>
  <si>
    <t>A*0,5=1924,79 [B]</t>
  </si>
  <si>
    <t>1924,79</t>
  </si>
  <si>
    <t>21461</t>
  </si>
  <si>
    <t>SEPARAČNÍ GEOTEXTILIE Min. 400 g/m2</t>
  </si>
  <si>
    <t>-696636751</t>
  </si>
  <si>
    <t>Poznámka k položce:_x000D_
Položka zahrnuje:_x000D_
- dodávku předepsané geotextilie_x000D_
- úpravu, očištění a ochranu podkladu_x000D_
- přichycení k podkladu, případně zatížení_x000D_
- úpravy spojů a zajištění okrajů_x000D_
- úpravy pro odvodnění_x000D_
- nutné přesahy_x000D_
- mimostaveništní a vnitrostaveništní dopravu</t>
  </si>
  <si>
    <t xml:space="preserve">mezi stabiliz. podložím a kcí zpev. ploch: </t>
  </si>
  <si>
    <t>27227</t>
  </si>
  <si>
    <t>ZÁKLADY Z CIHEL A TVÁRNIC NEPÁLENÝCH Tvarovky ztraceného bednění vč. zákrytových desek</t>
  </si>
  <si>
    <t>-567555975</t>
  </si>
  <si>
    <t>Poznámka k položce:_x000D_
Položka zahrnuje veškerý materiál, výrobky a polotovary, včetně mimostaveništní a vnitrostaveništní dopravy (rovněž přesuny), včetně naložení a složení, případně s uložením.</t>
  </si>
  <si>
    <t xml:space="preserve">viz Situace - oplocení a Oplocení - detail: </t>
  </si>
  <si>
    <t xml:space="preserve">8,11*0,3*(0,75+0,06) + 11*0,3*0,75=4,446 [A] </t>
  </si>
  <si>
    <t>4,446</t>
  </si>
  <si>
    <t>Svislé konstrukce</t>
  </si>
  <si>
    <t>33817C</t>
  </si>
  <si>
    <t>SLOUPKY PLOTOVÉ Z DÍLCŮ KOVOVÝCH DO BETONOVÝCH PATEK Pletivové oplocení, viz výkr. Oplocení - detail</t>
  </si>
  <si>
    <t>KS</t>
  </si>
  <si>
    <t>-618444951</t>
  </si>
  <si>
    <t>Poznámka k položce:_x000D_
- dodání a osazení předepsaného sloupku včetně PKO - případnou betonovou patku z předepsané třídy betonu - nutné zemní práce</t>
  </si>
  <si>
    <t>viz Situace - oplocení a Oplocení - detail: 3=3,000 [A]</t>
  </si>
  <si>
    <t>348173</t>
  </si>
  <si>
    <t>ZÁBRADLÍ Z DÍLCŮ KOVOVÝCH ŽÁROVĚ ZINK PONOREM S NÁTĚREM Atypické provedení, viz výkr. Zábradlí - detail a Oplocení - detail</t>
  </si>
  <si>
    <t>KG</t>
  </si>
  <si>
    <t>580791483</t>
  </si>
  <si>
    <t>Poznámka k položce:_x000D_
- dílenská dokumentace, včetně technologického předpisu spojování, - dodání  materiálu  v požadované kvalitě a výroba konstrukce (včetně  pomůcek,  přípravků a prostředků pro výrobu) bez ohledu na náročnost a její hmotnost, - dodání spojovacího materiálu, - zřízení  montážních  a  dilatačních  spojů,  spar, včetně potřebných úprav, vložek, opracování, očištění a ošetření, - podpěr. konstr. a lešení všech druhů pro montáž konstrukcí i doplňkových, včetně požadovaných otvorů, ochranných a bezpečnostních opatření a základů pro tyto konstrukce a lešení, - montáž konstrukce na staveništi, včetně montážních prostředků a pomůcek a zednických výpomocí,                               - výplň, těsnění a tmelení spar a spojů, - všechny druhy ocelového kotvení, - dílenskou přejímku a montážní prohlídku, včetně požadovaných dokladů, - zřízení kotevních otvorů nebo jam, nejsou-li částí jiné konstrukce, - osazení kotvení nebo přímo částí konstrukce do podpůrné konstrukce nebo do zeminy, - výplň kotevních otvorů  (příp.  podlití  patních  desek) maltou,  betonem  nebo  jinou speciální hmotou, vyplnění jam zeminou, - veškeré druhy protikorozní ochrany a nátěry konstrukcí, - zvláštní spojovací prostředky, rozebíratelnost konstrukce, - ochranná opatření před účinky bludných proudů - ochranu před přepětím.</t>
  </si>
  <si>
    <t xml:space="preserve">viz Situace - oplocení, Zábradlí - detail a Oplocení - detail:   </t>
  </si>
  <si>
    <t>zábradlí:</t>
  </si>
  <si>
    <t>typ 1: (2,3m*97 (v. 1,1 m) + 2m*76 (v. 0,94 m))*7,85kg/m (pásovina 100x10 mm) + (0,71m*23+0,91m*4+0,69m + 0,25m*(97+76))*6,17kg/m (tyč/vrut d 10 mm)=3</t>
  </si>
  <si>
    <t>typ 2: (2,54m+1,66m*2+1,1m*6)*7,85kg/m=97,811 [B]kg</t>
  </si>
  <si>
    <t>A+B=3 436,671 [C]kg</t>
  </si>
  <si>
    <t>oplocení:</t>
  </si>
  <si>
    <t>(3,5m*41+(3,7m+4,1m)/2*55)*7,85kg/m + ((1,11m*6+0,91m*12)*2 + 0,35m*(41+55))*6,17kg/m=3 234,549 [D]kg</t>
  </si>
  <si>
    <t>C+D=6 671,220 [E]kg</t>
  </si>
  <si>
    <t>6671,22</t>
  </si>
  <si>
    <t>Vodorovné konstrukce</t>
  </si>
  <si>
    <t>43419</t>
  </si>
  <si>
    <t>SCHODIŠŤOVÉ STUPNĚ, Z DÍLCŮ KAMENNÝCH Žula</t>
  </si>
  <si>
    <t>-1276757227</t>
  </si>
  <si>
    <t>viz Vzor. řezy - vyrovnávací schodiště: (2,1*4+3*5+3*3+1,5*3)*0,33*0,157=1,912 [A]</t>
  </si>
  <si>
    <t>1,912</t>
  </si>
  <si>
    <t>45131</t>
  </si>
  <si>
    <t>PODKL A VÝPLŇ VRSTVY Z PROST BET Výplňový bet.</t>
  </si>
  <si>
    <t>1751610199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</si>
  <si>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úpravy pro osazení zařízení ochrany konstrukce proti vlivu bludných proudů</t>
  </si>
  <si>
    <t>pod schodišť. stupně, viz Vzor. řezy - vyrovnávací schodiště (plochy odměř. z dwg): 0,172*2,1+0,141*(3+1,5)+0,21*3=1,626 [A]</t>
  </si>
  <si>
    <t>1,626</t>
  </si>
  <si>
    <t>45138</t>
  </si>
  <si>
    <t>PODKL VRSTVY ZE ŽELEZOBET VČET VÝZTUŽE Konstrukční bet. vyztuž. kari sítí</t>
  </si>
  <si>
    <t>2136477649</t>
  </si>
  <si>
    <t>Poznámka k položce:_x000D_
- dodání  čerstvého  betonu  (betonové  směsi)  požadované  kvality,  jeho  uložení  do požadovaného tvaru při jakékoliv hustotě výztuže, konzistenci čerstvého betonu a způsobu hutnění, ošetření a ochranu betonu - zhotovení nepropustného, mrazuvzdorného betonu a betonu požadované trvanlivosti a vlastností - užití potřebných přísad a technologií výroby betonu - zřízení pracovních a dilatačních spar, včetně potřebných úprav, výplně, vložek, opracování, očištění a ošetření - bednění  požadovaných  konstr. (i ztracené) s úpravou  dle požadované  kvality povrchu betonu - vytvoření kotevních čel, kapes, nálitků, a sedel - zřízení  všech  požadovaných  otvorů, kapes, výklenků, prostupů, dutin, drážek a pod., vč. ztížení práce a úprav  kolem nich - úpravy pro osazení výztuže, doplňkových konstrukcí a vybavení - úpravy povrchu pro položení požadované izolace, povlaků a nátěrů, případně vyspravení - nátěry zabraňující soudržnost betonu a bednění - výplň, těsnění  a tmelení spar a spojů - opatření  povrchů  betonu  izolací  proti zemní vlhkosti v částech, kde přijdou do styku se zeminou nebo kamenivem - dodání betonářské výztuže v požadované kvalitě, stříhání, řezání, ohýbání a spojování do všech požadovaných tvarů (vč. armakošů) a uložení s požadovaným zajištěním polohy a krytí výztuže betonem - veškeré svary nebo jiné spoje výztuže - pomocné konstrukce a práce pro osazení a upevnění výztuže - úpravy výztuže pro osazení doplňkových konstrukcí - veškerá opatření pro zajištění soudržnosti výztuže a betonu - povrchovou antikorozní úpravu výztuže - separaci výztuže</t>
  </si>
  <si>
    <t xml:space="preserve">založení schodiště, viz Vzor. řezy - vyrovnávací schodiště (plochy odměř. z dwg): </t>
  </si>
  <si>
    <t>1,497</t>
  </si>
  <si>
    <t>45152</t>
  </si>
  <si>
    <t>PODKLADNÍ A VÝPLŇOVÉ VRSTVY Z KAMENIVA DRCENÉHO</t>
  </si>
  <si>
    <t>-1305936820</t>
  </si>
  <si>
    <t>Poznámka k položce:_x000D_
položka zahrnuje dodávku předepsaného kameniva, mimostaveništní a vnitrostaveništní dopravu a jeho uložení není-li v zadávací dokumentaci uvedeno jinak, jedná se o nakupovaný materiál</t>
  </si>
  <si>
    <t>lože pro distanční dlažbu, viz Vzor. řezy a pol. 466921:</t>
  </si>
  <si>
    <t>S10 veřejná parkovací stání: 569,02*0,04=22,761 [A]</t>
  </si>
  <si>
    <t>22,761</t>
  </si>
  <si>
    <t>-1777208696</t>
  </si>
  <si>
    <t xml:space="preserve">pod zídky ze ztrac. bednění, viz Situace - oplocení, Oplocení - detail a Vzor. řezy </t>
  </si>
  <si>
    <t>0,483</t>
  </si>
  <si>
    <t>45157</t>
  </si>
  <si>
    <t>PODKLADNÍ A VÝPLŇOVÉ VRSTVY Z KAMENIVA TĚŽENÉHO písek</t>
  </si>
  <si>
    <t>-1380312744</t>
  </si>
  <si>
    <t>lože pro potrubí nových přípojek UV, viz pol. 87433: 1*0,15*14=2,100 [A]</t>
  </si>
  <si>
    <t>2,1</t>
  </si>
  <si>
    <t>46138</t>
  </si>
  <si>
    <t>PATKY ZE ŽELEZOBETONU VČET VÝZTUŽE</t>
  </si>
  <si>
    <t>1625949943</t>
  </si>
  <si>
    <t>Poznámka k položce:_x000D_
položka zahrnuje: - nutné zemní práce (hloubení rýh a pod.) - dodání  čerstvého  betonu  (betonové  směsi)  požadované  kvality,  jeho  uložení 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 požadovaných  konstr. (i ztracené) s úpravou  dle požadované  kvality povrchu betonu, včetně odbedňovacích a odskružovacích prostředků, - podpěrné 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 všech  požadovaných  otvorů, kapes, výklenků, prostupů, dutin, drážek a pod., vč. ztížení práce a úprav 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 a tmelení spar a spojů, - opatření  povrchů  betonu  izolací  proti zemní vlhkosti v částech, kde přijdou do styku se zeminou nebo kamenivem, - případné zřízení spojovací vrstvy u základů, - dodání betonářské výztuže v požadované kvalitě, stříhání, řezání, ohýbání a spojování do všech požadovaných tvarů (vč. armakošů) a uložení s požadovaným zajištěním polohy a krytí výztuže betonem, - veškeré svary nebo jiné spoje výztuže, - pomocné konstrukce a práce pro osazení a upevnění výztuže, - zednické výpomoci pro montáž betonářské výztuže, - úpravy výztuže pro osazení doplňkových konstrukcí, - ochranu výztuže do doby jejího zabetonování, - úpravy výztuže pro zřízení železobetonových kloubů, kotevních prvků, závěsných ok a doplňkových konstrukcí, - veškerá opatření pro zajištění soudržnosti výztuže a betonu, - vodivé propojení výztuže, které je součástí ochrany konstrukce proti vlivům bludných proudů, vyvedení do měřících skříní nebo míst pro měření bludných proudů (vlastní měřící skříně se uvádějí položkami SD 74), - povrchovou antikorozní úpravu výztuže, - separaci výztuže, - osazení měřících zařízení a úpravy pro ně, - osazení měřících skříní nebo míst pro měření bludných proudů.</t>
  </si>
  <si>
    <t>2,164</t>
  </si>
  <si>
    <t>46591</t>
  </si>
  <si>
    <t>DLAŽBY Z KAMENICKÝCH VÝROBKŮ Kamenná dlažba žulová reliéfní šedá, bližší specifikace viz Technická zpráva</t>
  </si>
  <si>
    <t>-414483117</t>
  </si>
  <si>
    <t>Poznámka k položce:_x000D_
položka zahrnuje: - nutné zemní práce (svahování, úpravu pláně a pod.) - úpravu podkladu - zřízení spojovací vrstvy - zřízení lože dlažby z předepsaného materiálu - dodávku a uložení dlažby z předepsaných kamenických výrobků do předepsaného tvaru - spárování, těsnění, tmelení a vyplnění spar případně s vyklínováním - úprava povrchu pro odvedení srážkové vody - nezahrnuje podklad pod dlažbu, vykazuje se samostatně položkami SD 45</t>
  </si>
  <si>
    <t>varovné a signální pásy, viz Situace a Vzorové řezy (plochy odměř. z dwg): S5 chodníky: 5,12=5,120 [A]</t>
  </si>
  <si>
    <t>5,12</t>
  </si>
  <si>
    <t>46591.1</t>
  </si>
  <si>
    <t>DLAŽBY Z KAMENICKÝCH VÝROBKŮ Kamenná dlažba žulová hladká bílá, bližší specifikace viz Technická zpráva</t>
  </si>
  <si>
    <t>-1209497751</t>
  </si>
  <si>
    <t>pruh okolo varovných a signálních pásů, viz Situace a Vzorové řezy (plochy odměř. z dwg): S5 chodníky: 3,2=3,2 [A]</t>
  </si>
  <si>
    <t>3,2</t>
  </si>
  <si>
    <t>466921</t>
  </si>
  <si>
    <t>DLAŽBY VEGETAČNÍ Z BETONOVÝCH DLAŽDIC NA SUCHO Dlažba betonová zatravňovací distanční tl. 80 mm, barva přírodní (dělení jednotlivých stání bude řešeno dlažbou jiné barvy - šedá)</t>
  </si>
  <si>
    <t>-1999641276</t>
  </si>
  <si>
    <t>Poznámka k položce:_x000D_
položka zahrnuje: - povrchovou úpravu podkladu - zřízení spojovací vrstvy - dodávku a uložení předepsaných dlažebních prvků do předepsaného tvaru - spárování, těsnění, tmelení a vyplnění spar případně s vyklínováním - úprava povrchu pro odvedení srážkové vody - výplň otvorů drnem nebo ornicí s osetím, případně kamenivem - výplň spar předepsaným materiálem - nutné zemní práce (svahování, úpravu pláně a pod.) - nezahrnuje podklad pod dlažbu, vykazuje se samostatně položkami SD 45</t>
  </si>
  <si>
    <t>viz Situace a Vzorové řezy (plochy odměř. z dwg): S10 veřejná parkovací stání: 569,02=569,02 [A]</t>
  </si>
  <si>
    <t>569,02</t>
  </si>
  <si>
    <t>Komunikace</t>
  </si>
  <si>
    <t>567301</t>
  </si>
  <si>
    <t>VRSTVY PRO OBNOVU A OPRAVY Z MECHAN ZPEV KAMENIVA</t>
  </si>
  <si>
    <t>-995124170</t>
  </si>
  <si>
    <t>Poznámka k položce:_x000D_
- dodání kameniva předepsané kvality a zrnitosti - rozprostření a zhutnění vrstvy v předepsané tloušťce - zřízení vrstvy bez rozlišení šířky, pokládání vrstvy po etapách - nezahrnuje postřiky, nátěry</t>
  </si>
  <si>
    <t>viz Situace a Vzorové řezy (plochy odměř. z dwg): S8 komunikace veřejné i areálové: 1175,759*1,15*0,15=202,818 [A]</t>
  </si>
  <si>
    <t>202,818</t>
  </si>
  <si>
    <t>567303</t>
  </si>
  <si>
    <t>VRSTVY PRO OBNOVU A OPRAVY ZE ŠTĚRKODRTI Fr. 0/32</t>
  </si>
  <si>
    <t>284608081</t>
  </si>
  <si>
    <t>viz Situace a Vzorové řezy (plochy odměř. z dwg):</t>
  </si>
  <si>
    <t>S3 záliv pro karavany, zpevněná plocha před vstup. objektem a pás v areálové kom.: 74,151*(0,15+0,15)=22,245 [A]</t>
  </si>
  <si>
    <t>S5 chodníky: (533,78+3,2+5,12+119,41+4,88+1,12)*0,25=166,878 [B]</t>
  </si>
  <si>
    <t>S8 komunikace veřejné i areálové: 1175,759*0,2=235,152 [C]</t>
  </si>
  <si>
    <t>S9 pojížděný chodník: 1363,14*(0,15+0,15)=408,942 [D]</t>
  </si>
  <si>
    <t>S10 veřejná parkovací stání: 569,02*0,35=199,157 [E]</t>
  </si>
  <si>
    <t>A+B+C+D+E=1 032,374 [F]</t>
  </si>
  <si>
    <t>1032,374</t>
  </si>
  <si>
    <t>572123</t>
  </si>
  <si>
    <t>INFILTRAČNÍ POSTŘIK Z EMULZE DO 1,0KG/M2 0,6 kg/m2</t>
  </si>
  <si>
    <t>-301775179</t>
  </si>
  <si>
    <t>Poznámka k položce:_x000D_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</si>
  <si>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viz Situace a Vzorové řezy (plochy odměř. z dwg): S8 komunikace veřejné i areálové: 1502,91=1 502,910 [A]</t>
  </si>
  <si>
    <t>1502,91</t>
  </si>
  <si>
    <t>572213</t>
  </si>
  <si>
    <t>SPOJOVACÍ POSTŘIK Z EMULZE DO 0,5KG/M2 0,2 kg/m2</t>
  </si>
  <si>
    <t>-55903608</t>
  </si>
  <si>
    <t>5774AD</t>
  </si>
  <si>
    <t>VRSTVY PRO OBNOVU A OPRAVY Z ASF BETONU ACO 11</t>
  </si>
  <si>
    <t>-364127718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</si>
  <si>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</si>
  <si>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 xml:space="preserve">viz Situace a Vzorové řezy (plochy odměř. z dwg): S8 komunikace veřejné i areálové: 1502,91*0,04=60,116 [A] </t>
  </si>
  <si>
    <t>60,116</t>
  </si>
  <si>
    <t>5774EG</t>
  </si>
  <si>
    <t>VRSTVY PRO OBNOVU A OPRAVY Z ASF BETONU ACP 16+, 16S ACP 16+</t>
  </si>
  <si>
    <t>2042292943</t>
  </si>
  <si>
    <t>Poznámka k položce:_x000D_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 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-nezahrnuje očištění podkladu po veřejném provozu</t>
  </si>
  <si>
    <t>viz Situace a Vzorové řezy (plochy odměř. z dwg): S8 komunikace veřejné i areálové: 1502,91*0,08=120,233 [A]</t>
  </si>
  <si>
    <t>120,233</t>
  </si>
  <si>
    <t>58221</t>
  </si>
  <si>
    <t>DLÁŽDĚNÉ KRYTY Z DROBNÝCH KOSTEK DO LOŽE Z KAMENIVA Kamenná kostka žulová šedá jemnozrnná 8/10 cm, dělení jednotlivých stání bude provedeno pásem jiné barvy (tmavě šedá)</t>
  </si>
  <si>
    <t>-2109484582</t>
  </si>
  <si>
    <t>Poznámka k položce:_x000D_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</si>
  <si>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 xml:space="preserve">viz Situace a Vzorové řezy (plochy odměř. z dwg): S3 záliv pro karavany, zpevněná plocha před vstup. objektem a pás v areálové kom.: 414,71=414,710 </t>
  </si>
  <si>
    <t>414,71</t>
  </si>
  <si>
    <t>58221.1</t>
  </si>
  <si>
    <t>DLÁŽDĚNÉ KRYTY Z DROBNÝCH KOSTEK DO LOŽE Z KAMENIVA Kamenná kostka žulová mix jemnozrnná 8/10 cm, okolo stromů bude proveden pás jiné barvy (šedá)</t>
  </si>
  <si>
    <t>-544892218</t>
  </si>
  <si>
    <t>S5 chodníky: 533,78 + 119,41 (okolo stromů)=653,190 [A]</t>
  </si>
  <si>
    <t>S9 pojížděný chodník: 1363,14=1 363,140 [B]</t>
  </si>
  <si>
    <t>A+B=2 016,330 [C]</t>
  </si>
  <si>
    <t>2016,33</t>
  </si>
  <si>
    <t>582611</t>
  </si>
  <si>
    <t>KRYTY Z BETON DLAŽDIC SE ZÁMKEM ŠEDÝCH TL 60MM DO LOŽE Z KAM</t>
  </si>
  <si>
    <t>-1912676002</t>
  </si>
  <si>
    <t>viz Situace, Vzorové řezy a TZ (plochy odměř. z dwg): S5 chodníky: 4,88=4,880 [A]</t>
  </si>
  <si>
    <t>4,88</t>
  </si>
  <si>
    <t>58261A</t>
  </si>
  <si>
    <t>KRYTY Z BETON DLAŽDIC SE ZÁMKEM BAREV RELIÉF TL 60MM DO LOŽE Z KAM</t>
  </si>
  <si>
    <t>-1099874124</t>
  </si>
  <si>
    <t>viz Situace, Vzorové řezy a TZ (plochy odměř. z dwg): S5 chodníky: 1,12=1,120 [A]</t>
  </si>
  <si>
    <t>1,12</t>
  </si>
  <si>
    <t>58920</t>
  </si>
  <si>
    <t>VÝPLŇ SPAR MODIFIKOVANÝM ASFALTEM Za horka</t>
  </si>
  <si>
    <t>486108935</t>
  </si>
  <si>
    <t>Poznámka k položce:_x000D_
položka zahrnuje: - dodávku předepsaného materiálu - vyčištění a výplň spar tímto materiálem</t>
  </si>
  <si>
    <t>spáry napojení nového AC krytu na okolní živičné plochy, viz Situace: 3,3+4+4,6+10,7+10,4=33,000 [A]</t>
  </si>
  <si>
    <t>33,0</t>
  </si>
  <si>
    <t>Přidružená stavební výroba</t>
  </si>
  <si>
    <t>76793</t>
  </si>
  <si>
    <t>OPLOCENÍ Z RÁMEČKOVÉHO PLETIVA Pletivové oplocení, viz výkr. Oplocení - detail</t>
  </si>
  <si>
    <t>-895725394</t>
  </si>
  <si>
    <t>Poznámka k položce:_x000D_
- položka zahrnuje vedle vlastního pletiva i rámy, rošty, lišty, kování, podpěrné, závěsné, upevňovací prvky, spojovací a těsnící materiál, pomocný materiál, kompletní povrchovou úpravu. - nejsou zahrnuty sloupky a vzpěry, které se vykazují v samostatných položkách 338**, není zahrnuta podezdívka (272**) - součástí položky je  případně i ostnatý drát, uvažovaná plocha se pak vypočítává po horní hranu drátu.</t>
  </si>
  <si>
    <t>viz Situace - oplocení a Oplocení - detail: 2,26*2+1,88*2,12=8,506 [A]</t>
  </si>
  <si>
    <t>8,506</t>
  </si>
  <si>
    <t>Potrubí</t>
  </si>
  <si>
    <t>87433</t>
  </si>
  <si>
    <t>POTRUBÍ Z TRUB PLASTOVÝCH ODPADNÍCH DN DO 150MM KG PVC DN 150MM</t>
  </si>
  <si>
    <t>2097756852</t>
  </si>
  <si>
    <t>Poznámka k položce:_x000D_
položky pro zhotovení potrubí platí bez ohledu na sklon_x000D_
zahrnuje:_x000D_
- výrobní dokumentaci (včetně technologického předpisu)_x000D_
- dodání veškerého trubního a pomocného materiálu  (trouby,  trubky,  tvarovky,  spojovací a těsnící  materiál a pod.), podpěrných, závěsných a upevňovacích prvků, včetně potřebných úprav_x000D_
- úprava a příprava podkladu a podpěr, očištění a ošetření podkladu a podpěr_x000D_
- zřízení plně funkčního potrubí, kompletní soustavy, podle příslušného technologického předpisu_x000D_
- zřízení potrubí i jednotlivých částí po etapách, včetně pracovních spar a spojů, pracovního zaslepení konců a pod._x000D_
- úprava prostupů, průchodů  šachtami a komorami, okolí podpěr a vyústění, zaústění, napojení, vyvedení a upevnění odpad. výustí_x000D_
- ochrana potrubí nátěrem (vč. úpravy povrchu), případně izolací, nejsou-li tyto práce předmětem jiné položky_x000D_
- úprava, očištění a ošetření prostoru kolem potrubí_x000D_
- položky platí pro práce prováděné v prostoru zapaženém i nezapaženém a i v kolektorech, chráničkách_x000D_
- položky zahrnují i práce spojené s nutnými obtoky, převáděním a čerpáním vody_x000D_
nezahrnuje zkoušky vodotěsnosti a televizní prohlídku</t>
  </si>
  <si>
    <t>přípojky nových UV, viz Situace: 7*2=14,000 [A]</t>
  </si>
  <si>
    <t>14,0</t>
  </si>
  <si>
    <t>89712</t>
  </si>
  <si>
    <t xml:space="preserve">VPUSŤ KANALIZAČNÍ ULIČNÍ KOMPLETNÍ Z BETONOVÝCH DÍLCŮ </t>
  </si>
  <si>
    <t>KUS</t>
  </si>
  <si>
    <t>740513012</t>
  </si>
  <si>
    <t>Poznámka k položce:_x000D_
položka zahrnuje:_x000D_
- dodávku a osazení předepsaných dílů včetně mříže_x000D_
- výplň, těsnění  a tmelení spar a spojů,_x000D_
- opatření  povrchů  betonu  izolací  proti zemní vlhkosti v částech, kde přijdou do styku se zeminou nebo kamenivem,_x000D_
- předepsané podkladní konstrukce</t>
  </si>
  <si>
    <t>viz Situace: 4=4,000 [A]</t>
  </si>
  <si>
    <t>51</t>
  </si>
  <si>
    <t>89948</t>
  </si>
  <si>
    <t>VÝŘEZ, VÝSEK, ÚTES NA POTRUBÍ DN DO 800MM</t>
  </si>
  <si>
    <t>-118393838</t>
  </si>
  <si>
    <t>Poznámka k položce:_x000D_
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</si>
  <si>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na stáv. dešťové kanalizaci pro napojení přípojek nových vpustí, viz Situace: 4=4,000 [A]</t>
  </si>
  <si>
    <t>52</t>
  </si>
  <si>
    <t>899682</t>
  </si>
  <si>
    <t>ZKOUŠKA VODOTĚSNOSTI POTRUBÍ DN DO 800MM</t>
  </si>
  <si>
    <t>792085392</t>
  </si>
  <si>
    <t>Poznámka k položce:_x000D_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</si>
  <si>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 xml:space="preserve">viz pol. 87433 a 89712: 14 + 4*0,5=16,000 [A] </t>
  </si>
  <si>
    <t>16,0</t>
  </si>
  <si>
    <t>Ostatní konstrukce a práce</t>
  </si>
  <si>
    <t>53</t>
  </si>
  <si>
    <t>914131</t>
  </si>
  <si>
    <t>DOPRAVNÍ ZNAČKY ZÁKLADNÍ VELIKOSTI OCELOVÉ FÓLIE TŘ 2 - DODÁVKA A MONTÁŽ</t>
  </si>
  <si>
    <t>-167305521</t>
  </si>
  <si>
    <t>Poznámka k položce:_x000D_
položka zahrnuje: - dodávku a montáž značek v požadovaném provedení</t>
  </si>
  <si>
    <t>viz Situace - zpevněné plochy veřejné: B1: 1=1,000 [A] B29: 1=1,000 [B] IP12: 2=2,000 [C] E13: 2=2,000 [D] A+B+C+D=6,000 [E]</t>
  </si>
  <si>
    <t>6,0</t>
  </si>
  <si>
    <t>54</t>
  </si>
  <si>
    <t>914431</t>
  </si>
  <si>
    <t>DOPRAVNÍ ZNAČKY 100X150CM OCELOVÉ FÓLIE TŘ 2 - DODÁVKA A MONTÁŽ</t>
  </si>
  <si>
    <t>-271172433</t>
  </si>
  <si>
    <t>viz Situace - zpevněné plochy veřejné: IZ8a: 1=1,000 [A]</t>
  </si>
  <si>
    <t>55</t>
  </si>
  <si>
    <t>914921</t>
  </si>
  <si>
    <t>SLOUPKY A STOJKY DOPRAVNÍCH ZNAČEK Z OCEL TRUBEK DO PATKY - DODÁVKA A MONTÁŽ</t>
  </si>
  <si>
    <t>-715289289</t>
  </si>
  <si>
    <t>Poznámka k položce:_x000D_
položka zahrnuje: - sloupky a upevňovací zařízení včetně jejich osazení (betonová patka, zemní práce)</t>
  </si>
  <si>
    <t>viz Situace - zpevněné plochy veřejné: 6=6,000 [A]</t>
  </si>
  <si>
    <t>56</t>
  </si>
  <si>
    <t>915221</t>
  </si>
  <si>
    <t>VODOR DOPRAV ZNAČ PLASTEM STRUKTURÁLNÍ NEHLUČNÉ - DOD A POKLÁDKA</t>
  </si>
  <si>
    <t>-1681261939</t>
  </si>
  <si>
    <t>Poznámka k položce:_x000D_
položka zahrnuje: - dodání a pokládku nátěrového materiálu (měří se pouze natíraná plocha) - předznačení a reflexní úpravu</t>
  </si>
  <si>
    <t>viz Situace - zpevněné plochy veřejné: V10f: 0,6m2*2ks=1,200 [B]m2</t>
  </si>
  <si>
    <t>1,2</t>
  </si>
  <si>
    <t>57</t>
  </si>
  <si>
    <t>917212</t>
  </si>
  <si>
    <t>ZÁHONOVÉ OBRUBY Z BETONOVÝCH OBRUBNÍKŮ ŠÍŘ 80MM 80/250</t>
  </si>
  <si>
    <t>2026643437</t>
  </si>
  <si>
    <t>Poznámka k položce:_x000D_
Položka zahrnuje: dodání a pokládku betonových obrubníků o rozměrech předepsaných zadávací dokumentací betonové lože i boční betonovou opěrku.</t>
  </si>
  <si>
    <t>lem areálové živičné komunikace, viz Situace a Vzor. řezy: 82,2+16,8+120+41=260,000 [A]</t>
  </si>
  <si>
    <t>260,0</t>
  </si>
  <si>
    <t>58</t>
  </si>
  <si>
    <t>917223</t>
  </si>
  <si>
    <t>SILNIČNÍ A CHODNÍKOVÉ OBRUBY Z BETONOVÝCH OBRUBNÍKŮ ŠÍŘ 100MM</t>
  </si>
  <si>
    <t>140266416</t>
  </si>
  <si>
    <t xml:space="preserve">viz Situace a Vzor. řezy: 32,75+33,2+68,75+27,8 + 82+16,7+41+120=422,200 [A] </t>
  </si>
  <si>
    <t>422,2</t>
  </si>
  <si>
    <t>59</t>
  </si>
  <si>
    <t>917224</t>
  </si>
  <si>
    <t>SILNIČNÍ A CHODNÍKOVÉ OBRUBY Z BETONOVÝCH OBRUBNÍKŮ ŠÍŘ 150MM</t>
  </si>
  <si>
    <t>-1616585558</t>
  </si>
  <si>
    <t>viz Situace a Vzor. řezy: 139,5+184+46,5=370,000 [A]</t>
  </si>
  <si>
    <t>370,0</t>
  </si>
  <si>
    <t>60</t>
  </si>
  <si>
    <t>919111</t>
  </si>
  <si>
    <t>ŘEZÁNÍ ASFALTOVÉHO KRYTU VOZOVEK TL DO 50MM</t>
  </si>
  <si>
    <t>269761172</t>
  </si>
  <si>
    <t>Poznámka k položce:_x000D_
položka zahrnuje řezání vozovkové vrstvy v předepsané tloušťce, včetně spotřeby vody</t>
  </si>
  <si>
    <t>61</t>
  </si>
  <si>
    <t>93711</t>
  </si>
  <si>
    <t>MOBILIÁŘ - DŘEVĚNÉ LAVIČKY Opracované kmeny (z místních stromů určených ke kácení), specifikace viz projektová dokumentace</t>
  </si>
  <si>
    <t>930920368</t>
  </si>
  <si>
    <t>Poznámka k položce:_x000D_
Položka zahrnuje: - montáž, osazení a dodávku kompletního zařízení, předepsaného zadávací dokumentací - mimostavništní a vnitrostaveništní dopravu - nezbytné zemní práce a základové konstrukce - předepsanou povrchovou úpravu (nátěry a pod.) Pozn.: materiál uvedený v textu představuje rozhodující podíl ve výrobku</t>
  </si>
  <si>
    <t>viz Situace - mobiliář: 3ks=3,000 [A]ks</t>
  </si>
  <si>
    <t>62</t>
  </si>
  <si>
    <t>93753</t>
  </si>
  <si>
    <t>MOBILIÁŘ - KOVOVÉ KOŠE NA ODPADKY Typ 1 - odpadkový koš pro psí exkrementy celoocelový, specifikace viz projektová dokumentace</t>
  </si>
  <si>
    <t>1756261846</t>
  </si>
  <si>
    <t>viz Situace - mobiliář: 1ks=1,000 [A]ks</t>
  </si>
  <si>
    <t>63</t>
  </si>
  <si>
    <t>93753.1</t>
  </si>
  <si>
    <t>MOBILIÁŘ - KOVOVÉ KOŠE NA ODPADKY Typ 3 - trojitý odpadkový koš celoocelový, specifikace viz projektová dokumentace</t>
  </si>
  <si>
    <t>-1153697640</t>
  </si>
  <si>
    <t>viz Situace - mobiliář: 5ks=5,000 [A]ks</t>
  </si>
  <si>
    <t>5,0</t>
  </si>
  <si>
    <t>64</t>
  </si>
  <si>
    <t>966843</t>
  </si>
  <si>
    <t>ODSTRANĚNÍ OPLOCENÍ Z RÁMEČ PLETIVA Vč. podezdívek, základů apod.</t>
  </si>
  <si>
    <t>966315001</t>
  </si>
  <si>
    <t>Poznámka k položce:_x000D_
položka zahrnuje: -  kompletní bourací práce včetně odstranění základových konstrukcí a nezbytného rozsahu zemních prací, - veškerou manipulaci s vybouranou sutí a hmotami včetně uložení na skládku, - veškeré další práce plynoucí z technologického předpisu a z platných předpisů, - odstranění sloupků z jiného materiálu, odstranění vrat a vrátek 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</si>
  <si>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odstr. stáv. oplocení, viz Situace bourání: 282=282,000 [A]</t>
  </si>
  <si>
    <t>262,0</t>
  </si>
  <si>
    <t xml:space="preserve">SO 02.1 - Stavební část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</si>
  <si>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</si>
  <si>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</si>
  <si>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</si>
  <si>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</si>
  <si>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</si>
  <si>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</si>
  <si>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</si>
  <si>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</si>
  <si>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</si>
  <si>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</si>
  <si>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</si>
  <si>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</si>
  <si>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</si>
  <si>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122251104</t>
  </si>
  <si>
    <t>Odkopávky a prokopávky nezapažené strojně v hornině třídy těžitelnosti I skupiny 3 přes 100 do 500 m3</t>
  </si>
  <si>
    <t>-807077424</t>
  </si>
  <si>
    <t>https://podminky.urs.cz/item/CS_URS_2022_01/122251104</t>
  </si>
  <si>
    <t>viz. výkres č. D.1.1.02 a 06</t>
  </si>
  <si>
    <t>Odkop původního terénu po kótu podsypu tj. -0,55m</t>
  </si>
  <si>
    <t>19,0*25,0*0,3+((19,0*0,4)/2)*25,0</t>
  </si>
  <si>
    <t>132251102</t>
  </si>
  <si>
    <t>Hloubení nezapažených rýh šířky do 800 mm strojně s urovnáním dna do předepsaného profilu a spádu v hornině třídy těžitelnosti I skupiny 3 přes 20 do 50 m3</t>
  </si>
  <si>
    <t>-1705630401</t>
  </si>
  <si>
    <t>https://podminky.urs.cz/item/CS_URS_2022_01/132251102</t>
  </si>
  <si>
    <t>Výkop pod kótou podsypu tj. od -0,55m</t>
  </si>
  <si>
    <t>Vnitřní pasy</t>
  </si>
  <si>
    <t>0,6*0,95*(10,38+4,725+11,075)</t>
  </si>
  <si>
    <t>0,6*1,48*6,336*2</t>
  </si>
  <si>
    <t>0,6*1,98*2,844*2</t>
  </si>
  <si>
    <t>Mezisoučet</t>
  </si>
  <si>
    <t>Samostatné patky/pasy</t>
  </si>
  <si>
    <t>0,6*0,8*1,5</t>
  </si>
  <si>
    <t>0,4*0,635*1,5</t>
  </si>
  <si>
    <t>1,45*0,55*1,5</t>
  </si>
  <si>
    <t>132251254</t>
  </si>
  <si>
    <t>Hloubení nezapažených rýh šířky přes 800 do 2 000 mm strojně s urovnáním dna do předepsaného profilu a spádu v hornině třídy těžitelnosti I skupiny 3 přes 100 do 500 m3</t>
  </si>
  <si>
    <t>451948332</t>
  </si>
  <si>
    <t>https://podminky.urs.cz/item/CS_URS_2022_01/132251254</t>
  </si>
  <si>
    <t>Obvodové pasy</t>
  </si>
  <si>
    <t>1,1*0,95*(13,275+16,06+10,98+2,295+1,662+2,295)</t>
  </si>
  <si>
    <t>(0,5*0,95)/2*(13,775+18,32+10,98+2,795*2+2,662)    "svahování</t>
  </si>
  <si>
    <t>1,1*1,48*6,336*2</t>
  </si>
  <si>
    <t>(0,5*1,98)/2*6,336*2    "svahování</t>
  </si>
  <si>
    <t>1,1*1,98*(3,444*2+16,12)</t>
  </si>
  <si>
    <t>(0,5*1,98)/2*(3,944*2+18,32)   "svahování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</si>
  <si>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</si>
  <si>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</si>
  <si>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1414757788</t>
  </si>
  <si>
    <t>https://podminky.urs.cz/item/CS_URS_2022_01/162351103</t>
  </si>
  <si>
    <t>Odvoz na mezideponii a zpět do zásypu</t>
  </si>
  <si>
    <t>64,277   "výpočet v pol.č. 174151101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</si>
  <si>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</si>
  <si>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</si>
  <si>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97091406</t>
  </si>
  <si>
    <t>https://podminky.urs.cz/item/CS_URS_2022_01/162751115</t>
  </si>
  <si>
    <t>Odvoz na skládku</t>
  </si>
  <si>
    <t>237,5+35,23+150,84   "výkopy</t>
  </si>
  <si>
    <t>-64,277   "odpočet zpětného zásypu</t>
  </si>
  <si>
    <t>854934821</t>
  </si>
  <si>
    <t>171201231</t>
  </si>
  <si>
    <t>Poplatek za uložení stavebního odpadu na recyklační skládce (skládkovné) zeminy a kamení zatříděného do Katalogu odpadů pod kódem 17 05 04</t>
  </si>
  <si>
    <t>-184350115</t>
  </si>
  <si>
    <t>https://podminky.urs.cz/item/CS_URS_2022_01/171201231</t>
  </si>
  <si>
    <t>359,293*1,8 'Přepočtené koeficientem množství</t>
  </si>
  <si>
    <t>171251201</t>
  </si>
  <si>
    <t>Uložení sypaniny na skládky nebo meziskládky bez hutnění s upravením uložené sypaniny do předepsaného tvaru</t>
  </si>
  <si>
    <t>-911654753</t>
  </si>
  <si>
    <t>https://podminky.urs.cz/item/CS_URS_2022_01/171251201</t>
  </si>
  <si>
    <t>1411965749</t>
  </si>
  <si>
    <t>Výkopy pasů</t>
  </si>
  <si>
    <t>35,23+150,84</t>
  </si>
  <si>
    <t>Odpočet lože trativodů</t>
  </si>
  <si>
    <t xml:space="preserve">-3,96    </t>
  </si>
  <si>
    <t>Odpočet obsypu trativodů</t>
  </si>
  <si>
    <t>-15,84</t>
  </si>
  <si>
    <t>Odpočet základových pasů do výšky podsypu tj. do -0,55m</t>
  </si>
  <si>
    <t>-0,6*0,95*(13,275+16,06+10,98+2,295+1,662+2,295)</t>
  </si>
  <si>
    <t>-(1,2*0,385+0,3*0,415+0,3*0,3+1,2*0,3+0,9*0,3)*1,25   "rozšíření u patek</t>
  </si>
  <si>
    <t>-0,6*1,48*6,336*2</t>
  </si>
  <si>
    <t>-0,6*1,98*(3,444*2+16,12)</t>
  </si>
  <si>
    <t>-0,6*0,95*(10,38+4,725+11,075)</t>
  </si>
  <si>
    <t>-0,6*1,98*2,844*2</t>
  </si>
  <si>
    <t>-0,6*0,8*1,5</t>
  </si>
  <si>
    <t>-0,4*0,635*1,5</t>
  </si>
  <si>
    <t>-1,45*0,55*1,5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</si>
  <si>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</si>
  <si>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</si>
  <si>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</si>
  <si>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1689212162</t>
  </si>
  <si>
    <t>https://podminky.urs.cz/item/CS_URS_2022_01/211531111</t>
  </si>
  <si>
    <t>viz. výkres č. D.1.1.02</t>
  </si>
  <si>
    <t>Drenáž</t>
  </si>
  <si>
    <t>0,6*0,4*66,0</t>
  </si>
  <si>
    <t>211971110</t>
  </si>
  <si>
    <t>Zřízení opláštění výplně z geotextilie odvodňovacích žeber nebo trativodů v rýze nebo zářezu se stěnami šikmými o sklonu do 1:2</t>
  </si>
  <si>
    <t>-1761456261</t>
  </si>
  <si>
    <t>https://podminky.urs.cz/item/CS_URS_2022_01/211971110</t>
  </si>
  <si>
    <t>(0,6+0,4)*2*66,0</t>
  </si>
  <si>
    <t>-1574285841</t>
  </si>
  <si>
    <t>132*1,1 'Přepočtené koeficientem množství</t>
  </si>
  <si>
    <t>212312111</t>
  </si>
  <si>
    <t>Lože pro trativody z betonu prostého</t>
  </si>
  <si>
    <t>755351504</t>
  </si>
  <si>
    <t>https://podminky.urs.cz/item/CS_URS_2022_01/212312111</t>
  </si>
  <si>
    <t>0,6*0,1*66,0</t>
  </si>
  <si>
    <t>212755214</t>
  </si>
  <si>
    <t>Trativody bez lože z drenážních trubek plastových flexibilních D 100 mm</t>
  </si>
  <si>
    <t>1442704644</t>
  </si>
  <si>
    <t>https://podminky.urs.cz/item/CS_URS_2022_01/212755214</t>
  </si>
  <si>
    <t>66,0</t>
  </si>
  <si>
    <t>212755215</t>
  </si>
  <si>
    <t>Trativody bez lože z drenážních trubek plastových flexibilních D 125 mm</t>
  </si>
  <si>
    <t>1143685899</t>
  </si>
  <si>
    <t>https://podminky.urs.cz/item/CS_URS_2022_01/212755215</t>
  </si>
  <si>
    <t>Odvětrání podloží</t>
  </si>
  <si>
    <t>12,67*7</t>
  </si>
  <si>
    <t>212755216</t>
  </si>
  <si>
    <t>Trativody bez lože z drenážních trubek plastových flexibilních D 160 mm</t>
  </si>
  <si>
    <t>1050141359</t>
  </si>
  <si>
    <t>https://podminky.urs.cz/item/CS_URS_2022_01/212755216</t>
  </si>
  <si>
    <t>18,7</t>
  </si>
  <si>
    <t>271532212</t>
  </si>
  <si>
    <t>Podsyp pod základové konstrukce se zhutněním a urovnáním povrchu z kameniva hrubého, frakce 16 - 32 mm</t>
  </si>
  <si>
    <t>557986824</t>
  </si>
  <si>
    <t>https://podminky.urs.cz/item/CS_URS_2022_01/271532212</t>
  </si>
  <si>
    <t>(19,56*4,385+5,055*11,075+13,905*7,67+13,905*2,805)*0,1</t>
  </si>
  <si>
    <t>273322511</t>
  </si>
  <si>
    <t>Základy z betonu železového (bez výztuže) desky z betonu se zvýšenými nároky na prostředí tř. C 25/30</t>
  </si>
  <si>
    <t>-603657627</t>
  </si>
  <si>
    <t>https://podminky.urs.cz/item/CS_URS_2022_01/273322511</t>
  </si>
  <si>
    <t>20,76*17,32*0,15</t>
  </si>
  <si>
    <t>273351121</t>
  </si>
  <si>
    <t>Bednění základů desek zřízení</t>
  </si>
  <si>
    <t>-1299090889</t>
  </si>
  <si>
    <t>https://podminky.urs.cz/item/CS_URS_2022_01/273351121</t>
  </si>
  <si>
    <t>(20,76+17,32)*2*0,15</t>
  </si>
  <si>
    <t>273351122</t>
  </si>
  <si>
    <t>Bednění základů desek odstranění</t>
  </si>
  <si>
    <t>-1111371902</t>
  </si>
  <si>
    <t>https://podminky.urs.cz/item/CS_URS_2022_01/273351122</t>
  </si>
  <si>
    <t>273361821</t>
  </si>
  <si>
    <t>Výztuž základů desek z betonářské oceli 10 505 (R) nebo BSt 500</t>
  </si>
  <si>
    <t>-56902503</t>
  </si>
  <si>
    <t>https://podminky.urs.cz/item/CS_URS_2022_01/273361821</t>
  </si>
  <si>
    <t>viz. výkres č. D.1.2.03</t>
  </si>
  <si>
    <t>1,871</t>
  </si>
  <si>
    <t>273362021</t>
  </si>
  <si>
    <t>Výztuž základů desek ze svařovaných sítí z drátů typu KARI</t>
  </si>
  <si>
    <t>-1492881978</t>
  </si>
  <si>
    <t>https://podminky.urs.cz/item/CS_URS_2022_01/273362021</t>
  </si>
  <si>
    <t>3,162</t>
  </si>
  <si>
    <t>274322511</t>
  </si>
  <si>
    <t>Základy z betonu železového (bez výztuže) pasy z betonu se zvýšenými nároky na prostředí tř. C 25/30</t>
  </si>
  <si>
    <t>806249295</t>
  </si>
  <si>
    <t>https://podminky.urs.cz/item/CS_URS_2022_01/274322511</t>
  </si>
  <si>
    <t>0,6*1,1*(13,275+16,06+10,98+2,295+1,662+2,295)</t>
  </si>
  <si>
    <t>(1,2*0,385+0,3*0,415+0,3*0,3+1,2*0,3+0,9*0,3)*1,25   "rozšíření u patek</t>
  </si>
  <si>
    <t>0,6*1,63*6,336*2</t>
  </si>
  <si>
    <t>0,6*2,13*(3,444*2+16,12)</t>
  </si>
  <si>
    <t>0,6*1,1*(10,38+4,725+11,075)</t>
  </si>
  <si>
    <t>0,6*2,13*2,844*2</t>
  </si>
  <si>
    <t>113,402*1,035   "3,5% ztratné</t>
  </si>
  <si>
    <t>274351121</t>
  </si>
  <si>
    <t>Bednění základů pasů rovné zřízení</t>
  </si>
  <si>
    <t>-556225591</t>
  </si>
  <si>
    <t>https://podminky.urs.cz/item/CS_URS_2022_01/274351121</t>
  </si>
  <si>
    <t>Obvodové pasy - pouze vnější strana</t>
  </si>
  <si>
    <t>1,1*(13,275+17,26+10,98+2,295*2+2,862)</t>
  </si>
  <si>
    <t>1,63*6,336*2</t>
  </si>
  <si>
    <t>2,13*(3,444*2+17,32)</t>
  </si>
  <si>
    <t>274351122</t>
  </si>
  <si>
    <t>Bednění základů pasů rovné odstranění</t>
  </si>
  <si>
    <t>-390287685</t>
  </si>
  <si>
    <t>https://podminky.urs.cz/item/CS_URS_2022_01/274351122</t>
  </si>
  <si>
    <t>274361821</t>
  </si>
  <si>
    <t>Výztuž základů pasů z betonářské oceli 10 505 (R) nebo BSt 500</t>
  </si>
  <si>
    <t>521613643</t>
  </si>
  <si>
    <t>https://podminky.urs.cz/item/CS_URS_2022_01/274361821</t>
  </si>
  <si>
    <t>2r02.1.1</t>
  </si>
  <si>
    <t>Provedení prostupů základovými konstrukcemi vč. prostupových tvarovek pro inženýrské sítě</t>
  </si>
  <si>
    <t>kpl</t>
  </si>
  <si>
    <t>2109498634</t>
  </si>
  <si>
    <t>Svislé a kompletní konstrukce</t>
  </si>
  <si>
    <t>311236321</t>
  </si>
  <si>
    <t>Zdivo jednovrstvé zvukově izolační z cihel děrovaných z broušených cihel na tenkovrstvou maltu, pevnost cihel do P15, tl. zdiva 250 mm</t>
  </si>
  <si>
    <t>-1679385800</t>
  </si>
  <si>
    <t>https://podminky.urs.cz/item/CS_URS_2022_01/311236321</t>
  </si>
  <si>
    <t>viz. výkres č. D.1.1.03 a 06</t>
  </si>
  <si>
    <t>(14,3+14,49+20,315)*3,0</t>
  </si>
  <si>
    <t>-0,8*2,35*2-0,8*1,97*6-1,4*2,35*2-1,2*2,35    "odpočet dveří</t>
  </si>
  <si>
    <t>-1,25*0,24*8-1,75*0,24*3   "odpočet překladů</t>
  </si>
  <si>
    <t>311238650</t>
  </si>
  <si>
    <t>Zdivo jednovrstvé tepelně izolační z cihel děrovaných broušených s integrovanou izolací z hydrofobizované minerální vlny na tenkovrstvou maltu, součinitel prostupu tepla U přes 0,18 do 0,22, pevnost cihel P8, tl. zdiva 300 mm</t>
  </si>
  <si>
    <t>90758691</t>
  </si>
  <si>
    <t>https://podminky.urs.cz/item/CS_URS_2022_01/311238650</t>
  </si>
  <si>
    <t>viz. výkres č. D.1.1.03, a 06</t>
  </si>
  <si>
    <t>Atika</t>
  </si>
  <si>
    <t>(20,5*2+16,6)*0,75</t>
  </si>
  <si>
    <t>311238652</t>
  </si>
  <si>
    <t>Zdivo jednovrstvé tepelně izolační z cihel děrovaných broušených s integrovanou izolací z hydrofobizované minerální vlny na tenkovrstvou maltu, součinitel prostupu tepla U přes 0,14 do 0,18, pevnost cihel P8, tl. zdiva 380 mm</t>
  </si>
  <si>
    <t>-767262988</t>
  </si>
  <si>
    <t>https://podminky.urs.cz/item/CS_URS_2022_01/311238652</t>
  </si>
  <si>
    <t>viz. výkres č. D.1.1.02, 03 a 06</t>
  </si>
  <si>
    <t>Soklovka</t>
  </si>
  <si>
    <t>((20,76+16,56)*2*0,5)+2,295*0,5</t>
  </si>
  <si>
    <t>-(1,5+1,0*2-2,5-1,475*2-4,26*2)*0,5   "odpočet otvorů</t>
  </si>
  <si>
    <t>311238654</t>
  </si>
  <si>
    <t>Zdivo jednovrstvé tepelně izolační z cihel děrovaných broušených s integrovanou izolací z hydrofobizované minerální vlny na tenkovrstvou maltu, součinitel prostupu tepla U přes 0,14 do 0,18, pevnost cihel P8,tl. zdiva 440 mm</t>
  </si>
  <si>
    <t>-249939113</t>
  </si>
  <si>
    <t>https://podminky.urs.cz/item/CS_URS_2022_01/311238654</t>
  </si>
  <si>
    <t>((20,88+16,5)*2*2,5)+2,0*2,5</t>
  </si>
  <si>
    <t>-1,5*2,25-1,0*2,25*2-2,0*1,85-3,6-1,85-1,475*2,25*2-4,26*2,25*2-2,5*2,25   "odpočet otvorů</t>
  </si>
  <si>
    <t>317168012</t>
  </si>
  <si>
    <t>Překlady keramické ploché osazené do maltového lože, výšky překladu 71 mm šířky 115 mm, délky 1250 mm</t>
  </si>
  <si>
    <t>147290845</t>
  </si>
  <si>
    <t>https://podminky.urs.cz/item/CS_URS_2022_01/317168012</t>
  </si>
  <si>
    <t>10,0</t>
  </si>
  <si>
    <t>317168022</t>
  </si>
  <si>
    <t>Překlady keramické ploché osazené do maltového lože, výšky překladu 71 mm šířky 145 mm, délky 1250 mm</t>
  </si>
  <si>
    <t>323711925</t>
  </si>
  <si>
    <t>https://podminky.urs.cz/item/CS_URS_2022_01/317168022</t>
  </si>
  <si>
    <t>11,0</t>
  </si>
  <si>
    <t>317168023</t>
  </si>
  <si>
    <t>Překlady keramické ploché osazené do maltového lože, výšky překladu 71 mm šířky 145 mm, délky 1500 mm</t>
  </si>
  <si>
    <t>2132343469</t>
  </si>
  <si>
    <t>https://podminky.urs.cz/item/CS_URS_2022_01/317168023</t>
  </si>
  <si>
    <t>317168052</t>
  </si>
  <si>
    <t>Překlady keramické vysoké osazené do maltového lože, šířky překladu 70 mm výšky 238 mm, délky 1250 mm</t>
  </si>
  <si>
    <t>-304564010</t>
  </si>
  <si>
    <t>https://podminky.urs.cz/item/CS_URS_2022_01/317168052</t>
  </si>
  <si>
    <t>8,0*3</t>
  </si>
  <si>
    <t>317168054</t>
  </si>
  <si>
    <t>Překlady keramické vysoké osazené do maltového lože, šířky překladu 70 mm výšky 238 mm, délky 1750 mm</t>
  </si>
  <si>
    <t>-1999052504</t>
  </si>
  <si>
    <t>https://podminky.urs.cz/item/CS_URS_2022_01/317168054</t>
  </si>
  <si>
    <t>3,0*3</t>
  </si>
  <si>
    <t>342244221</t>
  </si>
  <si>
    <t>Příčky jednoduché z cihel děrovaných broušených, na tenkovrstvou maltu, pevnost cihel do P15, tl. příčky 140 mm</t>
  </si>
  <si>
    <t>-1079064642</t>
  </si>
  <si>
    <t>https://podminky.urs.cz/item/CS_URS_2022_01/342244221</t>
  </si>
  <si>
    <t>(3,2*3+12,66*2+5,02*2+2,945+6,96+2,26+2,3*2+2,34+0,9*2+4,78*5+1,22+1,75+1,15+1,5+2,22*2+3,88)*3,25</t>
  </si>
  <si>
    <t>-1,1*2,05*2-0,7*1,97*2-0,8*1,97*7-0,9*1,97*2   "odpočet dveří</t>
  </si>
  <si>
    <t>-1,5*0,07*2-1,25*0,07*11   "odpočet překladů</t>
  </si>
  <si>
    <t>342244241</t>
  </si>
  <si>
    <t>Příčky jednoduché z cihel děrovaných broušených, na zdicí PUR pěnu, pevnost cihel do P15, tl. příčky 115 mm</t>
  </si>
  <si>
    <t>1276805535</t>
  </si>
  <si>
    <t>https://podminky.urs.cz/item/CS_URS_2022_01/342244241</t>
  </si>
  <si>
    <t>(1,5*2+1,915+1,025+4,74*2+0,9*2+2,984+4,76+1,65*2+3,11)*3,25</t>
  </si>
  <si>
    <t>-0,7*1,97*6-0,8*1,97*6-0,9*1,95*4    "odpočet dveří</t>
  </si>
  <si>
    <t>-1,25*0,07*16   "odpočet překladů</t>
  </si>
  <si>
    <t>342291112</t>
  </si>
  <si>
    <t>Ukotvení příček polyuretanovou pěnou, tl. příčky přes 100 mm</t>
  </si>
  <si>
    <t>1322262618</t>
  </si>
  <si>
    <t>https://podminky.urs.cz/item/CS_URS_2022_01/342291112</t>
  </si>
  <si>
    <t>Příčka tl. 115mm</t>
  </si>
  <si>
    <t>1,5*2+1,915+1,025+4,74*2+0,9*2+2,984+4,76+1,65*2+3,11</t>
  </si>
  <si>
    <t>Příčka tl. 140mm</t>
  </si>
  <si>
    <t>3,2*3+12,66*2+5,02*2+2,945+6,96+2,26+2,3*2+2,34+0,9*2+4,78*5+1,22+1,75+1,15+1,5+2,22*2+3,88</t>
  </si>
  <si>
    <t>342291121</t>
  </si>
  <si>
    <t>Ukotvení příček plochými kotvami, do konstrukce cihelné</t>
  </si>
  <si>
    <t>828815557</t>
  </si>
  <si>
    <t>https://podminky.urs.cz/item/CS_URS_2022_01/342291121</t>
  </si>
  <si>
    <t>3,25*26</t>
  </si>
  <si>
    <t>411121121</t>
  </si>
  <si>
    <t>Montáž prefabrikovaných železobetonových stropů se zalitím spár, včetně podpěrné konstrukce, na cementovou maltu ze stropních panelů šířky do 1200 mm a délky do 3800 mm</t>
  </si>
  <si>
    <t>285683417</t>
  </si>
  <si>
    <t>https://podminky.urs.cz/item/CS_URS_2022_01/411121121</t>
  </si>
  <si>
    <t>viz. výkres č. D.1.1.04</t>
  </si>
  <si>
    <t>11,0    "P8</t>
  </si>
  <si>
    <t>1,0      "P9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</si>
  <si>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</si>
  <si>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</si>
  <si>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-1122895631</t>
  </si>
  <si>
    <t>https://podminky.urs.cz/item/CS_URS_2022_01/411121125</t>
  </si>
  <si>
    <t>16,0   "P1</t>
  </si>
  <si>
    <t>1,0     "P2</t>
  </si>
  <si>
    <t>7,0     "P3</t>
  </si>
  <si>
    <t>1,0     "P4</t>
  </si>
  <si>
    <t>2,0     "P5</t>
  </si>
  <si>
    <t>7,0     "P6</t>
  </si>
  <si>
    <t>2,0     "P7</t>
  </si>
  <si>
    <t>5934686PC02.1.1</t>
  </si>
  <si>
    <t>panel stropní předpjatý 1000x1190x250mm</t>
  </si>
  <si>
    <t>-20040579</t>
  </si>
  <si>
    <t>5,05*16,0   "P1</t>
  </si>
  <si>
    <t>5,1*1,0     "P2</t>
  </si>
  <si>
    <t>5,75*7,0     "P3</t>
  </si>
  <si>
    <t>5,75*1,0     "P4</t>
  </si>
  <si>
    <t>8,24*2,0     "P5</t>
  </si>
  <si>
    <t>8,24*7,0     "P6</t>
  </si>
  <si>
    <t>8,24*2,0     "P7</t>
  </si>
  <si>
    <t>3,46*11,0    "P8</t>
  </si>
  <si>
    <t>3,46*1,0      "P9</t>
  </si>
  <si>
    <t>411388531</t>
  </si>
  <si>
    <t>Zabetonování otvorů ve stropech nebo v klenbách včetně lešení, bednění, odbednění a výztuže (materiál v ceně) ve stropech železobetonových, tvárnicových a prefabrikovaných</t>
  </si>
  <si>
    <t>-1177481891</t>
  </si>
  <si>
    <t>https://podminky.urs.cz/item/CS_URS_2022_01/411388531</t>
  </si>
  <si>
    <t>Dobetonávka stropu mezi panely</t>
  </si>
  <si>
    <t>(8,02*0,4*8+3,2*0,05*2+5,45*0,6*4+5,45*0,035)*0,25</t>
  </si>
  <si>
    <t>417321414</t>
  </si>
  <si>
    <t>Ztužující pásy a věnce z betonu železového (bez výztuže) tř. C 20/25</t>
  </si>
  <si>
    <t>1198672473</t>
  </si>
  <si>
    <t>https://podminky.urs.cz/item/CS_URS_2022_01/417321414</t>
  </si>
  <si>
    <t>viz. výkres č. D.1.2.04</t>
  </si>
  <si>
    <t>Vnitřní věnce</t>
  </si>
  <si>
    <t>0,25*0,25*(20,315+14,3+11,47)</t>
  </si>
  <si>
    <t>Obvodové věnce</t>
  </si>
  <si>
    <t>(0,35*0,25+0,25*0,25)*(20,0*2+17,38)</t>
  </si>
  <si>
    <t>(0,35*0,25+0,2*0,25+0,2*0,75)*(17,38+2,01)</t>
  </si>
  <si>
    <t>417351115</t>
  </si>
  <si>
    <t>Bednění bočnic ztužujících pásů a věnců včetně vzpěr zřízení</t>
  </si>
  <si>
    <t>-32734979</t>
  </si>
  <si>
    <t>https://podminky.urs.cz/item/CS_URS_2022_01/417351115</t>
  </si>
  <si>
    <t>0,25*(20,315+14,3+11,47)*2</t>
  </si>
  <si>
    <t>(0,25+0,5)*(20,0*2+17,38)</t>
  </si>
  <si>
    <t>(0,25+0,5+0,75*2)*(17,38+2,01)</t>
  </si>
  <si>
    <t>417351116</t>
  </si>
  <si>
    <t>Bednění bočnic ztužujících pásů a věnců včetně vzpěr odstranění</t>
  </si>
  <si>
    <t>-235075196</t>
  </si>
  <si>
    <t>https://podminky.urs.cz/item/CS_URS_2022_01/417351116</t>
  </si>
  <si>
    <t>417361821</t>
  </si>
  <si>
    <t>Výztuž ztužujících pásů a věnců z betonářské oceli 10 505 (R) nebo BSt 500</t>
  </si>
  <si>
    <t>386462824</t>
  </si>
  <si>
    <t>https://podminky.urs.cz/item/CS_URS_2022_01/417361821</t>
  </si>
  <si>
    <t>1,758</t>
  </si>
  <si>
    <t>Úpravy povrchů, podlahy a osazování výplní</t>
  </si>
  <si>
    <t>49</t>
  </si>
  <si>
    <t>612131121</t>
  </si>
  <si>
    <t>Podkladní a spojovací vrstva vnitřních omítaných ploch penetrace disperzní nanášená ručně stěn</t>
  </si>
  <si>
    <t>-1282713480</t>
  </si>
  <si>
    <t>https://podminky.urs.cz/item/CS_URS_2022_01/612131121</t>
  </si>
  <si>
    <t>Místnost 1.01</t>
  </si>
  <si>
    <t>(5,89*2+11,47)*3,25</t>
  </si>
  <si>
    <t>-0,8*2,35*2-1,4*2,35*2    "odpočet otvorů</t>
  </si>
  <si>
    <t>Místnost 1.02</t>
  </si>
  <si>
    <t>(2,984*2+1,265+3,765)*3,25</t>
  </si>
  <si>
    <t>((2,5+2,75*2)*0,44)+((0,9+2,4*2)*0,15)  "ostění dveří</t>
  </si>
  <si>
    <t>-0,8*1,97*2-0,8*2,35    "odpočet otvorů</t>
  </si>
  <si>
    <t>Místnost 1.03</t>
  </si>
  <si>
    <t>(3,6+4,78)*2*3,25</t>
  </si>
  <si>
    <t>((3,6+1,85*2)*0,315)+((0,9+2,05*2)*0,15)  "ostění otvorů</t>
  </si>
  <si>
    <t>-3,6*1,85-0,7*1,97-0,8*1,97   "odpočet otvorů</t>
  </si>
  <si>
    <t>Místnost 1.04</t>
  </si>
  <si>
    <t>(1,22+2,31)*2*3,25</t>
  </si>
  <si>
    <t>-0,7*1,97   "odpočet otvorů</t>
  </si>
  <si>
    <t>Místnost 1.05</t>
  </si>
  <si>
    <t>(2,85+4,78)*2*3,25</t>
  </si>
  <si>
    <t>((2,0+1,85)*2*0,315)+((0,9+2,05)*0,15)   "ostění dveří</t>
  </si>
  <si>
    <t>-2,0*1,85-0,7*1,97-0,8*1,97        "odpočet otvorů</t>
  </si>
  <si>
    <t>Místnost 1.06</t>
  </si>
  <si>
    <t>(1,22+2,33)*2*3,25</t>
  </si>
  <si>
    <t>Místnost 1.07</t>
  </si>
  <si>
    <t>(2,21+1,75)*2*3,25</t>
  </si>
  <si>
    <t>((1,0+2,75*2)*0,365)      "ostění dveří</t>
  </si>
  <si>
    <t>-0,8*1,97-0,854*2,62     "odpočet otvorů</t>
  </si>
  <si>
    <t>Místnost 1.08</t>
  </si>
  <si>
    <t>(1,914+1,15)*2*3,25</t>
  </si>
  <si>
    <t>(0,9+1,65)*2*2*3,25</t>
  </si>
  <si>
    <t>-0,7*1,97*4-0,8*1,97      "odpočet otvorů</t>
  </si>
  <si>
    <t>Místnost 1.09</t>
  </si>
  <si>
    <t>Místnost 1.10</t>
  </si>
  <si>
    <t>(2,706+2,915)*2*3,25</t>
  </si>
  <si>
    <t>-0,7*1,97*2-0,8*1,97     "odpočet dveří</t>
  </si>
  <si>
    <t>Místnost 1.11</t>
  </si>
  <si>
    <t>(2,22+1,8)*2*3,25</t>
  </si>
  <si>
    <t>-0,9*1,97     "odpočet dveří</t>
  </si>
  <si>
    <t>Místnost 1.12</t>
  </si>
  <si>
    <t>Místnost 1.13</t>
  </si>
  <si>
    <t>(1,2+0,9)*2*3,25</t>
  </si>
  <si>
    <t>-0,8*1,97     "odpočet dveří</t>
  </si>
  <si>
    <t>Místnost 1.14</t>
  </si>
  <si>
    <t>(1,526+5,22*2)*3,25</t>
  </si>
  <si>
    <t>((1,5+2,75*2)*0,365)+((1,31+2,05*2)*0,15)    "ostění dveří</t>
  </si>
  <si>
    <t>-0,9*1,97*2-1,525*2,62-1,31*2,05   "odpočet dveří</t>
  </si>
  <si>
    <t>Místnost 1.15</t>
  </si>
  <si>
    <t>(14,3+8,02)*2*3,25</t>
  </si>
  <si>
    <t>(1,4+2,35*2)*0,125*2   "ostění dveří</t>
  </si>
  <si>
    <t>-1,4*2,35*2-1,1*2,05*2-1,31*2,05-0,8*1,97*8   "odpočet dveří</t>
  </si>
  <si>
    <t>Místnost 1.16</t>
  </si>
  <si>
    <t>(2,11+2,26)*2*3,25</t>
  </si>
  <si>
    <t>-0,8*1,97*3    "odpočet dveří</t>
  </si>
  <si>
    <t>Místnost 1.17</t>
  </si>
  <si>
    <t>(2,06+2,26)*2*3,25</t>
  </si>
  <si>
    <t>-0,8*1,97*2   "odpočet dveří</t>
  </si>
  <si>
    <t>Místnost 1.18</t>
  </si>
  <si>
    <t>(1,18+1,915)*2*3,25</t>
  </si>
  <si>
    <t>(1,65+0,9)*2*3,25*2</t>
  </si>
  <si>
    <t>-0,7*1,97*4-0,8*1,97    "odpočet dveří</t>
  </si>
  <si>
    <t>Místnost 1.19</t>
  </si>
  <si>
    <t>(1,495+2,3)*2*3,25</t>
  </si>
  <si>
    <t>(0,9+1,092)*2*3,25*2</t>
  </si>
  <si>
    <t>-0,9*1,95*4-0,8*1,97   "odpočet dveří</t>
  </si>
  <si>
    <t>Místnost 1.20</t>
  </si>
  <si>
    <t>(2,11+2,34)*2*3,25</t>
  </si>
  <si>
    <t>-0,8*1,97*3   "odpočet dveří</t>
  </si>
  <si>
    <t>Místnost 1.21</t>
  </si>
  <si>
    <t>(2,06+2,34)*2*3,25</t>
  </si>
  <si>
    <t>Místnost 1.22</t>
  </si>
  <si>
    <t>(2,945+2,685)*2*3,25</t>
  </si>
  <si>
    <t>(1,65+0,91)*2*3,25</t>
  </si>
  <si>
    <t>-0,7*1,97*2-0,8*1,97  "odpočet dveří</t>
  </si>
  <si>
    <t>Místnost 1.23</t>
  </si>
  <si>
    <t>Místnost 1.24</t>
  </si>
  <si>
    <t>(2,5+4,74)*2*3,25</t>
  </si>
  <si>
    <t>-1,0*1,97*2      "odpočet dveří</t>
  </si>
  <si>
    <t>Místnost 1.25</t>
  </si>
  <si>
    <t>(2,205+3,2)*2*3,25</t>
  </si>
  <si>
    <t>(0,9*2+2,05*2+2,4*2)*0,15   "ostění dveří</t>
  </si>
  <si>
    <t>-0,8*1,97-0,8*2,35  "odpočet dveří</t>
  </si>
  <si>
    <t>Místnost 1.26</t>
  </si>
  <si>
    <t>(4,56+3,2)*2*3,25</t>
  </si>
  <si>
    <t>(0,9+2,05*2)*0,15   "ostění dveří</t>
  </si>
  <si>
    <t>-0,8*1,97   "odpočet dveří</t>
  </si>
  <si>
    <t>Místnost 1.27</t>
  </si>
  <si>
    <t>Místnost 1.28</t>
  </si>
  <si>
    <t>(2,55+3,2)*2*3,25</t>
  </si>
  <si>
    <t>Místnost 1.30</t>
  </si>
  <si>
    <t>(1,67+0,9)*2*3,25</t>
  </si>
  <si>
    <t>Místnost 1.31</t>
  </si>
  <si>
    <t>(2,044+0,9)*2*3,25</t>
  </si>
  <si>
    <t>612142001</t>
  </si>
  <si>
    <t>Potažení vnitřních ploch pletivem v ploše nebo pruzích, na plném podkladu sklovláknitým vtlačením do tmelu stěn</t>
  </si>
  <si>
    <t>678567392</t>
  </si>
  <si>
    <t>https://podminky.urs.cz/item/CS_URS_2022_01/612142001</t>
  </si>
  <si>
    <t>1099,232   "výpočet v pol.č. 612131121</t>
  </si>
  <si>
    <t>612341121</t>
  </si>
  <si>
    <t>Omítka sádrová nebo vápenosádrová vnitřních ploch nanášená ručně jednovrstvá, tloušťky do 10 mm hladká svislých konstrukcí stěn</t>
  </si>
  <si>
    <t>-1220611710</t>
  </si>
  <si>
    <t>https://podminky.urs.cz/item/CS_URS_2022_01/612341121</t>
  </si>
  <si>
    <t>622143003</t>
  </si>
  <si>
    <t>Montáž omítkových profilů plastových, pozinkovaných nebo dřevěných upevněných vtlačením do podkladní vrstvy nebo přibitím rohových s tkaninou</t>
  </si>
  <si>
    <t>-1460608419</t>
  </si>
  <si>
    <t>https://podminky.urs.cz/item/CS_URS_2022_01/622143003</t>
  </si>
  <si>
    <t>Vnější rohy místností</t>
  </si>
  <si>
    <t>3,25*4</t>
  </si>
  <si>
    <t>Ostění dveří</t>
  </si>
  <si>
    <t>(0,9+2,05*2)*6</t>
  </si>
  <si>
    <t>(0,9+2,4*2)*2</t>
  </si>
  <si>
    <t>1,31+2,05*2</t>
  </si>
  <si>
    <t>(1,5+2,4*2)*2</t>
  </si>
  <si>
    <t>Ostění oken</t>
  </si>
  <si>
    <t>2,5+2,75</t>
  </si>
  <si>
    <t>(1,0+2,75)*2</t>
  </si>
  <si>
    <t>2,0+1,85*2</t>
  </si>
  <si>
    <t>3,6</t>
  </si>
  <si>
    <t>55343021</t>
  </si>
  <si>
    <t>profil rohový Pz s kulatou hlavou pro vnitřní omítky tl 12mm</t>
  </si>
  <si>
    <t>31276147</t>
  </si>
  <si>
    <t>94,46*1,05 'Přepočtené koeficientem množství</t>
  </si>
  <si>
    <t>631311116</t>
  </si>
  <si>
    <t>Mazanina z betonu prostého bez zvýšených nároků na prostředí tl. přes 50 do 80 mm tř. C 25/30</t>
  </si>
  <si>
    <t>1767203889</t>
  </si>
  <si>
    <t>https://podminky.urs.cz/item/CS_URS_2022_01/631311116</t>
  </si>
  <si>
    <t>312,848   "výpočet v pol.č. 631311116</t>
  </si>
  <si>
    <t>312,848*0,06</t>
  </si>
  <si>
    <t>631362021</t>
  </si>
  <si>
    <t>Výztuž mazanin ze svařovaných sítí z drátů typu KARI</t>
  </si>
  <si>
    <t>-1587558081</t>
  </si>
  <si>
    <t>https://podminky.urs.cz/item/CS_URS_2022_01/631362021</t>
  </si>
  <si>
    <t>Kari 150/150/6</t>
  </si>
  <si>
    <t>312,848*0,00303*1,2    "20% na přesahy"</t>
  </si>
  <si>
    <t>633811111</t>
  </si>
  <si>
    <t>Broušení betonových podlah nerovností do 2 mm (stržení šlemu)</t>
  </si>
  <si>
    <t>-1738787143</t>
  </si>
  <si>
    <t>https://podminky.urs.cz/item/CS_URS_2022_01/633811111</t>
  </si>
  <si>
    <t>5,89*11,47</t>
  </si>
  <si>
    <t>0,9*0,25*2   "prahy dveří</t>
  </si>
  <si>
    <t>2,984*1,265+3,424*2,5</t>
  </si>
  <si>
    <t>3,6*4,78</t>
  </si>
  <si>
    <t>0,8*0,14    "práh dveří</t>
  </si>
  <si>
    <t>1,22*2,31</t>
  </si>
  <si>
    <t>2,85*4,78</t>
  </si>
  <si>
    <t>1,22*2,33</t>
  </si>
  <si>
    <t>2,21*1,75</t>
  </si>
  <si>
    <t>0,9*0,115+1,0*0,44    "práh dveří</t>
  </si>
  <si>
    <t>1,914*1,15</t>
  </si>
  <si>
    <t>0,9*1,65*2</t>
  </si>
  <si>
    <t>0,8*0,115*2        "práh dveří</t>
  </si>
  <si>
    <t>1,0*0,44   "práh dveří</t>
  </si>
  <si>
    <t>2,706*1,15+1,65*1,765</t>
  </si>
  <si>
    <t>0,94*1,5</t>
  </si>
  <si>
    <t>0,8*0,115        "práh dveří</t>
  </si>
  <si>
    <t>2,22*1,8</t>
  </si>
  <si>
    <t>1,0*0,14     "práh dveří</t>
  </si>
  <si>
    <t>1,2*0,9</t>
  </si>
  <si>
    <t>0,9*0,14     "práh dveří</t>
  </si>
  <si>
    <t>1,526*5,22</t>
  </si>
  <si>
    <t>1,2*0,15   "práh dveří</t>
  </si>
  <si>
    <t>13,0*1,5*2+1,5*8,02</t>
  </si>
  <si>
    <t>1,1*0,14*2+0,9*0,25*6+1,2*0,1   "prahy dveří</t>
  </si>
  <si>
    <t>2,11*2,26</t>
  </si>
  <si>
    <t>0,9*0,14   "práh dveří</t>
  </si>
  <si>
    <t>2,06*2,26</t>
  </si>
  <si>
    <t>1,18*1,915</t>
  </si>
  <si>
    <t>1,65*0,9*2</t>
  </si>
  <si>
    <t>0,9*0,115*0,8*0,115*2    "prahy dveří</t>
  </si>
  <si>
    <t>1,495*2,3</t>
  </si>
  <si>
    <t>0,9*1,092*2</t>
  </si>
  <si>
    <t>0,9*0,115*2   "prahy dveří</t>
  </si>
  <si>
    <t>2,11*2,34</t>
  </si>
  <si>
    <t>0,9*0,14*2   "prahy dveří</t>
  </si>
  <si>
    <t>2,06*2,34</t>
  </si>
  <si>
    <t>0,9*0,115    "práh dveří</t>
  </si>
  <si>
    <t>1,18*1,025+2,945*1,66</t>
  </si>
  <si>
    <t>1,65*0,91</t>
  </si>
  <si>
    <t>0,8*0,115    "práh dveří</t>
  </si>
  <si>
    <t>2,5*4,74</t>
  </si>
  <si>
    <t>2,205*3,2</t>
  </si>
  <si>
    <t>4,56*3,2</t>
  </si>
  <si>
    <t>2,55*3,2</t>
  </si>
  <si>
    <t>1,67*0,9</t>
  </si>
  <si>
    <t>0,9*0,115   "práh dveří</t>
  </si>
  <si>
    <t>2,044*0,9</t>
  </si>
  <si>
    <t>634112126</t>
  </si>
  <si>
    <t>Obvodová dilatace mezi stěnou a mazaninou nebo potěrem podlahovým páskem z pěnového PE s fólií tl. do 10 mm, výšky 100 mm</t>
  </si>
  <si>
    <t>-810011472</t>
  </si>
  <si>
    <t>https://podminky.urs.cz/item/CS_URS_2022_01/634112126</t>
  </si>
  <si>
    <t>(5,89+11,47)*2</t>
  </si>
  <si>
    <t>-1,4*2-0,8*2-11,47    "odpočet otvorů</t>
  </si>
  <si>
    <t>(2,984+3,765)*2</t>
  </si>
  <si>
    <t>0,44*2+0,15*2   "ostění dveří</t>
  </si>
  <si>
    <t>-0,8-2,5    "odpočet otvorů</t>
  </si>
  <si>
    <t>(3,6+4,78)*2</t>
  </si>
  <si>
    <t>-3,6-0,7-0,8   "odpočet otvorů</t>
  </si>
  <si>
    <t>(1,22+2,31)*2</t>
  </si>
  <si>
    <t>-0,7   "odpočet otvorů</t>
  </si>
  <si>
    <t>(2,85+4,78)*2</t>
  </si>
  <si>
    <t>-2,0-0,7-0,8        "odpočet otvorů</t>
  </si>
  <si>
    <t>(1,22+2,33)*2</t>
  </si>
  <si>
    <t>(2,21+1,75)*2</t>
  </si>
  <si>
    <t>0,365*2      "ostění dveří</t>
  </si>
  <si>
    <t>-0,8-0,854       "odpočet otvorů</t>
  </si>
  <si>
    <t>(1,914+1,15)*2</t>
  </si>
  <si>
    <t>(0,9+1,65)*2*2</t>
  </si>
  <si>
    <t>-0,7*4-0,8      "odpočet otvorů</t>
  </si>
  <si>
    <t>(2,706+2,915)*2</t>
  </si>
  <si>
    <t>-0,7*2-0,8     "odpočet dveří</t>
  </si>
  <si>
    <t>(2,22+1,8)*2</t>
  </si>
  <si>
    <t>-0,9     "odpočet dveří</t>
  </si>
  <si>
    <t>(1,2+0,9)*2</t>
  </si>
  <si>
    <t>-0,8     "odpočet dveří</t>
  </si>
  <si>
    <t>(1,526+5,22)*2</t>
  </si>
  <si>
    <t>0,365*2+0,15*2    "prahy dveří</t>
  </si>
  <si>
    <t>-0,9*2-1,525-1,31   "odpočet dveří</t>
  </si>
  <si>
    <t>(14,3+8,02)*2</t>
  </si>
  <si>
    <t>0,125*2   "ostění dveří</t>
  </si>
  <si>
    <t>-1,4*2-1,1*2-1,31-0,8*8   "odpočet dveří</t>
  </si>
  <si>
    <t>(2,11+2,26)*2</t>
  </si>
  <si>
    <t>-0,8*3    "odpočet dveří</t>
  </si>
  <si>
    <t>(2,06+2,26)*2</t>
  </si>
  <si>
    <t>-0,8*2   "odpočet dveří</t>
  </si>
  <si>
    <t>(1,18+1,915)*2</t>
  </si>
  <si>
    <t>(1,65+0,9)*2*2</t>
  </si>
  <si>
    <t>-0,7*4-0,8    "odpočet dveří</t>
  </si>
  <si>
    <t>(1,495+2,3)*2</t>
  </si>
  <si>
    <t>(0,9+1,092)*2*2</t>
  </si>
  <si>
    <t>-0,9*4-0,8   "odpočet dveří</t>
  </si>
  <si>
    <t>(2,11+2,34)*2</t>
  </si>
  <si>
    <t>-0,8*3   "odpočet dveří</t>
  </si>
  <si>
    <t>(2,06+2,34)*2</t>
  </si>
  <si>
    <t>(2,945+2,685)*2</t>
  </si>
  <si>
    <t>(1,65+0,91)*2</t>
  </si>
  <si>
    <t>-0,7*2-0,8  "odpočet dveří</t>
  </si>
  <si>
    <t>(2,5+4,74)*2</t>
  </si>
  <si>
    <t>-1,0*2      "odpočet dveří</t>
  </si>
  <si>
    <t>(2,205+3,2)*2</t>
  </si>
  <si>
    <t>0,15*2*2    "ostění dveří</t>
  </si>
  <si>
    <t>(4,56+3,2)*2</t>
  </si>
  <si>
    <t>0,15*2    "ostění dveří</t>
  </si>
  <si>
    <t>-0,8   "odpočet dveří</t>
  </si>
  <si>
    <t>(2,55+3,2)*2</t>
  </si>
  <si>
    <t>(1,67+0,9)*2</t>
  </si>
  <si>
    <t>(2,044+0,9)*2</t>
  </si>
  <si>
    <t>642942611</t>
  </si>
  <si>
    <t>Osazování zárubní nebo rámů kovových dveřních lisovaných nebo z úhelníků bez dveřních křídel na montážní pěnu, plochy otvoru do 2,5 m2</t>
  </si>
  <si>
    <t>-1137504522</t>
  </si>
  <si>
    <t>https://podminky.urs.cz/item/CS_URS_2022_01/642942611</t>
  </si>
  <si>
    <t>5533100PC02.1.2</t>
  </si>
  <si>
    <t>zárubeň bezfalcová jednokřídlá kovová 700/1970mm</t>
  </si>
  <si>
    <t>-177887262</t>
  </si>
  <si>
    <t>8,0</t>
  </si>
  <si>
    <t>5533100PC02.1.3</t>
  </si>
  <si>
    <t>zárubeň bezfalcová jednokřídlá kovová 800/1970mm</t>
  </si>
  <si>
    <t>263917243</t>
  </si>
  <si>
    <t>19,0</t>
  </si>
  <si>
    <t>5533100PC02.1.4</t>
  </si>
  <si>
    <t>zárubeň bezfalcová jednokřídlá kovová 800/2350mm</t>
  </si>
  <si>
    <t>-1380565013</t>
  </si>
  <si>
    <t>5533100PC02.1.5</t>
  </si>
  <si>
    <t>zárubeň bezfalcová jednokřídlá kovová 900/1970mm</t>
  </si>
  <si>
    <t>2119590001</t>
  </si>
  <si>
    <t>5533172PC02.1.6</t>
  </si>
  <si>
    <t>zárubeň bezfalcová jednokřídlá kovová 1200/1970mm</t>
  </si>
  <si>
    <t>242595562</t>
  </si>
  <si>
    <t>642942721</t>
  </si>
  <si>
    <t>Osazování zárubní nebo rámů kovových dveřních lisovaných nebo z úhelníků bez dveřních křídel na montážní pěnu, plochy otvoru přes 2,5 do 4,5 m2</t>
  </si>
  <si>
    <t>-1831096941</t>
  </si>
  <si>
    <t>https://podminky.urs.cz/item/CS_URS_2022_01/642942721</t>
  </si>
  <si>
    <t>65</t>
  </si>
  <si>
    <t>5533172PC02.1.7</t>
  </si>
  <si>
    <t>zárubeň bezfalcová jednokřídlá kovová 1400/2350mm</t>
  </si>
  <si>
    <t>-1487837002</t>
  </si>
  <si>
    <t>66</t>
  </si>
  <si>
    <t>642946112</t>
  </si>
  <si>
    <t>Osazení stavebního pouzdra posuvných dveří do zděné příčky s jednou kapsou pro jedno dveřní křídlo průchozí šířky přes 800 do 1200 mm</t>
  </si>
  <si>
    <t>1763855124</t>
  </si>
  <si>
    <t>https://podminky.urs.cz/item/CS_URS_2022_01/642946112</t>
  </si>
  <si>
    <t>67</t>
  </si>
  <si>
    <t>5533161PC02.1.8</t>
  </si>
  <si>
    <t>pouzdro stavební bezobložkové posuvných dveří jednopouzdrové 1000mm standardní rozměr</t>
  </si>
  <si>
    <t>1389978633</t>
  </si>
  <si>
    <t>68</t>
  </si>
  <si>
    <t>941111121</t>
  </si>
  <si>
    <t>Montáž lešení řadového trubkového lehkého pracovního s podlahami s provozním zatížením tř. 3 do 200 kg/m2 šířky tř. W09 přes 0,9 do 1,2 m, výšky do 10 m</t>
  </si>
  <si>
    <t>-778872800</t>
  </si>
  <si>
    <t>https://podminky.urs.cz/item/CS_URS_2022_01/941111121</t>
  </si>
  <si>
    <t>69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</si>
  <si>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</si>
  <si>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</si>
  <si>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-313300004</t>
  </si>
  <si>
    <t>https://podminky.urs.cz/item/CS_URS_2022_01/941111221</t>
  </si>
  <si>
    <t>360,0*30*8</t>
  </si>
  <si>
    <t>70</t>
  </si>
  <si>
    <t>941111821</t>
  </si>
  <si>
    <t>Demontáž lešení řadového trubkového lehkého pracovního s podlahami s provozním zatížením tř. 3 do 200 kg/m2 šířky tř. W09 přes 0,9 do 1,2 m, výšky do 10 m</t>
  </si>
  <si>
    <t>-1777380475</t>
  </si>
  <si>
    <t>https://podminky.urs.cz/item/CS_URS_2022_01/941111821</t>
  </si>
  <si>
    <t>71</t>
  </si>
  <si>
    <t>949101111</t>
  </si>
  <si>
    <t>Lešení pomocné pracovní pro objekty pozemních staveb pro zatížení do 150 kg/m2, o výšce lešeňové podlahy do 1,9 m</t>
  </si>
  <si>
    <t>1170199928</t>
  </si>
  <si>
    <t>https://podminky.urs.cz/item/CS_URS_2022_01/949101111</t>
  </si>
  <si>
    <t>viz. Legenda místností</t>
  </si>
  <si>
    <t>337,51</t>
  </si>
  <si>
    <t>72</t>
  </si>
  <si>
    <t>952901111</t>
  </si>
  <si>
    <t>Vyčištění budov nebo objektů před předáním do užívání budov bytové nebo občanské výstavby, světlé výšky podlaží do 4 m</t>
  </si>
  <si>
    <t>-108096536</t>
  </si>
  <si>
    <t>https://podminky.urs.cz/item/CS_URS_2022_01/952901111</t>
  </si>
  <si>
    <t>73</t>
  </si>
  <si>
    <t>95351171r02.2.2</t>
  </si>
  <si>
    <t>Nosný tepelně-izolační prvek pro přerušení tepelných mostů pro připojení volně vyložené konstrukce ocelové</t>
  </si>
  <si>
    <t>1415786869</t>
  </si>
  <si>
    <t>9,0*2</t>
  </si>
  <si>
    <t>74</t>
  </si>
  <si>
    <t>953731114</t>
  </si>
  <si>
    <t>Odvětrání svislé plastovými troubami ve stropních prostupech s obetonováním vnitřního průměru přes 110 do 140 mm</t>
  </si>
  <si>
    <t>2067828716</t>
  </si>
  <si>
    <t>https://podminky.urs.cz/item/CS_URS_2022_01/953731114</t>
  </si>
  <si>
    <t>Svislé odvětrání radonu nad střechu</t>
  </si>
  <si>
    <t>4,5*3</t>
  </si>
  <si>
    <t>75</t>
  </si>
  <si>
    <t>953943211</t>
  </si>
  <si>
    <t>Osazování drobných kovových předmětů kotvených do stěny hasicího přístroje</t>
  </si>
  <si>
    <t>595390264</t>
  </si>
  <si>
    <t>https://podminky.urs.cz/item/CS_URS_2022_01/953943211</t>
  </si>
  <si>
    <t>viz. PBŘ</t>
  </si>
  <si>
    <t>76</t>
  </si>
  <si>
    <t>44932114</t>
  </si>
  <si>
    <t>přístroj hasicí ruční práškový PG 6 LE</t>
  </si>
  <si>
    <t>-409004946</t>
  </si>
  <si>
    <t>77</t>
  </si>
  <si>
    <t>977151222</t>
  </si>
  <si>
    <t>Jádrové vrty diamantovými korunkami do stavebních materiálů (železobetonu, betonu, cihel, obkladů, dlažeb, kamene) dovrchní (směrem vzhůru), průměru přes 120 do 130 mm</t>
  </si>
  <si>
    <t>-1390815155</t>
  </si>
  <si>
    <t>https://podminky.urs.cz/item/CS_URS_2022_01/977151222</t>
  </si>
  <si>
    <t>viz. výkres č. D.1.1.05</t>
  </si>
  <si>
    <t>Prostupy bet.stropem</t>
  </si>
  <si>
    <t>0,25*3   "odvětrání radonu</t>
  </si>
  <si>
    <t>0,25*4   "kanalizace</t>
  </si>
  <si>
    <t>78</t>
  </si>
  <si>
    <t>977151223</t>
  </si>
  <si>
    <t>Jádrové vrty diamantovými korunkami do stavebních materiálů (železobetonu, betonu, cihel, obkladů, dlažeb, kamene) dovrchní (směrem vzhůru), průměru přes 130 do 150 mm</t>
  </si>
  <si>
    <t>305519368</t>
  </si>
  <si>
    <t>https://podminky.urs.cz/item/CS_URS_2022_01/977151223</t>
  </si>
  <si>
    <t>0,25*2   "střešní vpust</t>
  </si>
  <si>
    <t>79</t>
  </si>
  <si>
    <t>977151231</t>
  </si>
  <si>
    <t>Jádrové vrty diamantovými korunkami do stavebních materiálů (železobetonu, betonu, cihel, obkladů, dlažeb, kamene) dovrchní (směrem vzhůru), průměru přes 350 do 400 mm</t>
  </si>
  <si>
    <t>2099128202</t>
  </si>
  <si>
    <t>https://podminky.urs.cz/item/CS_URS_2022_01/977151231</t>
  </si>
  <si>
    <t>0,25*36   "světlovody</t>
  </si>
  <si>
    <t>80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</si>
  <si>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</si>
  <si>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</si>
  <si>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1102954821</t>
  </si>
  <si>
    <t>https://podminky.urs.cz/item/CS_URS_2022_01/998011001</t>
  </si>
  <si>
    <t>711</t>
  </si>
  <si>
    <t>Izolace proti vodě, vlhkosti a plynům</t>
  </si>
  <si>
    <t>81</t>
  </si>
  <si>
    <t>711111001</t>
  </si>
  <si>
    <t>Provedení izolace proti zemní vlhkosti natěradly a tmely za studena na ploše vodorovné V nátěrem penetračním</t>
  </si>
  <si>
    <t>-2021563925</t>
  </si>
  <si>
    <t>https://podminky.urs.cz/item/CS_URS_2022_01/711111001</t>
  </si>
  <si>
    <t>20,76*17,32</t>
  </si>
  <si>
    <t>82</t>
  </si>
  <si>
    <t>-731966667</t>
  </si>
  <si>
    <t>359,563*0,0003 'Přepočtené koeficientem množství</t>
  </si>
  <si>
    <t>83</t>
  </si>
  <si>
    <t>711112001</t>
  </si>
  <si>
    <t>Provedení izolace proti zemní vlhkosti natěradly a tmely za studena na ploše svislé S nátěrem penetračním</t>
  </si>
  <si>
    <t>270052194</t>
  </si>
  <si>
    <t>https://podminky.urs.cz/item/CS_URS_2022_01/711112001</t>
  </si>
  <si>
    <t>(20,76+17,32)*2*1,8</t>
  </si>
  <si>
    <t>2,33*6,336*2    "prohloubené základy o 53cm</t>
  </si>
  <si>
    <t>2,8*(3,444*2+17,32)       "prohloubené základy o 1,0m</t>
  </si>
  <si>
    <t>84</t>
  </si>
  <si>
    <t>191784864</t>
  </si>
  <si>
    <t>234,396*0,00035 'Přepočtené koeficientem množství</t>
  </si>
  <si>
    <t>85</t>
  </si>
  <si>
    <t>711141559</t>
  </si>
  <si>
    <t>Provedení izolace proti zemní vlhkosti pásy přitavením NAIP na ploše vodorovné V</t>
  </si>
  <si>
    <t>593639968</t>
  </si>
  <si>
    <t>https://podminky.urs.cz/item/CS_URS_2022_01/711141559</t>
  </si>
  <si>
    <t>359,563  "výpočet v pol.č. 711111001</t>
  </si>
  <si>
    <t>86</t>
  </si>
  <si>
    <t>62853004</t>
  </si>
  <si>
    <t>pás asfaltový natavitelný modifikovaný SBS tl 4,0mm s vložkou ze skleněné tkaniny a spalitelnou PE fólií nebo jemnozrnným minerálním posypem na horním povrchu</t>
  </si>
  <si>
    <t>-1956184686</t>
  </si>
  <si>
    <t>359,563*1,15 'Přepočtené koeficientem množství</t>
  </si>
  <si>
    <t>87</t>
  </si>
  <si>
    <t>711142559</t>
  </si>
  <si>
    <t>Provedení izolace proti zemní vlhkosti pásy přitavením NAIP na ploše svislé S</t>
  </si>
  <si>
    <t>1912766095</t>
  </si>
  <si>
    <t>https://podminky.urs.cz/item/CS_URS_2022_01/711142559</t>
  </si>
  <si>
    <t>234,396       "výpočet v pol.č. 711112001</t>
  </si>
  <si>
    <t>88</t>
  </si>
  <si>
    <t>-609241005</t>
  </si>
  <si>
    <t>234,396*1,2 'Přepočtené koeficientem množství</t>
  </si>
  <si>
    <t>89</t>
  </si>
  <si>
    <t>711161212</t>
  </si>
  <si>
    <t>Izolace proti zemní vlhkosti a beztlakové vodě nopovými fóliemi na ploše svislé S vrstva ochranná, odvětrávací a drenážní výška nopku 8,0 mm, tl. fólie do 0,6 mm</t>
  </si>
  <si>
    <t>405179911</t>
  </si>
  <si>
    <t>https://podminky.urs.cz/item/CS_URS_2022_01/711161212</t>
  </si>
  <si>
    <t>(20,76+17,32)*2*1,5</t>
  </si>
  <si>
    <t>90</t>
  </si>
  <si>
    <t>711161383</t>
  </si>
  <si>
    <t>Izolace proti zemní vlhkosti a beztlakové vodě nopovými fóliemi ostatní ukončení izolace lištou</t>
  </si>
  <si>
    <t>714840012</t>
  </si>
  <si>
    <t>https://podminky.urs.cz/item/CS_URS_2022_01/711161383</t>
  </si>
  <si>
    <t>(20,76+17,32)*2</t>
  </si>
  <si>
    <t>91</t>
  </si>
  <si>
    <t>711491272</t>
  </si>
  <si>
    <t>Provedení doplňků izolace proti vodě textilií na ploše svislé S vrstva ochranná</t>
  </si>
  <si>
    <t>-1790160317</t>
  </si>
  <si>
    <t>https://podminky.urs.cz/item/CS_URS_2022_01/711491272</t>
  </si>
  <si>
    <t>114,24   "výpočet v pol.č. 711161212</t>
  </si>
  <si>
    <t>92</t>
  </si>
  <si>
    <t>2048726237</t>
  </si>
  <si>
    <t>114,24*1,1 'Přepočtené koeficientem množství</t>
  </si>
  <si>
    <t>93</t>
  </si>
  <si>
    <t>998711101</t>
  </si>
  <si>
    <t>Přesun hmot pro izolace proti vodě, vlhkosti a plynům stanovený z hmotnosti přesunovaného materiálu vodorovná dopravní vzdálenost do 50 m v objektech výšky do 6 m</t>
  </si>
  <si>
    <t>-1191608479</t>
  </si>
  <si>
    <t>https://podminky.urs.cz/item/CS_URS_2022_01/998711101</t>
  </si>
  <si>
    <t>94</t>
  </si>
  <si>
    <t>713121111</t>
  </si>
  <si>
    <t>Montáž tepelné izolace podlah rohožemi, pásy, deskami, dílci, bloky (izolační materiál ve specifikaci) kladenými volně jednovrstvá</t>
  </si>
  <si>
    <t>1043166414</t>
  </si>
  <si>
    <t>https://podminky.urs.cz/item/CS_URS_2022_01/713121111</t>
  </si>
  <si>
    <t>312,848    "výpočet v pol.č. 633811111</t>
  </si>
  <si>
    <t>95</t>
  </si>
  <si>
    <t>28372312</t>
  </si>
  <si>
    <t>deska EPS 100 pro konstrukce s běžným zatížením λ=0,037 tl 120mm</t>
  </si>
  <si>
    <t>1714385185</t>
  </si>
  <si>
    <t>312,848*1,02 'Přepočtené koeficientem množství</t>
  </si>
  <si>
    <t>96</t>
  </si>
  <si>
    <t>713131143</t>
  </si>
  <si>
    <t>Montáž tepelné izolace stěn rohožemi, pásy, deskami, dílci, bloky (izolační materiál ve specifikaci) lepením celoplošně s mechanickým kotvením</t>
  </si>
  <si>
    <t>-769368310</t>
  </si>
  <si>
    <t>https://podminky.urs.cz/item/CS_URS_2022_01/713131143</t>
  </si>
  <si>
    <t>viz. výkres č. D.1.1.02, 05, 06</t>
  </si>
  <si>
    <t>Sokl</t>
  </si>
  <si>
    <t>(20,92+17,32)*2*1,8</t>
  </si>
  <si>
    <t>(20,9+17,2)*2*1,25</t>
  </si>
  <si>
    <t>97</t>
  </si>
  <si>
    <t>28376442</t>
  </si>
  <si>
    <t>deska z polystyrénu XPS, hrana rovná a strukturovaný povrch 300kPa tl 80mm</t>
  </si>
  <si>
    <t>934790804</t>
  </si>
  <si>
    <t>137,664*1,02 'Přepočtené koeficientem množství</t>
  </si>
  <si>
    <t>98</t>
  </si>
  <si>
    <t>28376443</t>
  </si>
  <si>
    <t>deska z polystyrénu XPS, hrana rovná a strukturovaný povrch 300kPa tl 100mm</t>
  </si>
  <si>
    <t>-1610883719</t>
  </si>
  <si>
    <t>95,25*1,02 'Přepočtené koeficientem množství</t>
  </si>
  <si>
    <t>99</t>
  </si>
  <si>
    <t>1867564502</t>
  </si>
  <si>
    <t>763</t>
  </si>
  <si>
    <t>Konstrukce suché výstavby</t>
  </si>
  <si>
    <t>100</t>
  </si>
  <si>
    <t>763121426</t>
  </si>
  <si>
    <t>Stěna předsazená ze sádrokartonových desek s nosnou konstrukcí z ocelových profilů CW, UW jednoduše opláštěná deskou impregnovanou H2 tl. 12,5 mm bez izolace, EI 15, stěna tl. 112,5 mm, profil 100</t>
  </si>
  <si>
    <t>2145444994</t>
  </si>
  <si>
    <t>https://podminky.urs.cz/item/CS_URS_2022_01/763121426</t>
  </si>
  <si>
    <t>viz. výkres č. D.1.1.03</t>
  </si>
  <si>
    <t>1,75*3,0</t>
  </si>
  <si>
    <t>101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</si>
  <si>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</si>
  <si>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</si>
  <si>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-1957604422</t>
  </si>
  <si>
    <t>https://podminky.urs.cz/item/CS_URS_2022_01/763121590</t>
  </si>
  <si>
    <t>0,9*3,0*2</t>
  </si>
  <si>
    <t>(1,65+0,94)*3,0</t>
  </si>
  <si>
    <t>1,0*3,0</t>
  </si>
  <si>
    <t>0,9*3,0</t>
  </si>
  <si>
    <t>1,66*3,0</t>
  </si>
  <si>
    <t>102</t>
  </si>
  <si>
    <t>763121714</t>
  </si>
  <si>
    <t>Stěna předsazená ze sádrokartonových desek ostatní konstrukce a práce na předsazených stěnách ze sádrokartonových desek základní penetrační nátěr</t>
  </si>
  <si>
    <t>1516865402</t>
  </si>
  <si>
    <t>https://podminky.urs.cz/item/CS_URS_2022_01/763121714</t>
  </si>
  <si>
    <t>103</t>
  </si>
  <si>
    <t>763121715</t>
  </si>
  <si>
    <t>Stěna předsazená ze sádrokartonových desek ostatní konstrukce a práce na předsazených stěnách ze sádrokartonových desek úprava styku stěny a podhledu separační páskou s akrylátem</t>
  </si>
  <si>
    <t>233101269</t>
  </si>
  <si>
    <t>https://podminky.urs.cz/item/CS_URS_2022_01/763121715</t>
  </si>
  <si>
    <t>0,9*2</t>
  </si>
  <si>
    <t>1,66</t>
  </si>
  <si>
    <t>104</t>
  </si>
  <si>
    <t>763121751</t>
  </si>
  <si>
    <t>Stěna předsazená ze sádrokartonových desek Příplatek k cenám za plochu do 6 m2 jednotlivě</t>
  </si>
  <si>
    <t>-1027594238</t>
  </si>
  <si>
    <t>https://podminky.urs.cz/item/CS_URS_2022_01/763121751</t>
  </si>
  <si>
    <t>105</t>
  </si>
  <si>
    <t>763131411</t>
  </si>
  <si>
    <t>Podhled ze sádrokartonových desek dvouvrstvá zavěšená spodní konstrukce z ocelových profilů CD, UD jednoduše opláštěná deskou standardní A, tl. 12,5 mm, bez izolace</t>
  </si>
  <si>
    <t>-1747673234</t>
  </si>
  <si>
    <t>https://podminky.urs.cz/item/CS_URS_2022_01/763131411</t>
  </si>
  <si>
    <t>106</t>
  </si>
  <si>
    <t>763131451</t>
  </si>
  <si>
    <t>Podhled ze sádrokartonových desek dvouvrstvá zavěšená spodní konstrukce z ocelových profilů CD, UD jednoduše opláštěná deskou impregnovanou H2, tl. 12,5 mm, bez izolace</t>
  </si>
  <si>
    <t>-977166300</t>
  </si>
  <si>
    <t>https://podminky.urs.cz/item/CS_URS_2022_01/763131451</t>
  </si>
  <si>
    <t>1,5*0,9*2</t>
  </si>
  <si>
    <t>1,18*1,025+2,795*1,66</t>
  </si>
  <si>
    <t>1,5*0,91</t>
  </si>
  <si>
    <t>107</t>
  </si>
  <si>
    <t>763131714</t>
  </si>
  <si>
    <t>Podhled ze sádrokartonových desek ostatní práce a konstrukce na podhledech ze sádrokartonových desek základní penetrační nátěr</t>
  </si>
  <si>
    <t>196018077</t>
  </si>
  <si>
    <t>https://podminky.urs.cz/item/CS_URS_2022_01/763131714</t>
  </si>
  <si>
    <t>108</t>
  </si>
  <si>
    <t>763172324</t>
  </si>
  <si>
    <t>Montáž dvířek pro konstrukce ze sádrokartonových desek revizních jednoplášťových pro příčky a předsazené stěny velikost (šxv) 500 x 500 mm</t>
  </si>
  <si>
    <t>1425607846</t>
  </si>
  <si>
    <t>https://podminky.urs.cz/item/CS_URS_2022_01/763172324</t>
  </si>
  <si>
    <t>1,0   "RD</t>
  </si>
  <si>
    <t>109</t>
  </si>
  <si>
    <t>59030713</t>
  </si>
  <si>
    <t>dvířka revizní jednokřídlá s automatickým zámkem 500x500mm</t>
  </si>
  <si>
    <t>1381593307</t>
  </si>
  <si>
    <t>110</t>
  </si>
  <si>
    <t>763412214</t>
  </si>
  <si>
    <t>Sanitární příčky vhodné do suchého prostředí dělící přepážky k pisoárům z dřevotřískových desek laminovaných tl. 32 mm</t>
  </si>
  <si>
    <t>-1116198126</t>
  </si>
  <si>
    <t>https://podminky.urs.cz/item/CS_URS_2022_01/763412214</t>
  </si>
  <si>
    <t>0,6*1,0*2   "VP1</t>
  </si>
  <si>
    <t>111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</si>
  <si>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</si>
  <si>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</si>
  <si>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719657429</t>
  </si>
  <si>
    <t>https://podminky.urs.cz/item/CS_URS_2022_01/998763301</t>
  </si>
  <si>
    <t>112</t>
  </si>
  <si>
    <t>764111641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</si>
  <si>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</si>
  <si>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-238625203</t>
  </si>
  <si>
    <t>https://podminky.urs.cz/item/CS_URS_2022_01/764111641</t>
  </si>
  <si>
    <t>17,54*2,5    "K2</t>
  </si>
  <si>
    <t>113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</si>
  <si>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</si>
  <si>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</si>
  <si>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1378289329</t>
  </si>
  <si>
    <t>https://podminky.urs.cz/item/CS_URS_2022_01/764111691</t>
  </si>
  <si>
    <t>114</t>
  </si>
  <si>
    <t>764226403</t>
  </si>
  <si>
    <t>Oplechování parapetů z hliníkového plechu rovných mechanicky kotvené, bez rohů rš 250 mm</t>
  </si>
  <si>
    <t>1429415350</t>
  </si>
  <si>
    <t>https://podminky.urs.cz/item/CS_URS_2022_01/764226403</t>
  </si>
  <si>
    <t>2,0    "Pea</t>
  </si>
  <si>
    <t>3,6    "Peb</t>
  </si>
  <si>
    <t>115</t>
  </si>
  <si>
    <t>487713771</t>
  </si>
  <si>
    <t>766</t>
  </si>
  <si>
    <t>Konstrukce truhlářské</t>
  </si>
  <si>
    <t>116</t>
  </si>
  <si>
    <t>766660001</t>
  </si>
  <si>
    <t>Montáž dveřních křídel dřevěných nebo plastových otevíravých do ocelové zárubně povrchově upravených jednokřídlových, šířky do 800 mm</t>
  </si>
  <si>
    <t>-369370213</t>
  </si>
  <si>
    <t>https://podminky.urs.cz/item/CS_URS_2022_01/766660001</t>
  </si>
  <si>
    <t>117</t>
  </si>
  <si>
    <t>6116208PC02.1.10</t>
  </si>
  <si>
    <t>dveře bezfalcové jednokřídlé dřevotřískové povrch laminátový plné 700x1970-2100mm vč. kování a doplňků (VZT mřížek, samozavírače apod.)</t>
  </si>
  <si>
    <t>-45142067</t>
  </si>
  <si>
    <t>8,0   "D1</t>
  </si>
  <si>
    <t>118</t>
  </si>
  <si>
    <t>6116208PC02.1.11</t>
  </si>
  <si>
    <t>dveře bezfalcové jednokřídlé dřevotřískové povrch laminátový plné 800x1970-2100mm vč. kování a doplňků (VZT mřížek, samozavírače apod.)</t>
  </si>
  <si>
    <t>-141876348</t>
  </si>
  <si>
    <t>17,0   "D2</t>
  </si>
  <si>
    <t>2,0      "D13</t>
  </si>
  <si>
    <t>119</t>
  </si>
  <si>
    <t>6116208PC02.1.12</t>
  </si>
  <si>
    <t>dveře bezfalcové jednokřídlé dřevotřískové povrch laminátový plné 800x2350mm vč. kování a doplňků (VZT mřížek, samozavírače apod.)</t>
  </si>
  <si>
    <t>1964487445</t>
  </si>
  <si>
    <t>2,0   "D7</t>
  </si>
  <si>
    <t>120</t>
  </si>
  <si>
    <t>766660002</t>
  </si>
  <si>
    <t>Montáž dveřních křídel dřevěných nebo plastových otevíravých do ocelové zárubně povrchově upravených jednokřídlových, šířky přes 800 mm</t>
  </si>
  <si>
    <t>-141438172</t>
  </si>
  <si>
    <t>https://podminky.urs.cz/item/CS_URS_2022_01/766660002</t>
  </si>
  <si>
    <t>121</t>
  </si>
  <si>
    <t>6116208PC02.1.13</t>
  </si>
  <si>
    <t>dveře bezfalcové jednokřídlé dřevotřískové povrch laminátový plné 900x1970-2100mm vč. kování a doplňků (VZT mřížek, samozavírače apod.)</t>
  </si>
  <si>
    <t>-614303290</t>
  </si>
  <si>
    <t>2,0      "D3</t>
  </si>
  <si>
    <t>122</t>
  </si>
  <si>
    <t>766660011</t>
  </si>
  <si>
    <t>Montáž dveřních křídel dřevěných nebo plastových otevíravých do ocelové zárubně povrchově upravených dvoukřídlových, šířky do 1450 mm</t>
  </si>
  <si>
    <t>-1289437208</t>
  </si>
  <si>
    <t>https://podminky.urs.cz/item/CS_URS_2022_01/766660011</t>
  </si>
  <si>
    <t>123</t>
  </si>
  <si>
    <t>6116211PC02.1.14</t>
  </si>
  <si>
    <t>dveře bezfalcové dvoukřídlé dřevotřískové povrch laminátový plné 1250x1970-2100mm vč. kování a doplňků (VZT mřížek, samozavírače apod.)</t>
  </si>
  <si>
    <t>-636136504</t>
  </si>
  <si>
    <t>2,0      "D5</t>
  </si>
  <si>
    <t>124</t>
  </si>
  <si>
    <t>6116211PC02.1.15</t>
  </si>
  <si>
    <t>dveře bezfalcové dvoukřídlé dřevotřískové povrch laminátový plné 1400x2350mm vč. kování a doplňků (VZT mřížek, samozavírače apod.)</t>
  </si>
  <si>
    <t>855654894</t>
  </si>
  <si>
    <t>4,0      "D8</t>
  </si>
  <si>
    <t>125</t>
  </si>
  <si>
    <t>766660312</t>
  </si>
  <si>
    <t>Montáž dveřních křídel dřevěných nebo plastových posuvných dveří do pouzdra zděné příčky s jednou kapsou jednokřídlových, průchozí šířky přes 800 do 1200 mm</t>
  </si>
  <si>
    <t>963777647</t>
  </si>
  <si>
    <t>https://podminky.urs.cz/item/CS_URS_2022_01/766660312</t>
  </si>
  <si>
    <t>2,0      "D4</t>
  </si>
  <si>
    <t>126</t>
  </si>
  <si>
    <t>6116005PC02.1.16</t>
  </si>
  <si>
    <t>dveře posuvné dřevěné laminátové 1000x1970mm vč. kování a VZT mřížky</t>
  </si>
  <si>
    <t>-1168030051</t>
  </si>
  <si>
    <t>127</t>
  </si>
  <si>
    <t>766694113</t>
  </si>
  <si>
    <t>Montáž ostatních truhlářských konstrukcí parapetních desek dřevěných nebo plastových šířky do 300 mm, délky přes 1600 do 2600 mm</t>
  </si>
  <si>
    <t>-313249908</t>
  </si>
  <si>
    <t>https://podminky.urs.cz/item/CS_URS_2022_01/766694113</t>
  </si>
  <si>
    <t>1,0    "pia</t>
  </si>
  <si>
    <t>128</t>
  </si>
  <si>
    <t>766694114</t>
  </si>
  <si>
    <t>Montáž ostatních truhlářských konstrukcí parapetních desek dřevěných nebo plastových šířky do 300 mm, délky přes 2600 do 3600 mm</t>
  </si>
  <si>
    <t>1393373034</t>
  </si>
  <si>
    <t>https://podminky.urs.cz/item/CS_URS_2022_01/766694114</t>
  </si>
  <si>
    <t>1,0    "pib</t>
  </si>
  <si>
    <t>129</t>
  </si>
  <si>
    <t>60794104</t>
  </si>
  <si>
    <t>parapet dřevotřískový vnitřní povrch laminátový š 340mm</t>
  </si>
  <si>
    <t>-751596020</t>
  </si>
  <si>
    <t>2,0    "pia</t>
  </si>
  <si>
    <t>3,6    "pib</t>
  </si>
  <si>
    <t>130</t>
  </si>
  <si>
    <t>60794121</t>
  </si>
  <si>
    <t>koncovka PVC k parapetním dřevotřískovým deskám 600mm</t>
  </si>
  <si>
    <t>-592455812</t>
  </si>
  <si>
    <t>131</t>
  </si>
  <si>
    <t>766r02.2.3</t>
  </si>
  <si>
    <t>Dodávka a montáž dřevěné fasády se skrytým uchycením Rhombus SSS Thermowood 26x92mm vč. ostění, podkladního roštu, kotvení a příslušenství</t>
  </si>
  <si>
    <t>-358673271</t>
  </si>
  <si>
    <t>viz. výkres č. D.1.1.02, 06 a 14</t>
  </si>
  <si>
    <t>Pohled jihovýchodní</t>
  </si>
  <si>
    <t>1,72*4,0+((5,16+4,0)/2*20,11)+1,17*5,16</t>
  </si>
  <si>
    <t>Pohled severozápadní</t>
  </si>
  <si>
    <t>96,0   "plocha dle dwg</t>
  </si>
  <si>
    <t>((1,5+1,0*2+2,75*2*3)*0,06)+((2,0+3,6+1,85*2*2)*0,11)       "ostění oken a dveří</t>
  </si>
  <si>
    <t>-1,8*2,75-1,5*2,75-1,0*2,75*2-2,0*1,85-3,6*1,85   "odpočet oken a dveří</t>
  </si>
  <si>
    <t>-1,5*1,85   "odpočet plechového obkladu</t>
  </si>
  <si>
    <t>Pohled severovýchodní</t>
  </si>
  <si>
    <t>((5,16+4,95)/2)*17,5</t>
  </si>
  <si>
    <t>-8,21*(0,46+0,25)   "odpočet stávajícího objektu</t>
  </si>
  <si>
    <t>Pohled jihozápadní</t>
  </si>
  <si>
    <t>17,5*4,0</t>
  </si>
  <si>
    <t>-14,17*2,75    "odpočet oken</t>
  </si>
  <si>
    <t>132</t>
  </si>
  <si>
    <t>766r02.2.4</t>
  </si>
  <si>
    <t>Dodávka a montáž dřevěného obložení dveří</t>
  </si>
  <si>
    <t>-850685962</t>
  </si>
  <si>
    <t>0,854*2,62*2</t>
  </si>
  <si>
    <t>1,525*2,62</t>
  </si>
  <si>
    <t>133</t>
  </si>
  <si>
    <t>766r02.2.5</t>
  </si>
  <si>
    <t>Dřevěná větrací mřížka 150x150mm</t>
  </si>
  <si>
    <t>280703162</t>
  </si>
  <si>
    <t>134</t>
  </si>
  <si>
    <t>766r02.2.6</t>
  </si>
  <si>
    <t>Dřevěná větrací mřížka 200x200mm</t>
  </si>
  <si>
    <t>-6761969</t>
  </si>
  <si>
    <t>135</t>
  </si>
  <si>
    <t>766r02.2.7</t>
  </si>
  <si>
    <t>Dřevěná větrací mřížka 300x300mm</t>
  </si>
  <si>
    <t>-1065176839</t>
  </si>
  <si>
    <t>136</t>
  </si>
  <si>
    <t>998766101</t>
  </si>
  <si>
    <t>Přesun hmot pro konstrukce truhlářské stanovený z hmotnosti přesunovaného materiálu vodorovná dopravní vzdálenost do 50 m v objektech výšky do 6 m</t>
  </si>
  <si>
    <t>-1674942735</t>
  </si>
  <si>
    <t>https://podminky.urs.cz/item/CS_URS_2022_01/998766101</t>
  </si>
  <si>
    <t>767</t>
  </si>
  <si>
    <t>Konstrukce zámečnické</t>
  </si>
  <si>
    <t>137</t>
  </si>
  <si>
    <t>76733011r02.2.8</t>
  </si>
  <si>
    <t>Montáž tubusových světlovodů kopule s lemováním plochá střecha</t>
  </si>
  <si>
    <t>138622755</t>
  </si>
  <si>
    <t>https://podminky.urs.cz/item/CS_URS_2022_01/76733011r02.2.8</t>
  </si>
  <si>
    <t>36,0</t>
  </si>
  <si>
    <t>138</t>
  </si>
  <si>
    <t>553810PC02.1.17</t>
  </si>
  <si>
    <t xml:space="preserve">tubusový světlovodu průměru 35cm </t>
  </si>
  <si>
    <t>-73954885</t>
  </si>
  <si>
    <t>Poznámka k položce:_x000D_
Základní sada: _x000D_
kopule ( nerozbitný polykarbonát s UV filtrem )_x000D_
střešní manžeta s oplechováním (střešní rám - barvený hliník)_x000D_
střešní a stropní kruhový reflexní prstenec_x000D_
stropní kruhový bílý rám_x000D_
kruhový stropní difuzér - akrylátové dvojsklo (čiré + prismatické)_x000D_
flexibilní světlovodný tubus 180 cm_x000D_
Doplňky:_x000D_
nosník pro úspornou žárovku ( nebo LED zdroj ) _x000D_
izolační kruhové dvojsklo (připevněno do střešní manžety, U = 1,1 W/m2.K ) _x000D_
Základna (podsada) pod světlovod do ploché střechy (FeZn zateplená - izolace ISOVER tl. 6 cm)_x000D_
Izolace tubusu min. vatou (tl. 5 cm, bez Al krytí) (450 Kč/1m délky tubusu včetně práce)</t>
  </si>
  <si>
    <t>139</t>
  </si>
  <si>
    <t>767620128</t>
  </si>
  <si>
    <t>Montáž oken zdvojených z hliníkových nebo ocelových profilů na polyuretanovou pěnu otevíravých do zdiva, plochy přes 2,5 m2</t>
  </si>
  <si>
    <t>1014579427</t>
  </si>
  <si>
    <t>https://podminky.urs.cz/item/CS_URS_2022_01/767620128</t>
  </si>
  <si>
    <t>2,0*1,85    "O1</t>
  </si>
  <si>
    <t>3,6*1,85   "O2</t>
  </si>
  <si>
    <t>140</t>
  </si>
  <si>
    <t>55341013</t>
  </si>
  <si>
    <t>okno Al otevíravé/sklopné trojsklo přes plochu 1m2 v 1,5-2,5m</t>
  </si>
  <si>
    <t>1560952020</t>
  </si>
  <si>
    <t>141</t>
  </si>
  <si>
    <t>7676403r02.2.9</t>
  </si>
  <si>
    <t>Dodávka a montáž dveří sprchových zalamovacích 90x197cm prosklených čirých s bezpečnostním sklem</t>
  </si>
  <si>
    <t>-862980879</t>
  </si>
  <si>
    <t>4,0    "D6</t>
  </si>
  <si>
    <t>142</t>
  </si>
  <si>
    <t>7676r02.2.10</t>
  </si>
  <si>
    <t>Dodávka a montáž prosklené sestavy rozměru 2500/2750 zahrnující 1ks jednokřídlých dveří roz. 900/2750 ozn. D9 a 1ks proskleného portálu v AL rámu roz. 1600/2750 bez označení</t>
  </si>
  <si>
    <t>723591610</t>
  </si>
  <si>
    <t>viz. výkres č. D.1.1.03 a D.1.1.09</t>
  </si>
  <si>
    <t>143</t>
  </si>
  <si>
    <t>7676r02.2.11</t>
  </si>
  <si>
    <t>Dodávka a montáž ocelové dveře jednokřídlé 854x2620mm ozn. D10</t>
  </si>
  <si>
    <t>-1351140753</t>
  </si>
  <si>
    <t>144</t>
  </si>
  <si>
    <t>7676r02.2.12</t>
  </si>
  <si>
    <t>Dodávka a montáž ocelové dveře dvoukřídlé 1525x2620mm ozn. D11</t>
  </si>
  <si>
    <t>-1641254399</t>
  </si>
  <si>
    <t>145</t>
  </si>
  <si>
    <t>7676r02.2.13</t>
  </si>
  <si>
    <t>Dodávka a montáž prosklené sestavy zahrnující 2ks dvoukřídlých dveří roz. 1400/2750 (900+500/2750) ozn. D12 a 2ks prosklených portálů v AL rámu roz. 4260/2750 bez označení</t>
  </si>
  <si>
    <t>1610870363</t>
  </si>
  <si>
    <t>146</t>
  </si>
  <si>
    <t>767810112</t>
  </si>
  <si>
    <t>Montáž větracích mřížek ocelových čtyřhranných, průřezu přes 0,01 do 0,04 m2</t>
  </si>
  <si>
    <t>-44605592</t>
  </si>
  <si>
    <t>https://podminky.urs.cz/item/CS_URS_2022_01/767810112</t>
  </si>
  <si>
    <t>1,0   "vm</t>
  </si>
  <si>
    <t>147</t>
  </si>
  <si>
    <t>55341427</t>
  </si>
  <si>
    <t>mřížka větrací nerezová se síťovinou 150x150mm</t>
  </si>
  <si>
    <t>1457556580</t>
  </si>
  <si>
    <t>148</t>
  </si>
  <si>
    <t>767r02.2.14</t>
  </si>
  <si>
    <t>Dodávka a montáž tahokovového podhledu vč. nosného rastru a příslušenství</t>
  </si>
  <si>
    <t>-795540963</t>
  </si>
  <si>
    <t>Místnost 1.29</t>
  </si>
  <si>
    <t>2,06*17,0</t>
  </si>
  <si>
    <t>149</t>
  </si>
  <si>
    <t>767r02.2.15</t>
  </si>
  <si>
    <t>Výroba, dodávka a montáž ocelové konstrukce vazníku a rámu vč. povrchové úpravy, spojovacích a kotevních prvků</t>
  </si>
  <si>
    <t>-233993791</t>
  </si>
  <si>
    <t>viz. výkres č. D.1.1.12</t>
  </si>
  <si>
    <t>Příhradový vazník - jackl 50x50x3mm - 4,383 kg/m</t>
  </si>
  <si>
    <t>(((2,05+1,1)*2*9)+2,35)*4,383</t>
  </si>
  <si>
    <t>(17,0*4+19,3*2)*4,383</t>
  </si>
  <si>
    <t>Ocelový rám u turniketu</t>
  </si>
  <si>
    <t>(3,0*2+2,5)*4,383</t>
  </si>
  <si>
    <t>763,3*1,15     "15% ztratné a spojovací materiál</t>
  </si>
  <si>
    <t>150</t>
  </si>
  <si>
    <t>767r02.2.16</t>
  </si>
  <si>
    <t>Výroba, dodávka a montáž ocelové konstrukce prosklené sestavy vč. povrchové úpravy, spojovacích a kotevních prvků</t>
  </si>
  <si>
    <t>839938242</t>
  </si>
  <si>
    <t>Jackl 180x100x8mm - 30,462 kg/m</t>
  </si>
  <si>
    <t>3,25*3*30,462</t>
  </si>
  <si>
    <t>297,005*0,15   "15% ztratné a spojovací materiál</t>
  </si>
  <si>
    <t>151</t>
  </si>
  <si>
    <t>767r02.2.17</t>
  </si>
  <si>
    <t>Al teleskopická tyč</t>
  </si>
  <si>
    <t>839846741</t>
  </si>
  <si>
    <t xml:space="preserve">1,0   </t>
  </si>
  <si>
    <t>152</t>
  </si>
  <si>
    <t>767r02.2.18</t>
  </si>
  <si>
    <t>Kovový nápis "Kamenčák"</t>
  </si>
  <si>
    <t>-611542919</t>
  </si>
  <si>
    <t>153</t>
  </si>
  <si>
    <t>767r02.2.19</t>
  </si>
  <si>
    <t>Plechový meziokenní obklad</t>
  </si>
  <si>
    <t>-1262454945</t>
  </si>
  <si>
    <t>1,8*2,75</t>
  </si>
  <si>
    <t>2,75*2,75</t>
  </si>
  <si>
    <t>Meziokenní obklad</t>
  </si>
  <si>
    <t>1,5*1,85</t>
  </si>
  <si>
    <t>0,25*2,75</t>
  </si>
  <si>
    <t>154</t>
  </si>
  <si>
    <t>767r02.2.20</t>
  </si>
  <si>
    <t>Výroba, dodávka a montáž výztužného profilu ozn. Z1 vč. povrchové úpravy, spojovacích a kotevních prvků</t>
  </si>
  <si>
    <t>1794167168</t>
  </si>
  <si>
    <t>155</t>
  </si>
  <si>
    <t>767r02.2.21</t>
  </si>
  <si>
    <t>Výroba, dodávka a montáž výztužného profilu ozn. Z2 vč. povrchové úpravy, spojovacích a kotevních prvků</t>
  </si>
  <si>
    <t>-792734481</t>
  </si>
  <si>
    <t>156</t>
  </si>
  <si>
    <t>99876710r02.2.22</t>
  </si>
  <si>
    <t>Přesun hmot pro zámečnické konstrukce v objektech v do 6 m</t>
  </si>
  <si>
    <t>2137223898</t>
  </si>
  <si>
    <t>777</t>
  </si>
  <si>
    <t>Podlahy lité</t>
  </si>
  <si>
    <t>157</t>
  </si>
  <si>
    <t>777131103</t>
  </si>
  <si>
    <t>Penetrační nátěr podlahy epoxidový na podklad vlhký nebo s nízkou nasákavostí</t>
  </si>
  <si>
    <t>230682806</t>
  </si>
  <si>
    <t>https://podminky.urs.cz/item/CS_URS_2022_01/777131103</t>
  </si>
  <si>
    <t>0,9*1,5*2</t>
  </si>
  <si>
    <t>2,706*1,15+1,65*1,615</t>
  </si>
  <si>
    <t>-1,0*0,125   "odpočet předstěny</t>
  </si>
  <si>
    <t>158</t>
  </si>
  <si>
    <t>777511103</t>
  </si>
  <si>
    <t>Krycí stěrka dekorativní epoxidová, tloušťky přes 1 do 2 mm</t>
  </si>
  <si>
    <t>-529437140</t>
  </si>
  <si>
    <t>https://podminky.urs.cz/item/CS_URS_2022_01/777511103</t>
  </si>
  <si>
    <t>159</t>
  </si>
  <si>
    <t>777612109</t>
  </si>
  <si>
    <t>Uzavírací nátěr podlahy epoxidový protiskluzný</t>
  </si>
  <si>
    <t>-1444437648</t>
  </si>
  <si>
    <t>https://podminky.urs.cz/item/CS_URS_2022_01/777612109</t>
  </si>
  <si>
    <t>160</t>
  </si>
  <si>
    <t>777911111</t>
  </si>
  <si>
    <t>Napojení na stěnu nebo sokl fabionem z epoxidové stěrky plněné pískem tuhé</t>
  </si>
  <si>
    <t>1445141258</t>
  </si>
  <si>
    <t>https://podminky.urs.cz/item/CS_URS_2022_01/777911111</t>
  </si>
  <si>
    <t>161</t>
  </si>
  <si>
    <t>998777101</t>
  </si>
  <si>
    <t>Přesun hmot pro podlahy lité stanovený z hmotnosti přesunovaného materiálu vodorovná dopravní vzdálenost do 50 m v objektech výšky do 6 m</t>
  </si>
  <si>
    <t>470717761</t>
  </si>
  <si>
    <t>https://podminky.urs.cz/item/CS_URS_2022_01/998777101</t>
  </si>
  <si>
    <t>783</t>
  </si>
  <si>
    <t>Dokončovací práce - nátěry</t>
  </si>
  <si>
    <t>162</t>
  </si>
  <si>
    <t>783168101</t>
  </si>
  <si>
    <t>Lazurovací nátěr truhlářských konstrukcí jednonásobný olejový</t>
  </si>
  <si>
    <t>-698284968</t>
  </si>
  <si>
    <t>https://podminky.urs.cz/item/CS_URS_2022_01/783168101</t>
  </si>
  <si>
    <t>Nátěr dřevěné fasády</t>
  </si>
  <si>
    <t>289,607   "výpočet v pol.č. 766r02.2.3</t>
  </si>
  <si>
    <t>784</t>
  </si>
  <si>
    <t>Dokončovací práce - malby a tapety</t>
  </si>
  <si>
    <t>163</t>
  </si>
  <si>
    <t>784111011</t>
  </si>
  <si>
    <t>Obroušení podkladu omítky v místnostech výšky do 3,80 m</t>
  </si>
  <si>
    <t>-592969092</t>
  </si>
  <si>
    <t>https://podminky.urs.cz/item/CS_URS_2022_01/784111011</t>
  </si>
  <si>
    <t>4-3,6*1,85  "odpočet otvorů</t>
  </si>
  <si>
    <t>164</t>
  </si>
  <si>
    <t>784171101</t>
  </si>
  <si>
    <t>Zakrytí nemalovaných ploch (materiál ve specifikaci) včetně pozdějšího odkrytí podlah</t>
  </si>
  <si>
    <t>-1343955577</t>
  </si>
  <si>
    <t>https://podminky.urs.cz/item/CS_URS_2022_01/784171101</t>
  </si>
  <si>
    <t>165</t>
  </si>
  <si>
    <t>58124844</t>
  </si>
  <si>
    <t>fólie pro malířské potřeby zakrývací tl 25µ 4x5m</t>
  </si>
  <si>
    <t>198491080</t>
  </si>
  <si>
    <t>166</t>
  </si>
  <si>
    <t>784181121</t>
  </si>
  <si>
    <t>Penetrace podkladu jednonásobná hloubková akrylátová bezbarvá v místnostech výšky do 3,80 m</t>
  </si>
  <si>
    <t>1883377682</t>
  </si>
  <si>
    <t>https://podminky.urs.cz/item/CS_URS_2022_01/784181121</t>
  </si>
  <si>
    <t>167</t>
  </si>
  <si>
    <t>784211101</t>
  </si>
  <si>
    <t>Malby z malířských směsí oděruvzdorných za mokra dvojnásobné, bílé za mokra oděruvzdorné výborně v místnostech výšky do 3,80 m</t>
  </si>
  <si>
    <t>-1013234539</t>
  </si>
  <si>
    <t>https://podminky.urs.cz/item/CS_URS_2022_01/784211101</t>
  </si>
  <si>
    <t>Omítnuté stěny</t>
  </si>
  <si>
    <t>481,611   "výpočet v pol.č. 784111011</t>
  </si>
  <si>
    <t>SDK podhledy</t>
  </si>
  <si>
    <t>110,707    "výpočet v pol.č. 763131714</t>
  </si>
  <si>
    <t>168</t>
  </si>
  <si>
    <t>7846r02.2.23</t>
  </si>
  <si>
    <t>Provedení povrchové úpravy expoxidovou stěrku vč. přípravy povrchu (penetrace, přebroušení apod.)</t>
  </si>
  <si>
    <t>-2019369850</t>
  </si>
  <si>
    <t>1,75*0,1     "SDK předstěna</t>
  </si>
  <si>
    <t>0,9*0,15*2   "SDK předstěna</t>
  </si>
  <si>
    <t>1,65*0,15   "SDK předstěna</t>
  </si>
  <si>
    <t>1,0*0,125     "SDK předstěna</t>
  </si>
  <si>
    <t>0,9*0,15*2  "SDK předstěna</t>
  </si>
  <si>
    <t>1,66*0,15 "SDK předstěna</t>
  </si>
  <si>
    <t>786</t>
  </si>
  <si>
    <t>Dokončovací práce - čalounické úpravy</t>
  </si>
  <si>
    <t>169</t>
  </si>
  <si>
    <t>786623r02.2.24</t>
  </si>
  <si>
    <t>Dodávka a montáž venkovní žaluzie prosklenné sestavy vč. kastlíku</t>
  </si>
  <si>
    <t>-187660905</t>
  </si>
  <si>
    <t>SO 02.2 - Zdravotně technické instalace</t>
  </si>
  <si>
    <t xml:space="preserve">    8 - Trubní vedení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</si>
  <si>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</si>
  <si>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</si>
  <si>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</si>
  <si>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131251102</t>
  </si>
  <si>
    <t>Hloubení nezapažených jam a zářezů strojně s urovnáním dna do předepsaného profilu a spádu v hornině třídy těžitelnosti I skupiny 3 přes 20 do 50 m3</t>
  </si>
  <si>
    <t>-1367294601</t>
  </si>
  <si>
    <t>https://podminky.urs.cz/item/CS_URS_2022_01/131251102</t>
  </si>
  <si>
    <t>viz. výkres č. D.1.4.a-02 a 11</t>
  </si>
  <si>
    <t>Retenční nádrž</t>
  </si>
  <si>
    <t>1/3*2,36*(3,5*4,5+Sqrt(3,5*4,5*4,5*5,5)+4,5*5,5)</t>
  </si>
  <si>
    <t>1096300254</t>
  </si>
  <si>
    <t>viz. výkres č. D.1.4.a-03 až 10</t>
  </si>
  <si>
    <t>Splašková kanalizace ležatá DN110 - výkop pod kótou podsypu základů</t>
  </si>
  <si>
    <t>0,5*0,7*2,3    "řez 3</t>
  </si>
  <si>
    <t>0,5*0,7*2,7    "řez 4</t>
  </si>
  <si>
    <t>0,5*0,7*2,0    "řez 5</t>
  </si>
  <si>
    <t>0,5*0,7*2,0    "řez 2</t>
  </si>
  <si>
    <t>0,5*0,7*1,5   "řez 7</t>
  </si>
  <si>
    <t>0,5*0,7*2,0    "řez 8</t>
  </si>
  <si>
    <t>0,5*0,7*1,0    "řez 9´-1</t>
  </si>
  <si>
    <t>0,5*0,7*8,0    "řez 9-9´</t>
  </si>
  <si>
    <t>Splašková kanalizace ležatá DN160 - výkop pod kótou podsypu základů</t>
  </si>
  <si>
    <t>0,5*0,8*13,9    "řez 1-1´</t>
  </si>
  <si>
    <t>0,5*0,8*10,5   "řez 2-2´</t>
  </si>
  <si>
    <t>Dešťová kanalizace ležatá DN160 - výkop pod kótou podsypu základů</t>
  </si>
  <si>
    <t>0,5*0,8*8,5</t>
  </si>
  <si>
    <t>Dešťová kanalizace ležatá DN200 - výkop pod kótou podsypu základů</t>
  </si>
  <si>
    <t>0,5*0,8*7,0</t>
  </si>
  <si>
    <t>Vsakovací rýha</t>
  </si>
  <si>
    <t>1,0*0,9*30,0</t>
  </si>
  <si>
    <t>132254101</t>
  </si>
  <si>
    <t>Hloubení zapažených rýh šířky do 800 mm strojně s urovnáním dna do předepsaného profilu a spádu v hornině třídy těžitelnosti I skupiny 3 do 20 m3</t>
  </si>
  <si>
    <t>-93673869</t>
  </si>
  <si>
    <t>https://podminky.urs.cz/item/CS_URS_2022_01/132254101</t>
  </si>
  <si>
    <t>0,6*1,6*5,3</t>
  </si>
  <si>
    <t>0,9*1,5*1,6   "rozšíření výkopu pro VŠ</t>
  </si>
  <si>
    <t>Dešťová kanalizace od žlabu DN 160</t>
  </si>
  <si>
    <t>0,6*1,1*8,5</t>
  </si>
  <si>
    <t>Dešťová kanalizace od objektu k retenční nádrži DN200</t>
  </si>
  <si>
    <t>0,6*1,0*5,0</t>
  </si>
  <si>
    <t>151101101</t>
  </si>
  <si>
    <t>Zřízení pažení a rozepření stěn rýh pro podzemní vedení příložné pro jakoukoliv mezerovitost, hloubky do 2 m</t>
  </si>
  <si>
    <t>2038210798</t>
  </si>
  <si>
    <t>https://podminky.urs.cz/item/CS_URS_2022_01/151101101</t>
  </si>
  <si>
    <t>1,6*5,3*2</t>
  </si>
  <si>
    <t>0,9*2*1,6   "rozšíření výkopu pro VŠ</t>
  </si>
  <si>
    <t>1,1*8,5*2</t>
  </si>
  <si>
    <t>1,0*5,0*2</t>
  </si>
  <si>
    <t>151101111</t>
  </si>
  <si>
    <t>Odstranění pažení a rozepření stěn rýh pro podzemní vedení s uložením materiálu na vzdálenost do 3 m od kraje výkopu příložné, hloubky do 2 m</t>
  </si>
  <si>
    <t>45033174</t>
  </si>
  <si>
    <t>https://podminky.urs.cz/item/CS_URS_2022_01/151101111</t>
  </si>
  <si>
    <t>-714235540</t>
  </si>
  <si>
    <t>ODVOZ NA MEZIDEPONII A ZPĚT DO ZÁSYPU</t>
  </si>
  <si>
    <t>Zásyp zpětným výkopkem</t>
  </si>
  <si>
    <t>50,407    "celkový zásyp - výpočet v pol.č. 174151101</t>
  </si>
  <si>
    <t>-5,248    "odpočet štěrkového zásypu - výpočet v pol.č. 58331200</t>
  </si>
  <si>
    <t>-1223506736</t>
  </si>
  <si>
    <t>47,392+50,485+15,858      "výkopy</t>
  </si>
  <si>
    <t>-45,159    "odpočet zpětného zásypu</t>
  </si>
  <si>
    <t>-767088994</t>
  </si>
  <si>
    <t>263441419</t>
  </si>
  <si>
    <t>68,576*1,8 'Přepočtené koeficientem množství</t>
  </si>
  <si>
    <t>1417737070</t>
  </si>
  <si>
    <t>-214267328</t>
  </si>
  <si>
    <t>Výkopy</t>
  </si>
  <si>
    <t xml:space="preserve">47,392+50,485+15,858   </t>
  </si>
  <si>
    <t>Odpočet obsypu</t>
  </si>
  <si>
    <t>-18,653</t>
  </si>
  <si>
    <t>Odpočet obsypu a lože vsakovací rýhy</t>
  </si>
  <si>
    <t>-13,5-3,0</t>
  </si>
  <si>
    <t>Odpočet podsypu retenční nádrže</t>
  </si>
  <si>
    <t>-1,89-0,473</t>
  </si>
  <si>
    <t>Odpočet lože potrubí</t>
  </si>
  <si>
    <t>-4,342</t>
  </si>
  <si>
    <t>Odpočet podkladní desky VŠ a retenční nádrže</t>
  </si>
  <si>
    <t>-2,588</t>
  </si>
  <si>
    <t>Odpočet objemu VŠ</t>
  </si>
  <si>
    <t>-PI*(0,5)^2*1,5</t>
  </si>
  <si>
    <t>Odpočet retenční nádrže</t>
  </si>
  <si>
    <t>-3,5*2,5*1,5-PI*(0,3)^2*0,56</t>
  </si>
  <si>
    <t>Odpočet nové skladby chodníku</t>
  </si>
  <si>
    <t>-0,6*0,35*5,3  "vodovod</t>
  </si>
  <si>
    <t>-0,9*1,5*0,35   "rozšíření výkopu pro VŠ</t>
  </si>
  <si>
    <t>-0,6*0,35*8,5   "dešťová kanalizace od žlabu DN 160</t>
  </si>
  <si>
    <t>-0,6*0,35*5,0     "dešťová kanalizace od objektu k retenční nádrži DN200</t>
  </si>
  <si>
    <t>58331200</t>
  </si>
  <si>
    <t>štěrkopísek netříděný</t>
  </si>
  <si>
    <t>686008956</t>
  </si>
  <si>
    <t xml:space="preserve">Zásyp pod novou skladbou chodníku </t>
  </si>
  <si>
    <t>0,6*(1,6-0,1-0,34-0,35)*5,3  "vodovod</t>
  </si>
  <si>
    <t>0,9*1,5*(1,6-0,1-0,35)   "rozšíření výkopu pro VŠ</t>
  </si>
  <si>
    <t>0,6*(1,1-0,1-0,46-0,35)*8,5   "dešťová kanalizace od žlabu DN 160</t>
  </si>
  <si>
    <t>0,6*(1,0-0,1-0,5-0,35)*5,0     "dešťová kanalizace od objektu k retenční nádrži DN200</t>
  </si>
  <si>
    <t>5,248*2 'Přepočtené koeficientem množství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</si>
  <si>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</si>
  <si>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</si>
  <si>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-1771633515</t>
  </si>
  <si>
    <t>https://podminky.urs.cz/item/CS_URS_2022_01/175151101</t>
  </si>
  <si>
    <t>viz. výkres č. D.1.4.a-03, 05 a 06</t>
  </si>
  <si>
    <t>0,6*0,34*5,3</t>
  </si>
  <si>
    <t>0,6*0,46*8,5</t>
  </si>
  <si>
    <t>0,6*0,5*5,0</t>
  </si>
  <si>
    <t>Splašková kanalizace ležatá DN110</t>
  </si>
  <si>
    <t>0,5*0,41*2,3    "řez 3</t>
  </si>
  <si>
    <t>0,5*0,41*2,7    "řez 4</t>
  </si>
  <si>
    <t>0,5*0,41*2,0    "řez 5</t>
  </si>
  <si>
    <t>0,5*0,41*2,0    "řez 2</t>
  </si>
  <si>
    <t>0,5*0,41*1,5   "řez 7</t>
  </si>
  <si>
    <t>0,5*0,41*2,0    "řez 8</t>
  </si>
  <si>
    <t>0,5*0,41*1,0    "řez 9´-1</t>
  </si>
  <si>
    <t>0,5*0,41*8,0    "řez 9-9´</t>
  </si>
  <si>
    <t>Splašková kanalizace ležatá DN160</t>
  </si>
  <si>
    <t>0,5*0,46*13,9    "řez 1-1´</t>
  </si>
  <si>
    <t>0,5*0,46*10,5   "řez 2-2´</t>
  </si>
  <si>
    <t>Dešťová kanalizace ležatá DN160</t>
  </si>
  <si>
    <t>0,5*0,46*8,5</t>
  </si>
  <si>
    <t>Dešťová kanalizace ležatá DN200</t>
  </si>
  <si>
    <t>0,5*0,5*7,0</t>
  </si>
  <si>
    <t>58337302</t>
  </si>
  <si>
    <t>štěrkopísek frakce 0/16</t>
  </si>
  <si>
    <t>361653405</t>
  </si>
  <si>
    <t>18,653*2 'Přepočtené koeficientem množství</t>
  </si>
  <si>
    <t>-1624986233</t>
  </si>
  <si>
    <t>1,0*0,45*30,0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</si>
  <si>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</si>
  <si>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</si>
  <si>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608433693</t>
  </si>
  <si>
    <t>https://podminky.urs.cz/item/CS_URS_2022_01/211971121</t>
  </si>
  <si>
    <t>(1,0+0,45)*2*30,0</t>
  </si>
  <si>
    <t>-738567642</t>
  </si>
  <si>
    <t>87*1,1 'Přepočtené koeficientem množství</t>
  </si>
  <si>
    <t>212532111</t>
  </si>
  <si>
    <t>Lože pro trativody z kameniva hrubého drceného</t>
  </si>
  <si>
    <t>1277039823</t>
  </si>
  <si>
    <t>https://podminky.urs.cz/item/CS_URS_2022_01/212532111</t>
  </si>
  <si>
    <t>1,0*0,1*30,0</t>
  </si>
  <si>
    <t>1850544388</t>
  </si>
  <si>
    <t>30,0</t>
  </si>
  <si>
    <t>151388261</t>
  </si>
  <si>
    <t>3,5*4,5*0,12</t>
  </si>
  <si>
    <t>271562211</t>
  </si>
  <si>
    <t>Podsyp pod základové konstrukce se zhutněním a urovnáním povrchu z kameniva drobného, frakce 0 - 4 mm</t>
  </si>
  <si>
    <t>511470175</t>
  </si>
  <si>
    <t>https://podminky.urs.cz/item/CS_URS_2022_01/271562211</t>
  </si>
  <si>
    <t>3,5*4,5*0,03</t>
  </si>
  <si>
    <t>451573111</t>
  </si>
  <si>
    <t>Lože pod potrubí, stoky a drobné objekty v otevřeném výkopu z písku a štěrkopísku do 63 mm</t>
  </si>
  <si>
    <t>-1325826912</t>
  </si>
  <si>
    <t>https://podminky.urs.cz/item/CS_URS_2022_01/451573111</t>
  </si>
  <si>
    <t>0,6*0,1*5,3</t>
  </si>
  <si>
    <t>0,9*0,1*1,6   "rozšíření výkopu pro VŠ</t>
  </si>
  <si>
    <t>0,6*0,1*8,5</t>
  </si>
  <si>
    <t>0,6*0,1*5,0</t>
  </si>
  <si>
    <t>0,5*0,1*2,3    "řez 3</t>
  </si>
  <si>
    <t>0,5*0,1*2,7    "řez 4</t>
  </si>
  <si>
    <t>0,5*0,1*2,0    "řez 5</t>
  </si>
  <si>
    <t>0,5*0,1*2,0    "řez 2</t>
  </si>
  <si>
    <t>0,5*0,1*1,5   "řez 7</t>
  </si>
  <si>
    <t>0,5*0,1*2,0    "řez 8</t>
  </si>
  <si>
    <t>0,5*0,1*1,0    "řez 9´-1</t>
  </si>
  <si>
    <t>0,5*0,1*8,0    "řez 9-9´</t>
  </si>
  <si>
    <t>0,5*0,1*13,9    "řez 1-1´</t>
  </si>
  <si>
    <t>0,5*0,1*10,5   "řez 2-2´</t>
  </si>
  <si>
    <t>0,5*0,1*8,5</t>
  </si>
  <si>
    <t>0,5*0,1*7,0</t>
  </si>
  <si>
    <t>452321151</t>
  </si>
  <si>
    <t>Podkladní a zajišťovací konstrukce z betonu železového v otevřeném výkopu desky pod potrubí, stoky a drobné objekty z betonu tř. C 20/25</t>
  </si>
  <si>
    <t>-354430339</t>
  </si>
  <si>
    <t>https://podminky.urs.cz/item/CS_URS_2022_01/452321151</t>
  </si>
  <si>
    <t>3,5*4,5*0,15</t>
  </si>
  <si>
    <t>Vodoměrná šachta</t>
  </si>
  <si>
    <t>1,5*1,5*0,1</t>
  </si>
  <si>
    <t>452351101</t>
  </si>
  <si>
    <t>Bednění podkladních a zajišťovacích konstrukcí v otevřeném výkopu desek nebo sedlových loží pod potrubí, stoky a drobné objekty</t>
  </si>
  <si>
    <t>1879859055</t>
  </si>
  <si>
    <t>https://podminky.urs.cz/item/CS_URS_2022_01/452351101</t>
  </si>
  <si>
    <t>(3,5+4,5)*2*0,15</t>
  </si>
  <si>
    <t>1,5*4*0,1</t>
  </si>
  <si>
    <t>Trubní vedení</t>
  </si>
  <si>
    <t>871171141</t>
  </si>
  <si>
    <t>Montáž vodovodního potrubí z plastů v otevřeném výkopu z polyetylenu PE 100 svařovaných na tupo SDR 11/PN16 D 40 x 3,7 mm</t>
  </si>
  <si>
    <t>1434973331</t>
  </si>
  <si>
    <t>https://podminky.urs.cz/item/CS_URS_2022_01/871171141</t>
  </si>
  <si>
    <t>viz. výkres č. D.1.4.a-06</t>
  </si>
  <si>
    <t>5,3</t>
  </si>
  <si>
    <t>28613111</t>
  </si>
  <si>
    <t>trubka vodovodní PE100 PN 16 SDR11 40x3,7mm</t>
  </si>
  <si>
    <t>1425650971</t>
  </si>
  <si>
    <t>5,3*1,015 'Přepočtené koeficientem množství</t>
  </si>
  <si>
    <t>871315211</t>
  </si>
  <si>
    <t>Kanalizační potrubí z tvrdého PVC v otevřeném výkopu ve sklonu do 20 %, hladkého plnostěnného jednovrstvého, tuhost třídy SN 4 DN 160</t>
  </si>
  <si>
    <t>-1930120596</t>
  </si>
  <si>
    <t>https://podminky.urs.cz/item/CS_URS_2022_01/871315211</t>
  </si>
  <si>
    <t>viz. výkres č. D.1.4.a-02</t>
  </si>
  <si>
    <t>Dešťová kanalizace od žlabu k napojení na DN200</t>
  </si>
  <si>
    <t>8,5</t>
  </si>
  <si>
    <t>871355211</t>
  </si>
  <si>
    <t>Kanalizační potrubí z tvrdého PVC v otevřeném výkopu ve sklonu do 20 %, hladkého plnostěnného jednovrstvého, tuhost třídy SN 4 DN 200</t>
  </si>
  <si>
    <t>1125027313</t>
  </si>
  <si>
    <t>https://podminky.urs.cz/item/CS_URS_2022_01/871355211</t>
  </si>
  <si>
    <t>Dešťová kanalizace od objektu k retenční nádrži</t>
  </si>
  <si>
    <t>877315211</t>
  </si>
  <si>
    <t>Montáž tvarovek na kanalizačním potrubí z trub z plastu z tvrdého PVC nebo z polypropylenu v otevřeném výkopu jednoosých DN 160</t>
  </si>
  <si>
    <t>240899459</t>
  </si>
  <si>
    <t>https://podminky.urs.cz/item/CS_URS_2022_01/877315211</t>
  </si>
  <si>
    <t>viz. výkres č. D.1.4.a-02 a 07</t>
  </si>
  <si>
    <t>28611361</t>
  </si>
  <si>
    <t>koleno kanalizační PVC KG 160x45°</t>
  </si>
  <si>
    <t>277510203</t>
  </si>
  <si>
    <t>877355221</t>
  </si>
  <si>
    <t>Montáž tvarovek na kanalizačním potrubí z trub z plastu z tvrdého PVC nebo z polypropylenu v otevřeném výkopu dvouosých DN 200</t>
  </si>
  <si>
    <t>-1496198253</t>
  </si>
  <si>
    <t>https://podminky.urs.cz/item/CS_URS_2022_01/877355221</t>
  </si>
  <si>
    <t>28611399</t>
  </si>
  <si>
    <t>odbočka kanalizační plastová s hrdlem KG 250/150/45°</t>
  </si>
  <si>
    <t>1798650339</t>
  </si>
  <si>
    <t>891181112</t>
  </si>
  <si>
    <t>Montáž vodovodních armatur na potrubí šoupátek nebo klapek uzavíracích v otevřeném výkopu nebo v šachtách s osazením zemní soupravy (bez poklopů) DN 40</t>
  </si>
  <si>
    <t>-1393414851</t>
  </si>
  <si>
    <t>https://podminky.urs.cz/item/CS_URS_2022_01/891181112</t>
  </si>
  <si>
    <t>viz. Technická zpráva</t>
  </si>
  <si>
    <t>Napojení nového vodovodu na stávající</t>
  </si>
  <si>
    <t>42221423</t>
  </si>
  <si>
    <t>šoupátko přípojkové přímé DN 40 ISO/vnější závit PN16, 50x2"</t>
  </si>
  <si>
    <t>-1723195891</t>
  </si>
  <si>
    <t>HWL.960113018004</t>
  </si>
  <si>
    <t>SOUPRAVA ZEMNÍ TELESKOPICKÁ DOM. ŠOUPÁTKA-1,3-1,8 3/4"-2" (1,3-1,8m)</t>
  </si>
  <si>
    <t>-315960024</t>
  </si>
  <si>
    <t>891249111</t>
  </si>
  <si>
    <t>Montáž vodovodních armatur na potrubí navrtávacích pasů s ventilem Jt 1 MPa, na potrubí z trub litinových, ocelových nebo plastických hmot DN 80</t>
  </si>
  <si>
    <t>-181598527</t>
  </si>
  <si>
    <t>https://podminky.urs.cz/item/CS_URS_2022_01/891249111</t>
  </si>
  <si>
    <t>42273544</t>
  </si>
  <si>
    <t>pás navrtávací se závitovým výstupem z tvárné litiny pro vodovodní PE a PVC potrubí 75-6/4”</t>
  </si>
  <si>
    <t>1654050151</t>
  </si>
  <si>
    <t>892233122</t>
  </si>
  <si>
    <t>Proplach a dezinfekce vodovodního potrubí DN od 40 do 70</t>
  </si>
  <si>
    <t>197000049</t>
  </si>
  <si>
    <t>https://podminky.urs.cz/item/CS_URS_2022_01/892233122</t>
  </si>
  <si>
    <t>892241111</t>
  </si>
  <si>
    <t>Tlakové zkoušky vodou na potrubí DN do 80</t>
  </si>
  <si>
    <t>101279623</t>
  </si>
  <si>
    <t>https://podminky.urs.cz/item/CS_URS_2022_01/892241111</t>
  </si>
  <si>
    <t>892353122</t>
  </si>
  <si>
    <t>Proplach a dezinfekce vodovodního potrubí DN 150 nebo 200</t>
  </si>
  <si>
    <t>-1820621650</t>
  </si>
  <si>
    <t>https://podminky.urs.cz/item/CS_URS_2022_01/892353122</t>
  </si>
  <si>
    <t>893811152</t>
  </si>
  <si>
    <t>Osazení vodoměrné šachty z polypropylenu PP samonosné pro běžné zatížení kruhové, průměru D do 1,0 m, světlé hloubky přes 1,2 m do 1,5 m</t>
  </si>
  <si>
    <t>-1355975870</t>
  </si>
  <si>
    <t>https://podminky.urs.cz/item/CS_URS_2022_01/893811152</t>
  </si>
  <si>
    <t>viz. výkres č. D.1.4.a-03</t>
  </si>
  <si>
    <t>56230583</t>
  </si>
  <si>
    <t>šachta vodoměrná samonosná kruhová 1,0/1,5 m</t>
  </si>
  <si>
    <t>569257220</t>
  </si>
  <si>
    <t>Poznámka k položce:_x000D_
vč. poklopu</t>
  </si>
  <si>
    <t>894412411</t>
  </si>
  <si>
    <t>Osazení betonových nebo železobetonových dílců pro šachty skruží přechodových</t>
  </si>
  <si>
    <t>-2054753646</t>
  </si>
  <si>
    <t>https://podminky.urs.cz/item/CS_URS_2022_01/894412411</t>
  </si>
  <si>
    <t>viz. výkres č. D.1.4.a-11</t>
  </si>
  <si>
    <t>1,0*2</t>
  </si>
  <si>
    <t>59224149</t>
  </si>
  <si>
    <t>prstenec šachtový vyrovnávací betonový rovný 625x100x120mm</t>
  </si>
  <si>
    <t>-1411084209</t>
  </si>
  <si>
    <t>894414211</t>
  </si>
  <si>
    <t>Osazení betonových nebo železobetonových dílců pro šachty desek zákrytových</t>
  </si>
  <si>
    <t>654051542</t>
  </si>
  <si>
    <t>https://podminky.urs.cz/item/CS_URS_2022_01/894414211</t>
  </si>
  <si>
    <t>59224075</t>
  </si>
  <si>
    <t>deska betonová zákrytová k ukončení šachet 1000/625x200mm</t>
  </si>
  <si>
    <t>-1279393835</t>
  </si>
  <si>
    <t>899102112</t>
  </si>
  <si>
    <t>Osazení poklopů litinových a ocelových včetně rámů pro třídu zatížení A15, A50</t>
  </si>
  <si>
    <t>-954490306</t>
  </si>
  <si>
    <t>https://podminky.urs.cz/item/CS_URS_2022_01/899102112</t>
  </si>
  <si>
    <t>63126036</t>
  </si>
  <si>
    <t>poklop šachtový s kompozitním rámem kruhový DN 600 A15</t>
  </si>
  <si>
    <t>800484267</t>
  </si>
  <si>
    <t>899121102</t>
  </si>
  <si>
    <t>Osazení poklopů plastových šoupátkových</t>
  </si>
  <si>
    <t>1037296692</t>
  </si>
  <si>
    <t>https://podminky.urs.cz/item/CS_URS_2022_01/899121102</t>
  </si>
  <si>
    <t>56230640</t>
  </si>
  <si>
    <t>deska podkladová uličního poklopu plastového tuhých souprav</t>
  </si>
  <si>
    <t>-1011330459</t>
  </si>
  <si>
    <t>56230632</t>
  </si>
  <si>
    <t>poklop uliční plastový PA šoupatový</t>
  </si>
  <si>
    <t>-612388303</t>
  </si>
  <si>
    <t>899721111</t>
  </si>
  <si>
    <t>Signalizační vodič na potrubí DN do 150 mm</t>
  </si>
  <si>
    <t>-639586246</t>
  </si>
  <si>
    <t>https://podminky.urs.cz/item/CS_URS_2022_01/899721111</t>
  </si>
  <si>
    <t>899722113</t>
  </si>
  <si>
    <t>Krytí potrubí z plastů výstražnou fólií z PVC šířky 34 cm</t>
  </si>
  <si>
    <t>1271272277</t>
  </si>
  <si>
    <t>https://podminky.urs.cz/item/CS_URS_2022_01/899722113</t>
  </si>
  <si>
    <t>89r02.2.1</t>
  </si>
  <si>
    <t>Dodávka a montáž retenční nádrže vč. vystrojení, dopravy a jeřábu</t>
  </si>
  <si>
    <t>780584174</t>
  </si>
  <si>
    <t>89r02.2.2</t>
  </si>
  <si>
    <t>Napojení nové ležaté kanalizace na stávající revizní šachtu</t>
  </si>
  <si>
    <t>1860917695</t>
  </si>
  <si>
    <t>935113111</t>
  </si>
  <si>
    <t>Osazení odvodňovacího žlabu s krycím roštem polymerbetonového šířky do 200 mm</t>
  </si>
  <si>
    <t>-222826498</t>
  </si>
  <si>
    <t>https://podminky.urs.cz/item/CS_URS_2022_01/935113111</t>
  </si>
  <si>
    <t>viz. výkres č. D.1.4.a-12</t>
  </si>
  <si>
    <t>20,0</t>
  </si>
  <si>
    <t>59227006</t>
  </si>
  <si>
    <t>žlab odvodňovací z polymerbetonu se spádem dna 0,5% 1000x130x155/160mm</t>
  </si>
  <si>
    <t>470217745</t>
  </si>
  <si>
    <t>59227027</t>
  </si>
  <si>
    <t>čelo plné na začátek a konec odvodňovacího žlabu polymerický beton všechny stavební výšky</t>
  </si>
  <si>
    <t>1222196808</t>
  </si>
  <si>
    <t>56241023</t>
  </si>
  <si>
    <t>rošt mřížkový B125 Pz dl 1m oka 30/10 pro žlab PE š 150mm</t>
  </si>
  <si>
    <t>-1994756723</t>
  </si>
  <si>
    <t>562PC02.2.4</t>
  </si>
  <si>
    <t xml:space="preserve">vpusť odtoková délka 0,5m </t>
  </si>
  <si>
    <t>-379770745</t>
  </si>
  <si>
    <t>998276101</t>
  </si>
  <si>
    <t>Přesun hmot pro trubní vedení hloubené z trub z plastických hmot nebo sklolaminátových pro vodovody nebo kanalizace v otevřeném výkopu dopravní vzdálenost do 15 m</t>
  </si>
  <si>
    <t>-1368676288</t>
  </si>
  <si>
    <t>https://podminky.urs.cz/item/CS_URS_2022_01/998276101</t>
  </si>
  <si>
    <t>721173401</t>
  </si>
  <si>
    <t>Potrubí z trub PVC SN4 svodné (ležaté) DN 110</t>
  </si>
  <si>
    <t>1146963576</t>
  </si>
  <si>
    <t>https://podminky.urs.cz/item/CS_URS_2022_01/721173401</t>
  </si>
  <si>
    <t xml:space="preserve">viz. výkres č. D.1.4.a-03, 05 </t>
  </si>
  <si>
    <t>Splašková kanalizace ležatá</t>
  </si>
  <si>
    <t>2,3    "řez 3</t>
  </si>
  <si>
    <t>2,7    "řez 4</t>
  </si>
  <si>
    <t>2,0    "řez 5</t>
  </si>
  <si>
    <t>2,0    "řez 2</t>
  </si>
  <si>
    <t>1,5   "řez 7</t>
  </si>
  <si>
    <t>2,0    "řez 8</t>
  </si>
  <si>
    <t>1,0    "řez 9´-1</t>
  </si>
  <si>
    <t>8,0    "řez 9-9´</t>
  </si>
  <si>
    <t>721173403</t>
  </si>
  <si>
    <t>Potrubí z trub PVC SN4 svodné (ležaté) DN 160</t>
  </si>
  <si>
    <t>-1068888249</t>
  </si>
  <si>
    <t>https://podminky.urs.cz/item/CS_URS_2022_01/721173403</t>
  </si>
  <si>
    <t>13,9    "řez 1-1´</t>
  </si>
  <si>
    <t>10,5   "řez 2-2´</t>
  </si>
  <si>
    <t>Dešťová kanalizace ležatá</t>
  </si>
  <si>
    <t>721173404</t>
  </si>
  <si>
    <t>Potrubí z trub PVC SN4 svodné (ležaté) DN 200</t>
  </si>
  <si>
    <t>908446199</t>
  </si>
  <si>
    <t>https://podminky.urs.cz/item/CS_URS_2022_01/721173404</t>
  </si>
  <si>
    <t>Dešťová kanalizace</t>
  </si>
  <si>
    <t>721174024</t>
  </si>
  <si>
    <t>Potrubí z trub polypropylenových odpadní (svislé) DN 75</t>
  </si>
  <si>
    <t>726537469</t>
  </si>
  <si>
    <t>https://podminky.urs.cz/item/CS_URS_2022_01/721174024</t>
  </si>
  <si>
    <t>viz. výkres č. D.1.4.a-08</t>
  </si>
  <si>
    <t>721174025</t>
  </si>
  <si>
    <t>Potrubí z trub polypropylenových odpadní (svislé) DN 110</t>
  </si>
  <si>
    <t>546927237</t>
  </si>
  <si>
    <t>https://podminky.urs.cz/item/CS_URS_2022_01/721174025</t>
  </si>
  <si>
    <t>721174043</t>
  </si>
  <si>
    <t>Potrubí z trub polypropylenových připojovací DN 50</t>
  </si>
  <si>
    <t>-77006770</t>
  </si>
  <si>
    <t>https://podminky.urs.cz/item/CS_URS_2022_01/721174043</t>
  </si>
  <si>
    <t>viz. výrkes č. D.1.4.a-08</t>
  </si>
  <si>
    <t>22,0</t>
  </si>
  <si>
    <t>721174044</t>
  </si>
  <si>
    <t>Potrubí z trub polypropylenových připojovací DN 75</t>
  </si>
  <si>
    <t>-653464348</t>
  </si>
  <si>
    <t>https://podminky.urs.cz/item/CS_URS_2022_01/721174044</t>
  </si>
  <si>
    <t>721174045</t>
  </si>
  <si>
    <t>Potrubí z trub polypropylenových připojovací DN 110</t>
  </si>
  <si>
    <t>1399288156</t>
  </si>
  <si>
    <t>https://podminky.urs.cz/item/CS_URS_2022_01/721174045</t>
  </si>
  <si>
    <t>12,0</t>
  </si>
  <si>
    <t>721174057</t>
  </si>
  <si>
    <t>Potrubí z trub polypropylenových dešťové DN 160</t>
  </si>
  <si>
    <t>1587285730</t>
  </si>
  <si>
    <t>https://podminky.urs.cz/item/CS_URS_2022_01/721174057</t>
  </si>
  <si>
    <t>viz. výkres č. D.1.4.a-03, 08</t>
  </si>
  <si>
    <t>4,5*2</t>
  </si>
  <si>
    <t>721174063</t>
  </si>
  <si>
    <t>Potrubí z trub polypropylenových větrací DN 110</t>
  </si>
  <si>
    <t>1987060130</t>
  </si>
  <si>
    <t>https://podminky.urs.cz/item/CS_URS_2022_01/721174063</t>
  </si>
  <si>
    <t>72117r02.2.3</t>
  </si>
  <si>
    <t>Hadice pro odvod kondenzátu DN16</t>
  </si>
  <si>
    <t>1002253135</t>
  </si>
  <si>
    <t>viz. výkres č. D.1.4.a-04</t>
  </si>
  <si>
    <t>721194105</t>
  </si>
  <si>
    <t>Vyměření přípojek na potrubí vyvedení a upevnění odpadních výpustek DN 50</t>
  </si>
  <si>
    <t>-456632184</t>
  </si>
  <si>
    <t>https://podminky.urs.cz/item/CS_URS_2022_01/721194105</t>
  </si>
  <si>
    <t>721194107</t>
  </si>
  <si>
    <t>Vyměření přípojek na potrubí vyvedení a upevnění odpadních výpustek DN 70</t>
  </si>
  <si>
    <t>910614306</t>
  </si>
  <si>
    <t>https://podminky.urs.cz/item/CS_URS_2022_01/721194107</t>
  </si>
  <si>
    <t>721194109</t>
  </si>
  <si>
    <t>Vyměření přípojek na potrubí vyvedení a upevnění odpadních výpustek DN 110</t>
  </si>
  <si>
    <t>620770371</t>
  </si>
  <si>
    <t>https://podminky.urs.cz/item/CS_URS_2022_01/721194109</t>
  </si>
  <si>
    <t>721212123</t>
  </si>
  <si>
    <t>Odtokové sprchové žlaby se zápachovou uzávěrkou a krycím roštem délky 800 mm</t>
  </si>
  <si>
    <t>-1003606281</t>
  </si>
  <si>
    <t>https://podminky.urs.cz/item/CS_URS_2022_01/721212123</t>
  </si>
  <si>
    <t>721273153</t>
  </si>
  <si>
    <t>Ventilační hlavice z polypropylenu (PP) DN 110</t>
  </si>
  <si>
    <t>-779942596</t>
  </si>
  <si>
    <t>https://podminky.urs.cz/item/CS_URS_2022_01/721273153</t>
  </si>
  <si>
    <t>721290111</t>
  </si>
  <si>
    <t>Zkouška těsnosti kanalizace v objektech vodou do DN 125</t>
  </si>
  <si>
    <t>29196944</t>
  </si>
  <si>
    <t>https://podminky.urs.cz/item/CS_URS_2022_01/721290111</t>
  </si>
  <si>
    <t>721290112</t>
  </si>
  <si>
    <t>Zkouška těsnosti kanalizace v objektech vodou DN 150 nebo DN 200</t>
  </si>
  <si>
    <t>-1549395042</t>
  </si>
  <si>
    <t>https://podminky.urs.cz/item/CS_URS_2022_01/721290112</t>
  </si>
  <si>
    <t>-1907697855</t>
  </si>
  <si>
    <t>722</t>
  </si>
  <si>
    <t>Zdravotechnika - vnitřní vodovod</t>
  </si>
  <si>
    <t>722174021</t>
  </si>
  <si>
    <t>Potrubí z plastových trubek z polypropylenu PPR svařovaných polyfúzně PN 20 (SDR 6) D 16 x 2,7</t>
  </si>
  <si>
    <t>-459656272</t>
  </si>
  <si>
    <t>https://podminky.urs.cz/item/CS_URS_2022_01/722174021</t>
  </si>
  <si>
    <t>viz. výkres č. D.1.4.a-04 a 09</t>
  </si>
  <si>
    <t>12,0    "teplá</t>
  </si>
  <si>
    <t>16,0    "studená</t>
  </si>
  <si>
    <t>8,0      "cirkulace</t>
  </si>
  <si>
    <t>2,0      "smíšená</t>
  </si>
  <si>
    <t>722174022</t>
  </si>
  <si>
    <t>Potrubí z plastových trubek z polypropylenu PPR svařovaných polyfúzně PN 20 (SDR 6) D 20 x 3,4</t>
  </si>
  <si>
    <t>-605060870</t>
  </si>
  <si>
    <t>https://podminky.urs.cz/item/CS_URS_2022_01/722174022</t>
  </si>
  <si>
    <t>27,0    "teplá</t>
  </si>
  <si>
    <t>29,0    "studená</t>
  </si>
  <si>
    <t>36,0      "cirkulace</t>
  </si>
  <si>
    <t>722174023</t>
  </si>
  <si>
    <t>Potrubí z plastových trubek z polypropylenu PPR svařovaných polyfúzně PN 20 (SDR 6) D 25 x 4,2</t>
  </si>
  <si>
    <t>-8024419</t>
  </si>
  <si>
    <t>https://podminky.urs.cz/item/CS_URS_2022_01/722174023</t>
  </si>
  <si>
    <t>14,0    "teplá</t>
  </si>
  <si>
    <t>41,0    "studená</t>
  </si>
  <si>
    <t>15,0      "cirkulace</t>
  </si>
  <si>
    <t>722174024</t>
  </si>
  <si>
    <t>Potrubí z plastových trubek z polypropylenu PPR svařovaných polyfúzně PN 20 (SDR 6) D 32 x 5,4</t>
  </si>
  <si>
    <t>-149192133</t>
  </si>
  <si>
    <t>https://podminky.urs.cz/item/CS_URS_2022_01/722174024</t>
  </si>
  <si>
    <t>15,0    "teplá</t>
  </si>
  <si>
    <t>6,0    "studená</t>
  </si>
  <si>
    <t>722174025</t>
  </si>
  <si>
    <t>Potrubí z plastových trubek z polypropylenu PPR svařovaných polyfúzně PN 20 (SDR 6) D 40 x 6,7</t>
  </si>
  <si>
    <t>-554769671</t>
  </si>
  <si>
    <t>https://podminky.urs.cz/item/CS_URS_2022_01/722174025</t>
  </si>
  <si>
    <t>10,0    "studená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</si>
  <si>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</si>
  <si>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</si>
  <si>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1175286565</t>
  </si>
  <si>
    <t>https://podminky.urs.cz/item/CS_URS_2022_01/722181231</t>
  </si>
  <si>
    <t>722181232</t>
  </si>
  <si>
    <t>Ochrana potrubí termoizolačními trubicemi z pěnového polyetylenu PE přilepenými v příčných a podélných spojích, tloušťky izolace přes 9 do 13 mm, vnitřního průměru izolace DN přes 22 do 45 mm</t>
  </si>
  <si>
    <t>-1043199221</t>
  </si>
  <si>
    <t>https://podminky.urs.cz/item/CS_URS_2022_01/722181232</t>
  </si>
  <si>
    <t>722190401</t>
  </si>
  <si>
    <t>Zřízení přípojek na potrubí vyvedení a upevnění výpustek do DN 25</t>
  </si>
  <si>
    <t>-2101955022</t>
  </si>
  <si>
    <t>https://podminky.urs.cz/item/CS_URS_2022_01/722190401</t>
  </si>
  <si>
    <t>722232046</t>
  </si>
  <si>
    <t>Armatury se dvěma závity kulové kohouty PN 42 do 185 °C přímé vnitřní závit G 5/4"</t>
  </si>
  <si>
    <t>1319957765</t>
  </si>
  <si>
    <t>https://podminky.urs.cz/item/CS_URS_2022_01/722232046</t>
  </si>
  <si>
    <t>722250133</t>
  </si>
  <si>
    <t>Požární příslušenství a armatury hydrantový systém s tvarově stálou hadicí celoplechový D 25 x 30 m</t>
  </si>
  <si>
    <t>soubor</t>
  </si>
  <si>
    <t>-1226674889</t>
  </si>
  <si>
    <t>https://podminky.urs.cz/item/CS_URS_2022_01/722250133</t>
  </si>
  <si>
    <t>722270103</t>
  </si>
  <si>
    <t>Vodoměrové sestavy závitové G 5/4"</t>
  </si>
  <si>
    <t>1065540994</t>
  </si>
  <si>
    <t>https://podminky.urs.cz/item/CS_URS_2022_01/722270103</t>
  </si>
  <si>
    <t>722290226</t>
  </si>
  <si>
    <t>Zkoušky, proplach a desinfekce vodovodního potrubí zkoušky těsnosti vodovodního potrubí závitového do DN 50</t>
  </si>
  <si>
    <t>-163356743</t>
  </si>
  <si>
    <t>https://podminky.urs.cz/item/CS_URS_2022_01/722290226</t>
  </si>
  <si>
    <t>722290234</t>
  </si>
  <si>
    <t>Zkoušky, proplach a desinfekce vodovodního potrubí proplach a desinfekce vodovodního potrubí do DN 80</t>
  </si>
  <si>
    <t>724773932</t>
  </si>
  <si>
    <t>https://podminky.urs.cz/item/CS_URS_2022_01/722290234</t>
  </si>
  <si>
    <t>998722101</t>
  </si>
  <si>
    <t>Přesun hmot pro vnitřní vodovod stanovený z hmotnosti přesunovaného materiálu vodorovná dopravní vzdálenost do 50 m v objektech výšky do 6 m</t>
  </si>
  <si>
    <t>-2101289859</t>
  </si>
  <si>
    <t>https://podminky.urs.cz/item/CS_URS_2022_01/998722101</t>
  </si>
  <si>
    <t>725</t>
  </si>
  <si>
    <t>Zdravotechnika - zařizovací předměty</t>
  </si>
  <si>
    <t>725119125</t>
  </si>
  <si>
    <t>Zařízení záchodů montáž klozetových mís závěsných na nosné stěny</t>
  </si>
  <si>
    <t>291145604</t>
  </si>
  <si>
    <t>https://podminky.urs.cz/item/CS_URS_2022_01/725119125</t>
  </si>
  <si>
    <t>Poznámka k položce:_x000D_
vč. dodávky a osazení klozetového sedátka</t>
  </si>
  <si>
    <t>viz. Legenda zařizovacích předmětů</t>
  </si>
  <si>
    <t>9,0</t>
  </si>
  <si>
    <t>55231343</t>
  </si>
  <si>
    <t>klozet nerezový závěsný bez automatiky</t>
  </si>
  <si>
    <t>345421063</t>
  </si>
  <si>
    <t>64236091</t>
  </si>
  <si>
    <t>mísa keramická klozetová závěsná bílá s hlubokým splachováním odpad vodorovný</t>
  </si>
  <si>
    <t>-523275005</t>
  </si>
  <si>
    <t>72512102r</t>
  </si>
  <si>
    <t>Napájecí zdroj pisoáru</t>
  </si>
  <si>
    <t>-695473976</t>
  </si>
  <si>
    <t>725129102</t>
  </si>
  <si>
    <t>Pisoárové záchodky montáž ostatních typů automatických</t>
  </si>
  <si>
    <t>-2011357589</t>
  </si>
  <si>
    <t>https://podminky.urs.cz/item/CS_URS_2022_01/725129102</t>
  </si>
  <si>
    <t>64251326</t>
  </si>
  <si>
    <t>pisoár keramický automatický s infračerveným splachovačem s elektronikou ALS napětí 24V DC</t>
  </si>
  <si>
    <t>-599875812</t>
  </si>
  <si>
    <t>725129103</t>
  </si>
  <si>
    <t>Pisoárové záchodky montáž ostatních typů nerezových</t>
  </si>
  <si>
    <t>-504853287</t>
  </si>
  <si>
    <t>https://podminky.urs.cz/item/CS_URS_2022_01/725129103</t>
  </si>
  <si>
    <t>55145660</t>
  </si>
  <si>
    <t>pisoár nerez s automatickým inteligentním splachovačem</t>
  </si>
  <si>
    <t>308110982</t>
  </si>
  <si>
    <t>725219102</t>
  </si>
  <si>
    <t>Umyvadla montáž umyvadel ostatních typů na šrouby</t>
  </si>
  <si>
    <t>199022527</t>
  </si>
  <si>
    <t>https://podminky.urs.cz/item/CS_URS_2022_01/725219102</t>
  </si>
  <si>
    <t>Poznámka k položce:_x000D_
vč.zápachové uzávěrky</t>
  </si>
  <si>
    <t>55231PC02.2.5</t>
  </si>
  <si>
    <t>nízké nerezové umyvadlo pro tělesně postižené</t>
  </si>
  <si>
    <t>1115652982</t>
  </si>
  <si>
    <t>64211030</t>
  </si>
  <si>
    <t>umyvadlo keramické závěsné bílé š 500mm</t>
  </si>
  <si>
    <t>-605882938</t>
  </si>
  <si>
    <t>64211034</t>
  </si>
  <si>
    <t>kryt sifonu (polosloup) umyvadla keramický bílý</t>
  </si>
  <si>
    <t>-1911222466</t>
  </si>
  <si>
    <t>6421400PC02.2.6</t>
  </si>
  <si>
    <t>umyvadlo keramické oválné průměr 400mm</t>
  </si>
  <si>
    <t>2051800854</t>
  </si>
  <si>
    <t>725291621</t>
  </si>
  <si>
    <t>Doplňky zařízení koupelen a záchodů nerezové zásobník toaletních papírů d=300 mm</t>
  </si>
  <si>
    <t>597908953</t>
  </si>
  <si>
    <t>https://podminky.urs.cz/item/CS_URS_2022_01/725291621</t>
  </si>
  <si>
    <t>725291631</t>
  </si>
  <si>
    <t>Doplňky zařízení koupelen a záchodů nerezové zásobník papírových ručníků</t>
  </si>
  <si>
    <t>1024067463</t>
  </si>
  <si>
    <t>https://podminky.urs.cz/item/CS_URS_2022_01/725291631</t>
  </si>
  <si>
    <t>72529163r02.2.4</t>
  </si>
  <si>
    <t>Doplňky zařízení koupelen a záchodů nerezové dávkovač tekutého mýdla na 350 ml</t>
  </si>
  <si>
    <t>753433543</t>
  </si>
  <si>
    <t>13,0</t>
  </si>
  <si>
    <t>72529170r02.1</t>
  </si>
  <si>
    <t>Doplňky zařízení koupelen a záchodů nerezová madla rovná, délky 500 mm</t>
  </si>
  <si>
    <t>-809056293</t>
  </si>
  <si>
    <t>725291706r02.2</t>
  </si>
  <si>
    <t>Doplňky zařízení koupelen a záchodů nerezová madla rovná, délky 813 mm</t>
  </si>
  <si>
    <t>598544666</t>
  </si>
  <si>
    <t>72529172r02.3</t>
  </si>
  <si>
    <t>Doplňky zařízení koupelen a záchodů nerezová madla sklopná, délky 813 mm</t>
  </si>
  <si>
    <t>1686591255</t>
  </si>
  <si>
    <t>725319111</t>
  </si>
  <si>
    <t>Dřezy bez výtokových armatur montáž dřezů ostatních typů</t>
  </si>
  <si>
    <t>1576539138</t>
  </si>
  <si>
    <t>https://podminky.urs.cz/item/CS_URS_2022_01/725319111</t>
  </si>
  <si>
    <t>Poznámka k položce:_x000D_
vč. zápachové uzávěrky</t>
  </si>
  <si>
    <t>55231084</t>
  </si>
  <si>
    <t>dřez nerez vestavný matný 775x480mm</t>
  </si>
  <si>
    <t>-1609302270</t>
  </si>
  <si>
    <t>725339111</t>
  </si>
  <si>
    <t>Výlevky montáž výlevky</t>
  </si>
  <si>
    <t>-1843529097</t>
  </si>
  <si>
    <t>https://podminky.urs.cz/item/CS_URS_2022_01/725339111</t>
  </si>
  <si>
    <t>64271101</t>
  </si>
  <si>
    <t>výlevka keramická bílá</t>
  </si>
  <si>
    <t>-1319516479</t>
  </si>
  <si>
    <t>725411232</t>
  </si>
  <si>
    <t>Žlaby nerezové automatické na stojanu jednostranné s opláštěním s výtokovými ramínky s termostatickým ventilem 1250 mm se 2 ramínky</t>
  </si>
  <si>
    <t>1900584852</t>
  </si>
  <si>
    <t>https://podminky.urs.cz/item/CS_URS_2022_01/725411232</t>
  </si>
  <si>
    <t>72541123r</t>
  </si>
  <si>
    <t>Napájecí zdroje nerez žlabů</t>
  </si>
  <si>
    <t>1473858278</t>
  </si>
  <si>
    <t>725813111</t>
  </si>
  <si>
    <t>Ventily rohové bez připojovací trubičky nebo flexi hadičky G 1/2"</t>
  </si>
  <si>
    <t>983739590</t>
  </si>
  <si>
    <t>https://podminky.urs.cz/item/CS_URS_2022_01/725813111</t>
  </si>
  <si>
    <t>725813112</t>
  </si>
  <si>
    <t>Ventily rohové bez připojovací trubičky nebo flexi hadičky pračkové G 3/4"</t>
  </si>
  <si>
    <t>48403219</t>
  </si>
  <si>
    <t>https://podminky.urs.cz/item/CS_URS_2022_01/725813112</t>
  </si>
  <si>
    <t>725822611</t>
  </si>
  <si>
    <t>Baterie umyvadlové stojánkové pákové bez výpusti</t>
  </si>
  <si>
    <t>-1561837753</t>
  </si>
  <si>
    <t>https://podminky.urs.cz/item/CS_URS_2022_01/725822611</t>
  </si>
  <si>
    <t>725829111</t>
  </si>
  <si>
    <t>Baterie dřezové montáž ostatních typů stojánkových G 1/2"</t>
  </si>
  <si>
    <t>1515002396</t>
  </si>
  <si>
    <t>https://podminky.urs.cz/item/CS_URS_2022_01/725829111</t>
  </si>
  <si>
    <t>5514397PC02.2.7</t>
  </si>
  <si>
    <t>baterie dřezová páková stojánková směšovací</t>
  </si>
  <si>
    <t>619959645</t>
  </si>
  <si>
    <t>725829121</t>
  </si>
  <si>
    <t>Baterie umyvadlové montáž ostatních typů nástěnných pákových nebo klasických</t>
  </si>
  <si>
    <t>-5025921</t>
  </si>
  <si>
    <t>https://podminky.urs.cz/item/CS_URS_2022_01/725829121</t>
  </si>
  <si>
    <t>5514561PC02.2.8</t>
  </si>
  <si>
    <t>baterie výlevková nástěnná směšovací páková, ploché ústí 300mm</t>
  </si>
  <si>
    <t>2096184445</t>
  </si>
  <si>
    <t>725849412</t>
  </si>
  <si>
    <t>Baterie sprchové montáž nástěnných baterií s pevnou výškou sprchy</t>
  </si>
  <si>
    <t>963001024</t>
  </si>
  <si>
    <t>https://podminky.urs.cz/item/CS_URS_2022_01/725849412</t>
  </si>
  <si>
    <t>5514553PC02.2.9</t>
  </si>
  <si>
    <t>baterie sprchová podomítková, hlavová sprcha</t>
  </si>
  <si>
    <t>302563523</t>
  </si>
  <si>
    <t>725869101</t>
  </si>
  <si>
    <t>Zápachové uzávěrky zařizovacích předmětů montáž zápachových uzávěrek umyvadlových do DN 40</t>
  </si>
  <si>
    <t>1069333199</t>
  </si>
  <si>
    <t>https://podminky.urs.cz/item/CS_URS_2022_01/725869101</t>
  </si>
  <si>
    <t>2,0    "umyvadlo ZTP</t>
  </si>
  <si>
    <t>55161PC02.2.10</t>
  </si>
  <si>
    <t>sifon umyvadlový nerez</t>
  </si>
  <si>
    <t>-211406658</t>
  </si>
  <si>
    <t>725r02.2.5</t>
  </si>
  <si>
    <t>Cirkulační čerpadlo</t>
  </si>
  <si>
    <t>-652808325</t>
  </si>
  <si>
    <t>998725101</t>
  </si>
  <si>
    <t>Přesun hmot pro zařizovací předměty stanovený z hmotnosti přesunovaného materiálu vodorovná dopravní vzdálenost do 50 m v objektech výšky do 6 m</t>
  </si>
  <si>
    <t>1853377194</t>
  </si>
  <si>
    <t>https://podminky.urs.cz/item/CS_URS_2022_01/998725101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</si>
  <si>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</si>
  <si>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</si>
  <si>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</si>
  <si>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</si>
  <si>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-449917401</t>
  </si>
  <si>
    <t>https://podminky.urs.cz/item/CS_URS_2022_01/726131001</t>
  </si>
  <si>
    <t>viz. Specifikace prvků ve stavební části</t>
  </si>
  <si>
    <t>72613100r</t>
  </si>
  <si>
    <t>Předstěnové instalační systémy do lehkých stěn s kovovou konstrukcí pro výlevku</t>
  </si>
  <si>
    <t>977051076</t>
  </si>
  <si>
    <t>726131021</t>
  </si>
  <si>
    <t>Předstěnové instalační systémy do lehkých stěn s kovovou konstrukcí pro pisoáry stavební výška 1300 mm</t>
  </si>
  <si>
    <t>652367525</t>
  </si>
  <si>
    <t>https://podminky.urs.cz/item/CS_URS_2022_01/726131021</t>
  </si>
  <si>
    <t>726131041</t>
  </si>
  <si>
    <t>Předstěnové instalační systémy do lehkých stěn s kovovou konstrukcí pro závěsné klozety ovládání zepředu, stavební výšky 1120 mm</t>
  </si>
  <si>
    <t>436315833</t>
  </si>
  <si>
    <t>https://podminky.urs.cz/item/CS_URS_2022_01/726131041</t>
  </si>
  <si>
    <t>726131043</t>
  </si>
  <si>
    <t>Předstěnové instalační systémy do lehkých stěn s kovovou konstrukcí pro závěsné klozety ovládání zepředu, stavební výšky 1120 mm pro tělesně postižené</t>
  </si>
  <si>
    <t>-2106898012</t>
  </si>
  <si>
    <t>https://podminky.urs.cz/item/CS_URS_2022_01/726131043</t>
  </si>
  <si>
    <t>998726111</t>
  </si>
  <si>
    <t>Přesun hmot pro instalační prefabrikáty stanovený z hmotnosti přesunovaného materiálu vodorovná dopravní vzdálenost do 50 m v objektech výšky do 6 m</t>
  </si>
  <si>
    <t>-2008441120</t>
  </si>
  <si>
    <t>https://podminky.urs.cz/item/CS_URS_2022_01/998726111</t>
  </si>
  <si>
    <t>766693413</t>
  </si>
  <si>
    <t>Montáž ostatních truhlářských konstrukcí umyvadlových desek bez výřezu, délky jednoho dílu přes 2000 mm</t>
  </si>
  <si>
    <t>-1212535408</t>
  </si>
  <si>
    <t>https://podminky.urs.cz/item/CS_URS_2022_01/766693413</t>
  </si>
  <si>
    <t>6,0    "U1</t>
  </si>
  <si>
    <t>607222PC</t>
  </si>
  <si>
    <t>deska dřevěná 2050x500mm tl 50mm</t>
  </si>
  <si>
    <t>-86728517</t>
  </si>
  <si>
    <t>6*2,4 'Přepočtené koeficientem množství</t>
  </si>
  <si>
    <t>766693421</t>
  </si>
  <si>
    <t>Montáž ostatních truhlářských konstrukcí umyvadlových desek Příplatek k ceně za vyřezání otvoru pro umyvadlo</t>
  </si>
  <si>
    <t>-1878039486</t>
  </si>
  <si>
    <t>https://podminky.urs.cz/item/CS_URS_2022_01/766693421</t>
  </si>
  <si>
    <t>766693422</t>
  </si>
  <si>
    <t>Montáž ostatních truhlářských konstrukcí umyvadlových desek Příplatek k ceně za vyvrtání otvoru pro baterii</t>
  </si>
  <si>
    <t>253057121</t>
  </si>
  <si>
    <t>https://podminky.urs.cz/item/CS_URS_2022_01/766693422</t>
  </si>
  <si>
    <t>1809107417</t>
  </si>
  <si>
    <t>SO 02.3 - Vzduchotechnika</t>
  </si>
  <si>
    <t xml:space="preserve">    751 - Vzduchotechnika</t>
  </si>
  <si>
    <t>751</t>
  </si>
  <si>
    <t>751133011</t>
  </si>
  <si>
    <t>Montáž ventilátoru diagonálního nízkotlakého potrubního nevýbušného, průměru do 100 mm</t>
  </si>
  <si>
    <t>1223203362</t>
  </si>
  <si>
    <t>https://podminky.urs.cz/item/CS_URS_2022_01/751133011</t>
  </si>
  <si>
    <t>42914524</t>
  </si>
  <si>
    <t>ventiláor axiální diagonální potrubní dvouotáčkový plastový IP44 připojení D 100mm</t>
  </si>
  <si>
    <t>-745129857</t>
  </si>
  <si>
    <t>751133012</t>
  </si>
  <si>
    <t>Montáž ventilátoru diagonálního nízkotlakého potrubního nevýbušného, průměru přes 100 do 200 mm</t>
  </si>
  <si>
    <t>15565974</t>
  </si>
  <si>
    <t>https://podminky.urs.cz/item/CS_URS_2022_01/751133012</t>
  </si>
  <si>
    <t>42914527</t>
  </si>
  <si>
    <t>ventiláor axiální diagonální potrubní tříotáčkový plastový IP44 připojení D 160mm</t>
  </si>
  <si>
    <t>714870054</t>
  </si>
  <si>
    <t>751133013</t>
  </si>
  <si>
    <t>Montáž ventilátoru diagonálního nízkotlakého potrubního nevýbušného, průměru přes 200 do 300 mm</t>
  </si>
  <si>
    <t>773923277</t>
  </si>
  <si>
    <t>https://podminky.urs.cz/item/CS_URS_2022_01/751133013</t>
  </si>
  <si>
    <t>42914529</t>
  </si>
  <si>
    <t>ventiláor axiální diagonální potrubní tříotáčkový plastový IP44 připojení D 250mm</t>
  </si>
  <si>
    <t>1354444110</t>
  </si>
  <si>
    <t>751322011</t>
  </si>
  <si>
    <t>Montáž talířových ventilů, anemostatů, dýz talířového ventilu, průměru do 100 mm</t>
  </si>
  <si>
    <t>1973974188</t>
  </si>
  <si>
    <t>https://podminky.urs.cz/item/CS_URS_2022_01/751322011</t>
  </si>
  <si>
    <t>4297220PC02.3.1</t>
  </si>
  <si>
    <t>talířový ventil pro přívod a odvod vzduchu plastový D 80mm</t>
  </si>
  <si>
    <t>-2118808372</t>
  </si>
  <si>
    <t>751322013</t>
  </si>
  <si>
    <t>Montáž talířových ventilů, anemostatů, dýz talířového ventilu, průměru přes 200 mm</t>
  </si>
  <si>
    <t>2141929402</t>
  </si>
  <si>
    <t>https://podminky.urs.cz/item/CS_URS_2022_01/751322013</t>
  </si>
  <si>
    <t>4297220PC02.3.2</t>
  </si>
  <si>
    <t>talířový ventil pro přívod a odvod vzduchu plastový D 250mm</t>
  </si>
  <si>
    <t>-1440108549</t>
  </si>
  <si>
    <t>751398041</t>
  </si>
  <si>
    <t>Montáž ostatních zařízení protidešťové žaluzie nebo žaluziové klapky na kruhové potrubí, průměru do 300 mm</t>
  </si>
  <si>
    <t>-1837840704</t>
  </si>
  <si>
    <t>https://podminky.urs.cz/item/CS_URS_2022_01/751398041</t>
  </si>
  <si>
    <t>4297290PC02.3.3</t>
  </si>
  <si>
    <t>žaluzie protidešťová hliníková s pevnými lamelami, pro potrubí D 100mm</t>
  </si>
  <si>
    <t>294455313</t>
  </si>
  <si>
    <t>4297290PC02.3.4</t>
  </si>
  <si>
    <t>žaluzie protidešťová hliníková s pevnými lamelami, pro potrubí D 160mm</t>
  </si>
  <si>
    <t>2057840135</t>
  </si>
  <si>
    <t>4297290PC02.3.5</t>
  </si>
  <si>
    <t>žaluzie protidešťová hliníková s pevnými lamelami, pro potrubí D 250mm</t>
  </si>
  <si>
    <t>-1566705274</t>
  </si>
  <si>
    <t>751510041</t>
  </si>
  <si>
    <t>Vzduchotechnické potrubí z pozinkovaného plechu kruhové, trouba spirálně vinutá bez příruby, průměru do 100 mm</t>
  </si>
  <si>
    <t>1865168870</t>
  </si>
  <si>
    <t>https://podminky.urs.cz/item/CS_URS_2022_01/751510041</t>
  </si>
  <si>
    <t>Poznámka k položce:_x000D_
V cenách jsou započteny i náklady na dodání a montáž trub včetně tvarovek</t>
  </si>
  <si>
    <t>751510042</t>
  </si>
  <si>
    <t>Vzduchotechnické potrubí z pozinkovaného plechu kruhové, trouba spirálně vinutá bez příruby, průměru přes 100 do 200 mm</t>
  </si>
  <si>
    <t>-2056218510</t>
  </si>
  <si>
    <t>https://podminky.urs.cz/item/CS_URS_2022_01/751510042</t>
  </si>
  <si>
    <t>751510043</t>
  </si>
  <si>
    <t>Vzduchotechnické potrubí z pozinkovaného plechu kruhové, trouba spirálně vinutá bez příruby, průměru přes 200 do 300 mm</t>
  </si>
  <si>
    <t>1915117502</t>
  </si>
  <si>
    <t>https://podminky.urs.cz/item/CS_URS_2022_01/751510043</t>
  </si>
  <si>
    <t>751711111</t>
  </si>
  <si>
    <t>Montáž klimatizační jednotky vnitřní nástěnné o výkonu (pro objem místnosti) do 3,5 kW (do 35 m3)</t>
  </si>
  <si>
    <t>1184643757</t>
  </si>
  <si>
    <t>https://podminky.urs.cz/item/CS_URS_2022_01/751711111</t>
  </si>
  <si>
    <t>4295200PC02.3.6</t>
  </si>
  <si>
    <t>jednotka klimatizační vnitřní nástěnná o výkonu 2,6kW např. SINCLAIR MV-H07BIF</t>
  </si>
  <si>
    <t>773418344</t>
  </si>
  <si>
    <t>751711113</t>
  </si>
  <si>
    <t>Montáž klimatizační jednotky vnitřní nástěnné o výkonu (pro objem místnosti) přes 5 do 6,5 kW (přes 50 do 65 m3)</t>
  </si>
  <si>
    <t>-1565378796</t>
  </si>
  <si>
    <t>https://podminky.urs.cz/item/CS_URS_2022_01/751711113</t>
  </si>
  <si>
    <t>4295200PC02.3.7</t>
  </si>
  <si>
    <t>jednotka klimatizační vnitřní nástěnná o výkonu 5,3kW např. SINCLAIR MV-H18BIF</t>
  </si>
  <si>
    <t>-205979589</t>
  </si>
  <si>
    <t>751721113</t>
  </si>
  <si>
    <t>Montáž klimatizační jednotky venkovní jednofázové napájení do 4 vnitřních jednotek</t>
  </si>
  <si>
    <t>916752207</t>
  </si>
  <si>
    <t>https://podminky.urs.cz/item/CS_URS_2022_01/751721113</t>
  </si>
  <si>
    <t>4295201PC02.3.8</t>
  </si>
  <si>
    <t>venkovní jednotka multisplit klimatizace série MV-E pro připojení 2 až 4 vnitřních jednotek s chladivem R32, funkcemi chlazení i topení, chladícím výkonem 10,5 kW např. SINCLAIR MV-E36BI</t>
  </si>
  <si>
    <t>-1603622589</t>
  </si>
  <si>
    <t>751r02.3.1</t>
  </si>
  <si>
    <t>Zaregulování systému a zkušební provoz</t>
  </si>
  <si>
    <t>-992652233</t>
  </si>
  <si>
    <t>998751101</t>
  </si>
  <si>
    <t>Přesun hmot pro vzduchotechniku stanovený z hmotnosti přesunovaného materiálu vodorovná dopravní vzdálenost do 100 m v objektech výšky do 12 m</t>
  </si>
  <si>
    <t>-537841234</t>
  </si>
  <si>
    <t>https://podminky.urs.cz/item/CS_URS_2022_01/998751101</t>
  </si>
  <si>
    <t>SO 02.4 - Vytápění</t>
  </si>
  <si>
    <t xml:space="preserve">    731 - Kotelna</t>
  </si>
  <si>
    <t xml:space="preserve">    732 - Rozvody kotelna</t>
  </si>
  <si>
    <t xml:space="preserve">    733 - Ostatní armatury a vybavení kotelny</t>
  </si>
  <si>
    <t xml:space="preserve">    734 - Podlahové vytápění</t>
  </si>
  <si>
    <t xml:space="preserve">    735 - Rozvody a izolace – topný systém</t>
  </si>
  <si>
    <t>731</t>
  </si>
  <si>
    <t>Kotelna</t>
  </si>
  <si>
    <t>r02.4.1</t>
  </si>
  <si>
    <t>Logamax plus GB122i-25 Nástěnný kondenzační kotel o výkonu 25 kW, výměník Al-Si, bez integrovaného ohřevu TV, bílá barva</t>
  </si>
  <si>
    <t>ks</t>
  </si>
  <si>
    <t>118923160</t>
  </si>
  <si>
    <t>r02.4.2</t>
  </si>
  <si>
    <t>Vypouštěcí sada se sifonem, odpadním potrubím a rozetou</t>
  </si>
  <si>
    <t>1779101671</t>
  </si>
  <si>
    <t>r02.4.3</t>
  </si>
  <si>
    <t>GA-BS - plynový kohout 1/2"</t>
  </si>
  <si>
    <t>-1053839583</t>
  </si>
  <si>
    <t>r02.4.4</t>
  </si>
  <si>
    <t>Anuloid WHY 80/120 - Vstup 2x R6/4“, výstup 2x G6/4“, max. 5000 l/h, včetně izolace, jímky pro čidlo teploty, vypouštění a závěsné konzoly</t>
  </si>
  <si>
    <t>1006416176</t>
  </si>
  <si>
    <t>r02.4.5</t>
  </si>
  <si>
    <t>Logamatic RC310 s venkovním čidlem pro parametrizace topného systému</t>
  </si>
  <si>
    <t>936301255</t>
  </si>
  <si>
    <t>r02.4.6</t>
  </si>
  <si>
    <t>Kaskádový modul MC400 pro 4 kotle + čidlo THR</t>
  </si>
  <si>
    <t>-2037772307</t>
  </si>
  <si>
    <t>r02.4.7</t>
  </si>
  <si>
    <t>MM100 - Modul směšovače otopného okruhu</t>
  </si>
  <si>
    <t>-1270800192</t>
  </si>
  <si>
    <t>r02.4.8</t>
  </si>
  <si>
    <t>Čidlo ASE pro TV</t>
  </si>
  <si>
    <t>-1745360281</t>
  </si>
  <si>
    <t>r02.4.9</t>
  </si>
  <si>
    <t>Čerpadlová skupina HSM25/6 MM100; Se směšovačem DN25/Kvs 8, připojení DN25, čerpadlo 25/6, teploměry, uzavírací kohouty, tepelná izolace s integrovaným modulem MM100</t>
  </si>
  <si>
    <t>-1954245499</t>
  </si>
  <si>
    <t>r02.4.10</t>
  </si>
  <si>
    <t>Bivalentní solární zásobník Logalux SM500/5</t>
  </si>
  <si>
    <t>-897809526</t>
  </si>
  <si>
    <t>r02.4.11</t>
  </si>
  <si>
    <t>Expanze 25 litrů, 3 bar</t>
  </si>
  <si>
    <t>-111269627</t>
  </si>
  <si>
    <t>r02.4.12</t>
  </si>
  <si>
    <t>Solární deskový koĺektor Logasol SKT1.0</t>
  </si>
  <si>
    <t>819950528</t>
  </si>
  <si>
    <t>r02.4.13</t>
  </si>
  <si>
    <t>Připojovací sada</t>
  </si>
  <si>
    <t>-24625792</t>
  </si>
  <si>
    <t>r02.4.14</t>
  </si>
  <si>
    <t>Odvzdušňovací sada</t>
  </si>
  <si>
    <t>-561602636</t>
  </si>
  <si>
    <t>r02.4.15</t>
  </si>
  <si>
    <t>Základní sada pro uchycení kolektorů</t>
  </si>
  <si>
    <t>-449598322</t>
  </si>
  <si>
    <t>r02.4.16</t>
  </si>
  <si>
    <t>Rozšiřovací sada pro 2. a další kolektor</t>
  </si>
  <si>
    <t>-1930166733</t>
  </si>
  <si>
    <t>r02.4.17</t>
  </si>
  <si>
    <t>Solární kapalina Solarfluid 20 litrů</t>
  </si>
  <si>
    <t>-1812119026</t>
  </si>
  <si>
    <t>r02.4.18</t>
  </si>
  <si>
    <t>Solární expanzní nádoba 35 litrů</t>
  </si>
  <si>
    <t>559144895</t>
  </si>
  <si>
    <t>r02.4.19</t>
  </si>
  <si>
    <t>Solární čerpadlová skupina KS0110/2 s modulem MS100</t>
  </si>
  <si>
    <t>-1751377996</t>
  </si>
  <si>
    <t>r02.4.20</t>
  </si>
  <si>
    <t>Trojcestný směšovací ventil 3/4"</t>
  </si>
  <si>
    <t>-1892829940</t>
  </si>
  <si>
    <t>r02.4.21</t>
  </si>
  <si>
    <t>Ochrana proti blesku</t>
  </si>
  <si>
    <t>-736571954</t>
  </si>
  <si>
    <t>r02.4.22</t>
  </si>
  <si>
    <t>Dopouštěcí stanice NFK.2 - K automatickému plnění a doplnění uzavřených topných systémů. Obsahuje vstupní a výstupní kulové kohouty, potrubní oddělovač BA, redukční ventil, filtr, manometr. Připojení 1/2", obsahuje přechod na 3/4" pro připojovací sadu VES patron. Vstupní tlak max. 10 bar, výstupní tlak 1,5-4 bar</t>
  </si>
  <si>
    <t>886658346</t>
  </si>
  <si>
    <t>r02.4.23</t>
  </si>
  <si>
    <t>Sada odkouření přes zeď C13, vč. Revizního kolena, průchodky a venkovní koncovkou</t>
  </si>
  <si>
    <t>-228929132</t>
  </si>
  <si>
    <t>r02.4.24</t>
  </si>
  <si>
    <t>Sada obsahující patronu P16000 s kapacitou 16000 l x°dH, náhradní náplň 14 l, připojovací sestavu Profi s digitálním měřičem vodivosti a elektronickým vodoměrem, madlo. Připojovací sada je bez tepelné izolace. Výdrž náplně při 20°dH vstupní vody : 800 l upravené vody, max.průtok 10 l/min</t>
  </si>
  <si>
    <t>-2129053578</t>
  </si>
  <si>
    <t>732</t>
  </si>
  <si>
    <t>Rozvody kotelna</t>
  </si>
  <si>
    <t>r02.4.25</t>
  </si>
  <si>
    <t>Trubka měď 35x1,5</t>
  </si>
  <si>
    <t>-1626755598</t>
  </si>
  <si>
    <t>r02.4.26</t>
  </si>
  <si>
    <t>Trubka měď 28x1,0</t>
  </si>
  <si>
    <t>1433577059</t>
  </si>
  <si>
    <t>r02.4.27</t>
  </si>
  <si>
    <t>Trubka měď 22x1,0</t>
  </si>
  <si>
    <t>-1631660551</t>
  </si>
  <si>
    <t>r02.4.28</t>
  </si>
  <si>
    <t>Tepelná izolace TUBEX 35/20</t>
  </si>
  <si>
    <t>-519409975</t>
  </si>
  <si>
    <t>r02.4.29</t>
  </si>
  <si>
    <t>Tepelná izolace TUBEX 28/20</t>
  </si>
  <si>
    <t>1416777617</t>
  </si>
  <si>
    <t>r02.4.30</t>
  </si>
  <si>
    <t>Tepelná izolace Armaflex HT 19x22</t>
  </si>
  <si>
    <t>-693654714</t>
  </si>
  <si>
    <t>r02.4.31</t>
  </si>
  <si>
    <t>Prostupy a drážky</t>
  </si>
  <si>
    <t>1092348247</t>
  </si>
  <si>
    <t>r02.4.32</t>
  </si>
  <si>
    <t>Konzole a uchycení</t>
  </si>
  <si>
    <t>63676646</t>
  </si>
  <si>
    <t>733</t>
  </si>
  <si>
    <t>Ostatní armatury a vybavení kotelny</t>
  </si>
  <si>
    <t>r02.4.33</t>
  </si>
  <si>
    <t>Pojistný ventil DUCO 1/2"x3/4“ KD, 2,5 bar</t>
  </si>
  <si>
    <t>832291519</t>
  </si>
  <si>
    <t>r02.4.34</t>
  </si>
  <si>
    <t>Magnetický filtr 5/4"</t>
  </si>
  <si>
    <t>11897220</t>
  </si>
  <si>
    <t>r02.4.35</t>
  </si>
  <si>
    <t>Manometr 0-250 kPa vč. tlakového odběru</t>
  </si>
  <si>
    <t>1662217966</t>
  </si>
  <si>
    <t>r02.4.36</t>
  </si>
  <si>
    <t>Zpětný ventil 1"</t>
  </si>
  <si>
    <t>-239804658</t>
  </si>
  <si>
    <t>r02.4.37</t>
  </si>
  <si>
    <t>Kulový kohout 5/4“</t>
  </si>
  <si>
    <t>-932714367</t>
  </si>
  <si>
    <t>r02.4.38</t>
  </si>
  <si>
    <t>Kulový kohout 1“</t>
  </si>
  <si>
    <t>-1597061405</t>
  </si>
  <si>
    <t>r02.4.39</t>
  </si>
  <si>
    <t>Filtrball s magnetickou zátkou 1“</t>
  </si>
  <si>
    <t>-1960144091</t>
  </si>
  <si>
    <t>r02.4.40</t>
  </si>
  <si>
    <t>Kulový kohout 3/4“</t>
  </si>
  <si>
    <t>-1506732213</t>
  </si>
  <si>
    <t>r02.4.41</t>
  </si>
  <si>
    <t>Vypouštěcí kohout 1/2"</t>
  </si>
  <si>
    <t>691340480</t>
  </si>
  <si>
    <t>r02.4.42</t>
  </si>
  <si>
    <t>Měděné tvarovky</t>
  </si>
  <si>
    <t>-491044119</t>
  </si>
  <si>
    <t>r02.4.43</t>
  </si>
  <si>
    <t>Odvzdušnění</t>
  </si>
  <si>
    <t>1810935829</t>
  </si>
  <si>
    <t>734</t>
  </si>
  <si>
    <t>Podlahové vytápění</t>
  </si>
  <si>
    <t>r02.4.44</t>
  </si>
  <si>
    <t>Trubka PB R986 (podlahové vytápění) 18x2,0 ( 100 m; 240 m )</t>
  </si>
  <si>
    <t>-1750070076</t>
  </si>
  <si>
    <t>r02.4.45</t>
  </si>
  <si>
    <t>Systémová deska s výstupky R979 T50 h30 ( 13,44 m^2 )</t>
  </si>
  <si>
    <t>-712397072</t>
  </si>
  <si>
    <t>r02.4.46</t>
  </si>
  <si>
    <t>Izolační a dilatační pás K369 15 x 0,8 cm ( 50 m )</t>
  </si>
  <si>
    <t>-1940699561</t>
  </si>
  <si>
    <t>r02.4.47</t>
  </si>
  <si>
    <t>Plastová upínací spona</t>
  </si>
  <si>
    <t>-1685901466</t>
  </si>
  <si>
    <t>r02.4.48</t>
  </si>
  <si>
    <t>Ochranná trubka černá 25 ( 100 m )</t>
  </si>
  <si>
    <t>-273201404</t>
  </si>
  <si>
    <t>r02.4.49</t>
  </si>
  <si>
    <t>Plastifikátor K376 ( 10 l )</t>
  </si>
  <si>
    <t>l</t>
  </si>
  <si>
    <t>1253728523</t>
  </si>
  <si>
    <t>r02.4.50</t>
  </si>
  <si>
    <t>Nastřelovací hřeby</t>
  </si>
  <si>
    <t>924421755</t>
  </si>
  <si>
    <t>r02.4.51</t>
  </si>
  <si>
    <t>R553DKA - Kompletní rozdělovač R553D, s kulovými kohouty s teploměry, vypouštění, odvzdušnění, skříň pro zazdění R500 1" x18/8</t>
  </si>
  <si>
    <t>sada</t>
  </si>
  <si>
    <t>1839068121</t>
  </si>
  <si>
    <t>r02.4.52</t>
  </si>
  <si>
    <t>R553DKA - Kompletní rozdělovač R553D, s kulovými kohouty s teploměry, vypouštění, odvzdušnění, skříň pro zazdění R500 1" x18/12</t>
  </si>
  <si>
    <t>-807627818</t>
  </si>
  <si>
    <t>r02.4.53</t>
  </si>
  <si>
    <t>Adaptér pro trubky PEX-AL-PEX R179AM (M 18) ( pro rozdělovače ) 18x2</t>
  </si>
  <si>
    <t>-792437293</t>
  </si>
  <si>
    <t>r02.4.54</t>
  </si>
  <si>
    <t>Termoelektrický pohon</t>
  </si>
  <si>
    <t>1057399321</t>
  </si>
  <si>
    <t>r02.4.55</t>
  </si>
  <si>
    <t>Prosotorvý termostat (dle výběru investora)</t>
  </si>
  <si>
    <t>-1558354669</t>
  </si>
  <si>
    <t>r02.4.56</t>
  </si>
  <si>
    <t>Montáž</t>
  </si>
  <si>
    <t>646528873</t>
  </si>
  <si>
    <t>r02.4.57</t>
  </si>
  <si>
    <t>Doprava a balné</t>
  </si>
  <si>
    <t>-1090075626</t>
  </si>
  <si>
    <t>735</t>
  </si>
  <si>
    <t>Rozvody a izolace – topný systém</t>
  </si>
  <si>
    <t>r02.4.58</t>
  </si>
  <si>
    <t>-447509437</t>
  </si>
  <si>
    <t>r02.4.59</t>
  </si>
  <si>
    <t>Potrubí měď 28x1,0</t>
  </si>
  <si>
    <t>158799853</t>
  </si>
  <si>
    <t>r02.4.60</t>
  </si>
  <si>
    <t>-1447768008</t>
  </si>
  <si>
    <t>r02.4.61</t>
  </si>
  <si>
    <t>Tepelná izolace TUBEX 28/15</t>
  </si>
  <si>
    <t>282466692</t>
  </si>
  <si>
    <t>r02.4.62</t>
  </si>
  <si>
    <t>Páska, lepidlo</t>
  </si>
  <si>
    <t>-2058950452</t>
  </si>
  <si>
    <t>r02.4.63</t>
  </si>
  <si>
    <t>Redukční vsuvka Tectite 35 × 28</t>
  </si>
  <si>
    <t>2000703125</t>
  </si>
  <si>
    <t>r02.4.64</t>
  </si>
  <si>
    <t>T-kus redukovaný Tectite 35 × 28 × 35</t>
  </si>
  <si>
    <t>1370949665</t>
  </si>
  <si>
    <t>r02.4.65</t>
  </si>
  <si>
    <t>Ostatní tvarovky Cu</t>
  </si>
  <si>
    <t>-626426869</t>
  </si>
  <si>
    <t>r02.4.66</t>
  </si>
  <si>
    <t>Pájecí materiál</t>
  </si>
  <si>
    <t>-1896311747</t>
  </si>
  <si>
    <t>r02.4.67</t>
  </si>
  <si>
    <t>Tlaková zkouška</t>
  </si>
  <si>
    <t>828773000</t>
  </si>
  <si>
    <t>r02.4.68</t>
  </si>
  <si>
    <t>Zkouška těsnosti</t>
  </si>
  <si>
    <t>1566719407</t>
  </si>
  <si>
    <t>SO 02.5 - Elektroinstalace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</si>
  <si>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</si>
  <si>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</si>
  <si>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</si>
  <si>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</si>
  <si>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HZS - Hodinové zúčtovací sazby</t>
  </si>
  <si>
    <t xml:space="preserve">    46-M - Zemní práce při extr.mont.pracích</t>
  </si>
  <si>
    <t xml:space="preserve">    VRN1 - Průzkumné, geodetické a projektové práce</t>
  </si>
  <si>
    <t xml:space="preserve">    VRN7 - Provozní vlivy</t>
  </si>
  <si>
    <t>741</t>
  </si>
  <si>
    <t>Elektroinstalace - silnoproud</t>
  </si>
  <si>
    <t>741110042</t>
  </si>
  <si>
    <t>Montáž trubek elektroinstalačních s nasunutím nebo našroubováním do krabic plastových ohebných, uložených pevně, vnější Ø přes 23 do 35 mm</t>
  </si>
  <si>
    <t>1541917990</t>
  </si>
  <si>
    <t>https://podminky.urs.cz/item/CS_URS_2022_01/741110042</t>
  </si>
  <si>
    <t>34571073</t>
  </si>
  <si>
    <t>trubka elektroinstalační ohebná z PVC (EN) 2325</t>
  </si>
  <si>
    <t>942179264</t>
  </si>
  <si>
    <t>100*1,15 'Přepočtené koeficientem množství</t>
  </si>
  <si>
    <t>741112001</t>
  </si>
  <si>
    <t>Montáž krabic elektroinstalačních bez napojení na trubky a lišty, demontáže a montáže víčka a přístroje protahovacích nebo odbočných zapuštěných plastových kruhových</t>
  </si>
  <si>
    <t>383875263</t>
  </si>
  <si>
    <t>https://podminky.urs.cz/item/CS_URS_2022_01/741112001</t>
  </si>
  <si>
    <t>34571451</t>
  </si>
  <si>
    <t>krabice pod omítku PVC přístrojová kruhová D 70mm hluboká</t>
  </si>
  <si>
    <t>1525687134</t>
  </si>
  <si>
    <t>741112021</t>
  </si>
  <si>
    <t>Montáž krabic elektroinstalačních bez napojení na trubky a lišty, demontáže a montáže víčka a přístroje protahovacích nebo odbočných nástěnných plastových čtyřhranných, vel. do 100x100 mm</t>
  </si>
  <si>
    <t>-1166549570</t>
  </si>
  <si>
    <t>https://podminky.urs.cz/item/CS_URS_2022_01/741112021</t>
  </si>
  <si>
    <t>34571476</t>
  </si>
  <si>
    <t>krabice lištová PVC přístrojová čtvercová 80x80mm hluboká</t>
  </si>
  <si>
    <t>-228856412</t>
  </si>
  <si>
    <t>741122122</t>
  </si>
  <si>
    <t>Montáž kabelů měděných bez ukončení uložených v trubkách zatažených plných kulatých nebo bezhalogenových (např. CYKY) počtu a průřezu žil 3x1,5 až 6 mm2</t>
  </si>
  <si>
    <t>1171040819</t>
  </si>
  <si>
    <t>https://podminky.urs.cz/item/CS_URS_2022_01/741122122</t>
  </si>
  <si>
    <t>34111030</t>
  </si>
  <si>
    <t>kabel instalační jádro Cu plné izolace PVC plášť PVC 450/750V (CYKY) 3x1,5mm2</t>
  </si>
  <si>
    <t>247343797</t>
  </si>
  <si>
    <t>900*1,15 'Přepočtené koeficientem množství</t>
  </si>
  <si>
    <t>34111036</t>
  </si>
  <si>
    <t>kabel instalační jádro Cu plné izolace PVC plášť PVC 450/750V (CYKY) 3x2,5mm2</t>
  </si>
  <si>
    <t>216739643</t>
  </si>
  <si>
    <t>1000*1,15 'Přepočtené koeficientem množství</t>
  </si>
  <si>
    <t>34111042</t>
  </si>
  <si>
    <t>kabel instalační jádro Cu plné izolace PVC plášť PVC 450/750V (CYKY) 3x4mm2</t>
  </si>
  <si>
    <t>-731089249</t>
  </si>
  <si>
    <t>60*1,11 'Přepočtené koeficientem množství</t>
  </si>
  <si>
    <t>741122142</t>
  </si>
  <si>
    <t>Montáž kabelů měděných bez ukončení uložených v trubkách zatažených plných kulatých nebo bezhalogenových (např. CYKY) počtu a průřezu žil 5x1,5 až 2,5 mm2</t>
  </si>
  <si>
    <t>-2041323396</t>
  </si>
  <si>
    <t>https://podminky.urs.cz/item/CS_URS_2022_01/741122142</t>
  </si>
  <si>
    <t>34111090</t>
  </si>
  <si>
    <t>kabel instalační jádro Cu plné izolace PVC plášť PVC 450/750V (CYKY) 5x1,5mm2</t>
  </si>
  <si>
    <t>1902871370</t>
  </si>
  <si>
    <t>300*1,15 'Přepočtené koeficientem množství</t>
  </si>
  <si>
    <t>34111094</t>
  </si>
  <si>
    <t>kabel instalační jádro Cu plné izolace PVC plášť PVC 450/750V (CYKY) 5x2,5mm2</t>
  </si>
  <si>
    <t>-1625910464</t>
  </si>
  <si>
    <t>741122143</t>
  </si>
  <si>
    <t>Montáž kabelů měděných bez ukončení uložených v trubkách zatažených plných kulatých nebo bezhalogenových (např. CYKY) počtu a průřezu žil 5x4 až 6 mm2</t>
  </si>
  <si>
    <t>-1730235217</t>
  </si>
  <si>
    <t>https://podminky.urs.cz/item/CS_URS_2022_01/741122143</t>
  </si>
  <si>
    <t>34111100</t>
  </si>
  <si>
    <t>kabel instalační jádro Cu plné izolace PVC plášť PVC 450/750V (CYKY) 5x6mm2</t>
  </si>
  <si>
    <t>1307822018</t>
  </si>
  <si>
    <t>50*1,1 'Přepočtené koeficientem množství</t>
  </si>
  <si>
    <t>741122146</t>
  </si>
  <si>
    <t>Montáž kabelů měděných bez ukončení uložených v trubkách zatažených plných kulatých nebo bezhalogenových (např. CYKY) počtu a průřezu žil 7x1,5 až 2,5 mm2</t>
  </si>
  <si>
    <t>1475914183</t>
  </si>
  <si>
    <t>https://podminky.urs.cz/item/CS_URS_2022_01/741122146</t>
  </si>
  <si>
    <t>34111110</t>
  </si>
  <si>
    <t>kabel instalační jádro Cu plné izolace PVC plášť PVC 450/750V (CYKY) 7x1,5mm2</t>
  </si>
  <si>
    <t>-211655176</t>
  </si>
  <si>
    <t>741130001</t>
  </si>
  <si>
    <t>Ukončení vodičů izolovaných s označením a zapojením v rozváděči nebo na přístroji, průřezu žíly do 2,5 mm2</t>
  </si>
  <si>
    <t>35119585</t>
  </si>
  <si>
    <t>https://podminky.urs.cz/item/CS_URS_2022_01/741130001</t>
  </si>
  <si>
    <t>741130003</t>
  </si>
  <si>
    <t>Ukončení vodičů izolovaných s označením a zapojením v rozváděči nebo na přístroji, průřezu žíly do 4 mm2</t>
  </si>
  <si>
    <t>2090909403</t>
  </si>
  <si>
    <t>https://podminky.urs.cz/item/CS_URS_2022_01/741130003</t>
  </si>
  <si>
    <t>741130004</t>
  </si>
  <si>
    <t>Ukončení vodičů izolovaných s označením a zapojením v rozváděči nebo na přístroji, průřezu žíly do 6 mm2</t>
  </si>
  <si>
    <t>-1478410174</t>
  </si>
  <si>
    <t>https://podminky.urs.cz/item/CS_URS_2022_01/741130004</t>
  </si>
  <si>
    <t>741210001</t>
  </si>
  <si>
    <t>Montáž rozvodnic oceloplechových nebo plastových bez zapojení vodičů běžných, hmotnosti do 20 kg</t>
  </si>
  <si>
    <t>-1555663912</t>
  </si>
  <si>
    <t>https://podminky.urs.cz/item/CS_URS_2022_01/741210001</t>
  </si>
  <si>
    <t>35711015</t>
  </si>
  <si>
    <t>rozvodnice nástěnná IP41/24 modulů, vč. N/pE, plná dvířka</t>
  </si>
  <si>
    <t>-1622374835</t>
  </si>
  <si>
    <t>35711011</t>
  </si>
  <si>
    <t>rozvodnice zapuštěná IP41/48 modulů, vč. N/pE, plná dvířka</t>
  </si>
  <si>
    <t>606022231</t>
  </si>
  <si>
    <t>1149360</t>
  </si>
  <si>
    <t>ROZVODNICE POD OMITKU BF-UT-4/96-C</t>
  </si>
  <si>
    <t>materiály online</t>
  </si>
  <si>
    <t>-1255927980</t>
  </si>
  <si>
    <t>1181843</t>
  </si>
  <si>
    <t>ROZVODNICE POD OMITKU BF-U-6/144-C</t>
  </si>
  <si>
    <t>-322746244</t>
  </si>
  <si>
    <t>741310201</t>
  </si>
  <si>
    <t>Montáž spínačů jedno nebo dvoupólových polozapuštěných nebo zapuštěných se zapojením vodičů šroubové připojení, pro prostředí normální spínačů, řazení 1-jednopólových</t>
  </si>
  <si>
    <t>-6372737</t>
  </si>
  <si>
    <t>https://podminky.urs.cz/item/CS_URS_2022_01/741310201</t>
  </si>
  <si>
    <t>34539064</t>
  </si>
  <si>
    <t>spínač jednopólový, řazení 1, s krytem, bez rámečku, šroubové svorky</t>
  </si>
  <si>
    <t>555891560</t>
  </si>
  <si>
    <t>741310212</t>
  </si>
  <si>
    <t>Montáž spínačů jedno nebo dvoupólových polozapuštěných nebo zapuštěných se zapojením vodičů šroubové připojení, pro prostředí normální ovladačů, řazení 1/0-tlačítkových zapínacích</t>
  </si>
  <si>
    <t>1825997985</t>
  </si>
  <si>
    <t>https://podminky.urs.cz/item/CS_URS_2022_01/741310212</t>
  </si>
  <si>
    <t>34539073</t>
  </si>
  <si>
    <t>ovládač tlačítkový zapínací, řazení 1/0, s krytem, bez rámečku, šroubové svorky</t>
  </si>
  <si>
    <t>616364055</t>
  </si>
  <si>
    <t>34539059</t>
  </si>
  <si>
    <t>rámeček jednonásobný</t>
  </si>
  <si>
    <t>187948092</t>
  </si>
  <si>
    <t>34539060</t>
  </si>
  <si>
    <t>rámeček dvojnásobný</t>
  </si>
  <si>
    <t>-1193113075</t>
  </si>
  <si>
    <t>34539061</t>
  </si>
  <si>
    <t>rámeček trojnásobný</t>
  </si>
  <si>
    <t>-2065136777</t>
  </si>
  <si>
    <t>34539063</t>
  </si>
  <si>
    <t>rámeček pětinásobný</t>
  </si>
  <si>
    <t>-366086744</t>
  </si>
  <si>
    <t>34539062</t>
  </si>
  <si>
    <t>rámeček čtyřnásobný</t>
  </si>
  <si>
    <t>-2045350983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</si>
  <si>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</si>
  <si>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</si>
  <si>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1585800402</t>
  </si>
  <si>
    <t>https://podminky.urs.cz/item/CS_URS_2022_01/741310231</t>
  </si>
  <si>
    <t>34539067</t>
  </si>
  <si>
    <t>přepínač sériový, řazení 5, s krytem, bez rámečku, šroubové svorky</t>
  </si>
  <si>
    <t>722468857</t>
  </si>
  <si>
    <t>741310235</t>
  </si>
  <si>
    <t>Montáž spínačů jedno nebo dvoupólových polozapuštěných nebo zapuštěných se zapojením vodičů šroubové připojení, pro prostředí normální přepínačů, řazení 6-střídavých s plynulou regulací intenzity osvětlení</t>
  </si>
  <si>
    <t>-858670213</t>
  </si>
  <si>
    <t>https://podminky.urs.cz/item/CS_URS_2022_01/741310235</t>
  </si>
  <si>
    <t>34539068</t>
  </si>
  <si>
    <t>přepínač střídavý, řazení 6, s krytem, bez rámečku, šroubové svorky</t>
  </si>
  <si>
    <t>-213116933</t>
  </si>
  <si>
    <t>741310238</t>
  </si>
  <si>
    <t>Montáž spínačů jedno nebo dvoupólových polozapuštěných nebo zapuštěných se zapojením vodičů šroubové připojení, pro prostředí normální přepínačů, řazení 6+6-dvojitých střídavých</t>
  </si>
  <si>
    <t>-657093385</t>
  </si>
  <si>
    <t>https://podminky.urs.cz/item/CS_URS_2022_01/741310238</t>
  </si>
  <si>
    <t>34539072</t>
  </si>
  <si>
    <t>přepínač střídavý dvojitý, řazení 6+6(6+1), s krytem, bez rámečku, šroubové svorky</t>
  </si>
  <si>
    <t>-453354561</t>
  </si>
  <si>
    <t>741311002</t>
  </si>
  <si>
    <t>Montáž spínačů speciálních se zapojením vodičů soumrakových</t>
  </si>
  <si>
    <t>427087919</t>
  </si>
  <si>
    <t>https://podminky.urs.cz/item/CS_URS_2022_01/741311002</t>
  </si>
  <si>
    <t>1157763</t>
  </si>
  <si>
    <t>SOUMRAKOVY SPINAC 2-50000LUX SRSD1COW</t>
  </si>
  <si>
    <t>-1994190255</t>
  </si>
  <si>
    <t>741311003</t>
  </si>
  <si>
    <t>Montáž spínačů speciálních se zapojením vodičů čidla pohybu vestavného</t>
  </si>
  <si>
    <t>-340005862</t>
  </si>
  <si>
    <t>https://podminky.urs.cz/item/CS_URS_2022_01/741311003</t>
  </si>
  <si>
    <t>Poznámka k položce:_x000D_
čidlo součástí dodávky svítidla</t>
  </si>
  <si>
    <t>741311012</t>
  </si>
  <si>
    <t>Montáž spínačů speciálních se zapojením vodičů s dálkovým ovládáním dvoukontaktních</t>
  </si>
  <si>
    <t>1129508146</t>
  </si>
  <si>
    <t>https://podminky.urs.cz/item/CS_URS_2022_01/741311012</t>
  </si>
  <si>
    <t>Poznámka k položce:_x000D_
oddělovací relé přidat do svítidla s čidlem</t>
  </si>
  <si>
    <t>1138954</t>
  </si>
  <si>
    <t>POMOC. RELE DO KRABICE VS116B/230 /4754/</t>
  </si>
  <si>
    <t>-1923175552</t>
  </si>
  <si>
    <t>741312501</t>
  </si>
  <si>
    <t>Montáž odpínačů bez zapojení vodičů výkonových pojistkových do 500 V do 160 A</t>
  </si>
  <si>
    <t>-397832039</t>
  </si>
  <si>
    <t>https://podminky.urs.cz/item/CS_URS_2022_01/741312501</t>
  </si>
  <si>
    <t>1157734</t>
  </si>
  <si>
    <t>ODPINAC VALCOVYCH POJISTEK OPVP10-3 10x3</t>
  </si>
  <si>
    <t>94509255</t>
  </si>
  <si>
    <t>1157738</t>
  </si>
  <si>
    <t>ODPINAC VALCOVYCH POJISTEK OPVP10-1 10x3</t>
  </si>
  <si>
    <t>2086328192</t>
  </si>
  <si>
    <t>741313042</t>
  </si>
  <si>
    <t>Montáž zásuvek domovních se zapojením vodičů šroubové připojení polozapuštěných nebo zapuštěných 10/16 A, provedení 2P + PE dvojí zapojení pro průběžnou montáž</t>
  </si>
  <si>
    <t>1784019248</t>
  </si>
  <si>
    <t>https://podminky.urs.cz/item/CS_URS_2022_01/741313042</t>
  </si>
  <si>
    <t>34555202</t>
  </si>
  <si>
    <t>zásuvka zápustná jednonásobná chráněná, šroubové svorky</t>
  </si>
  <si>
    <t>380035602</t>
  </si>
  <si>
    <t>741313044</t>
  </si>
  <si>
    <t>Montáž zásuvek domovních se zapojením vodičů šroubové připojení polozapuštěných nebo zapuštěných 10/16 A, provedení 2x (2P + PE) dvojnásobná šikmá</t>
  </si>
  <si>
    <t>1576353686</t>
  </si>
  <si>
    <t>https://podminky.urs.cz/item/CS_URS_2022_01/741313044</t>
  </si>
  <si>
    <t>34555243</t>
  </si>
  <si>
    <t>zásuvka zápustná dvojnásobná, šikmá, s clonkami, šroubové svorky</t>
  </si>
  <si>
    <t>1658181866</t>
  </si>
  <si>
    <t>741320041</t>
  </si>
  <si>
    <t>Montáž pojistek se zapojením vodičů pojistkových částí patron do 60 A se styčným kroužkem</t>
  </si>
  <si>
    <t>-319449653</t>
  </si>
  <si>
    <t>https://podminky.urs.cz/item/CS_URS_2022_01/741320041</t>
  </si>
  <si>
    <t>1201910</t>
  </si>
  <si>
    <t>POJISTKA PV10 20A GG OEZ</t>
  </si>
  <si>
    <t>1619190541</t>
  </si>
  <si>
    <t>10.081.619</t>
  </si>
  <si>
    <t>Pojistka válcová   6A PVA10-GG</t>
  </si>
  <si>
    <t>-2000485119</t>
  </si>
  <si>
    <t>741320101</t>
  </si>
  <si>
    <t>Montáž jističů se zapojením vodičů jednopólových nn do 25 A bez krytu</t>
  </si>
  <si>
    <t>1534632976</t>
  </si>
  <si>
    <t>https://podminky.urs.cz/item/CS_URS_2022_01/741320101</t>
  </si>
  <si>
    <t>1183651</t>
  </si>
  <si>
    <t>JISTIC PL7-B6/1</t>
  </si>
  <si>
    <t>677684759</t>
  </si>
  <si>
    <t>1183652</t>
  </si>
  <si>
    <t>JISTIC PL7-B10/1</t>
  </si>
  <si>
    <t>-451778720</t>
  </si>
  <si>
    <t>1183648</t>
  </si>
  <si>
    <t>JISTIC PL7-B16/1</t>
  </si>
  <si>
    <t>562059557</t>
  </si>
  <si>
    <t>1183649</t>
  </si>
  <si>
    <t>JISTIC PL7-B20/1</t>
  </si>
  <si>
    <t>-166339065</t>
  </si>
  <si>
    <t>1183628</t>
  </si>
  <si>
    <t>JISTIC PL7-C16/1</t>
  </si>
  <si>
    <t>1572523202</t>
  </si>
  <si>
    <t>1183632</t>
  </si>
  <si>
    <t>JISTIC PL7-C10/1</t>
  </si>
  <si>
    <t>634957254</t>
  </si>
  <si>
    <t>741320132</t>
  </si>
  <si>
    <t>Montáž jističů se zapojením vodičů dvoupólových nn do 25 A bez krytu, se signálním kontaktem</t>
  </si>
  <si>
    <t>-915741135</t>
  </si>
  <si>
    <t>https://podminky.urs.cz/item/CS_URS_2022_01/741320132</t>
  </si>
  <si>
    <t>1188728</t>
  </si>
  <si>
    <t>PREPINAC 1CO I-0-II Z-S/WM</t>
  </si>
  <si>
    <t>-134702686</t>
  </si>
  <si>
    <t>741320161</t>
  </si>
  <si>
    <t>Montáž jističů se zapojením vodičů třípólových nn do 25 A bez krytu</t>
  </si>
  <si>
    <t>-86032561</t>
  </si>
  <si>
    <t>https://podminky.urs.cz/item/CS_URS_2022_01/741320161</t>
  </si>
  <si>
    <t>1183608</t>
  </si>
  <si>
    <t>JISTIC PL7-B25/3</t>
  </si>
  <si>
    <t>-2142807163</t>
  </si>
  <si>
    <t>741320171</t>
  </si>
  <si>
    <t>Montáž jističů se zapojením vodičů třípólových nn do 63 A bez krytu</t>
  </si>
  <si>
    <t>-199899022</t>
  </si>
  <si>
    <t>https://podminky.urs.cz/item/CS_URS_2022_01/741320171</t>
  </si>
  <si>
    <t>1183603</t>
  </si>
  <si>
    <t>JISTIC PL7-B32/3</t>
  </si>
  <si>
    <t>1894775940</t>
  </si>
  <si>
    <t>1180611</t>
  </si>
  <si>
    <t>HLAVNI VYPINAC 3P 63A IS-63/3</t>
  </si>
  <si>
    <t>496011395</t>
  </si>
  <si>
    <t>1180606</t>
  </si>
  <si>
    <t>HLAVNI VYPINAC 3P 100A IS-100/3</t>
  </si>
  <si>
    <t>1763614827</t>
  </si>
  <si>
    <t>741321001</t>
  </si>
  <si>
    <t>Montáž proudových chráničů se zapojením vodičů dvoupólových nn do 25 A bez krytu</t>
  </si>
  <si>
    <t>1949621979</t>
  </si>
  <si>
    <t>https://podminky.urs.cz/item/CS_URS_2022_01/741321001</t>
  </si>
  <si>
    <t>1196721</t>
  </si>
  <si>
    <t>KOMBICHRANIC PFL7-6/1N/C/003-A</t>
  </si>
  <si>
    <t>-543272</t>
  </si>
  <si>
    <t>1328323</t>
  </si>
  <si>
    <t>KOMBICHRANIC PFL7-20/1N/C/003-A</t>
  </si>
  <si>
    <t>-396829314</t>
  </si>
  <si>
    <t>1215058</t>
  </si>
  <si>
    <t>KOMBICHRANIC PFL7-16/1N/B/003-A</t>
  </si>
  <si>
    <t>-421151236</t>
  </si>
  <si>
    <t>741330042</t>
  </si>
  <si>
    <t>Montáž stykačů nn se zapojením vodičů střídavých vestavných třípólových do 25 A</t>
  </si>
  <si>
    <t>-1476104615</t>
  </si>
  <si>
    <t>https://podminky.urs.cz/item/CS_URS_2022_01/741330042</t>
  </si>
  <si>
    <t>1667436</t>
  </si>
  <si>
    <t>INSTALACNI RELE 230V 2S Z-R230/16-20</t>
  </si>
  <si>
    <t>-566738885</t>
  </si>
  <si>
    <t>1214922</t>
  </si>
  <si>
    <t>IMPULZNI RELE 230V 2NO Z-S230/SS</t>
  </si>
  <si>
    <t>97659359</t>
  </si>
  <si>
    <t>741330053</t>
  </si>
  <si>
    <t>Montáž stykačů nn se zapojením vodičů střídavých vestavných čtyřpólových do 40 A</t>
  </si>
  <si>
    <t>1595152703</t>
  </si>
  <si>
    <t>https://podminky.urs.cz/item/CS_URS_2022_01/741330053</t>
  </si>
  <si>
    <t>10.034.405</t>
  </si>
  <si>
    <t>Stykač Z-SCH230/40-40 230VAC</t>
  </si>
  <si>
    <t>-1724910918</t>
  </si>
  <si>
    <t>741331032</t>
  </si>
  <si>
    <t>Montáž měřicích přístrojů bez zapojení vodičů elektroměru třífázového</t>
  </si>
  <si>
    <t>1211302798</t>
  </si>
  <si>
    <t>https://podminky.urs.cz/item/CS_URS_2022_01/741331032</t>
  </si>
  <si>
    <t>1147270</t>
  </si>
  <si>
    <t>ELEKTROMER DTS 353-L 80A 4,5MOD. LCD</t>
  </si>
  <si>
    <t>-279344845</t>
  </si>
  <si>
    <t>741372021</t>
  </si>
  <si>
    <t>Montáž svítidel s integrovaným zdrojem LED se zapojením vodičů interiérových přisazených nástěnných hranatých nebo kruhových, plochy do 0,09 m2</t>
  </si>
  <si>
    <t>1161558771</t>
  </si>
  <si>
    <t>https://podminky.urs.cz/item/CS_URS_2022_01/741372021</t>
  </si>
  <si>
    <t>1411000</t>
  </si>
  <si>
    <t>LED SVIT.CALA 18 2700K ML-411.205.32.0</t>
  </si>
  <si>
    <t>1382199172</t>
  </si>
  <si>
    <t>Poznámka k položce:_x000D_
do místností WC_x000D_
typ svítidla není předepsán_x000D_
může být osazeno jiné svítidlo podobných světelných parametrů, _x000D_
případně jiné dle návrhu architekta</t>
  </si>
  <si>
    <t>11.214.433</t>
  </si>
  <si>
    <t>Sví.nouz. EXIT 3W LED 1h 350lm IP65</t>
  </si>
  <si>
    <t>-625346130</t>
  </si>
  <si>
    <t>741372022</t>
  </si>
  <si>
    <t>Montáž svítidel s integrovaným zdrojem LED se zapojením vodičů interiérových přisazených nástěnných hranatých nebo kruhových, plochy přes 0,09 do 0,36 m2</t>
  </si>
  <si>
    <t>743940954</t>
  </si>
  <si>
    <t>https://podminky.urs.cz/item/CS_URS_2022_01/741372022</t>
  </si>
  <si>
    <t>348svit-B</t>
  </si>
  <si>
    <t>B - LED svítidlo nástěnné, 19W, 1060 lm, 3000 K, IP65, IK06 _x000D_
typ BEGA 22360 K3, pro nasvětlení fasády pod svítidlem</t>
  </si>
  <si>
    <t>886178875</t>
  </si>
  <si>
    <t>Poznámka k položce:_x000D_
typ svítidla vybrán architekty</t>
  </si>
  <si>
    <t>741372062</t>
  </si>
  <si>
    <t>Montáž svítidel s integrovaným zdrojem LED se zapojením vodičů interiérových přisazených stropních hranatých nebo kruhových, plochy přes 0,09 do 0,36 m2</t>
  </si>
  <si>
    <t>-209893702</t>
  </si>
  <si>
    <t>https://podminky.urs.cz/item/CS_URS_2022_01/741372062</t>
  </si>
  <si>
    <t>1410999</t>
  </si>
  <si>
    <t>LED SVIT.CALA 32 2700K ML-411.209.32.0</t>
  </si>
  <si>
    <t>2044253033</t>
  </si>
  <si>
    <t>Poznámka k položce:_x000D_
do místností WC návštěvníci a do technických místností na strop _x000D_
typ svítidla není předepsán_x000D_
může být osazeno jiné svítidlo podobných světelných parametrů, _x000D_
případně jiné dle návrhu architekta</t>
  </si>
  <si>
    <t>1511629</t>
  </si>
  <si>
    <t>LED SVIT.CALA 32D 2700K ML-411.229.32.0 - svítidlo s čidlem pohybu</t>
  </si>
  <si>
    <t>-1542097817</t>
  </si>
  <si>
    <t>Poznámka k položce:_x000D_
do místností WC návštěvníci a šaten personálu na strop_x000D_
typ svítidla není předepsán_x000D_
může být osazeno jiné svítidlo podobných světelných parametrů, _x000D_
případně jiné dle návrhu architekta</t>
  </si>
  <si>
    <t>1650400</t>
  </si>
  <si>
    <t>SVITIDLO MODUS BRSB3KO480V5/ND</t>
  </si>
  <si>
    <t>1483978294</t>
  </si>
  <si>
    <t>Poznámka k položce:_x000D_
typ svítidla podle výpočtu osvětlení_x000D_
může být osazeno jiné svítidlo podobných světelných parametrů_x000D_
případně jiné podle návrhu architekta</t>
  </si>
  <si>
    <t>741372101</t>
  </si>
  <si>
    <t>Montáž svítidel s integrovaným zdrojem LED se zapojením vodičů interiérových vestavných stropních bodových</t>
  </si>
  <si>
    <t>-654302143</t>
  </si>
  <si>
    <t>https://podminky.urs.cz/item/CS_URS_2022_01/741372101</t>
  </si>
  <si>
    <t>348svit-P</t>
  </si>
  <si>
    <t>P - LED svítidlo podhledové, 19W, 2250 lm, 3000 K, IP65, IK08_x000D_
typ BEGA 24820 K3, pro nasvětlení průchodu</t>
  </si>
  <si>
    <t>-1924885459</t>
  </si>
  <si>
    <t>741372112</t>
  </si>
  <si>
    <t>Montáž svítidel s integrovaným zdrojem LED se zapojením vodičů interiérových vestavných stropních panelových hranatých nebo kruhových, plochy přes 0,09 do 0,36 m2</t>
  </si>
  <si>
    <t>-388356438</t>
  </si>
  <si>
    <t>https://podminky.urs.cz/item/CS_URS_2022_01/741372112</t>
  </si>
  <si>
    <t>348svit-sv2500</t>
  </si>
  <si>
    <t>prosvětlený difuzor světlovodu, 2500 lm (LED pásek) včetně driveru_x000D_
osazení na difuzor je nutno provádět v koordinaci s instalací světlovodu</t>
  </si>
  <si>
    <t>1301313817</t>
  </si>
  <si>
    <t>Poznámka k položce:_x000D_
prosvětlení difuzoru umělým světlem vybrán architekty</t>
  </si>
  <si>
    <t>348svit-sv3500</t>
  </si>
  <si>
    <t>prosvětlený difuzor světlovodu, 3500 lm (LED pásek) včetně driveru_x000D_
osazení na difuzor je nutno provádět v koordinaci s instalací světlovodu</t>
  </si>
  <si>
    <t>1233687896</t>
  </si>
  <si>
    <t>348svit-s3500</t>
  </si>
  <si>
    <t xml:space="preserve">podhledové svítidlo s difuzorem , 3500 lm (LED pásek) včetně driveru _x000D_
stejný rozměr a vzhled jako difuzor světlovodu v recepci_x000D_
</t>
  </si>
  <si>
    <t>-1696958814</t>
  </si>
  <si>
    <t>741372152</t>
  </si>
  <si>
    <t>Montáž svítidel s integrovaným zdrojem LED se zapojením vodičů průmyslových závěsných reflektorů</t>
  </si>
  <si>
    <t>-969737340</t>
  </si>
  <si>
    <t>https://podminky.urs.cz/item/CS_URS_2022_01/741372152</t>
  </si>
  <si>
    <t>348svit-R</t>
  </si>
  <si>
    <t>R - LED svítidlo na výložníku, 19,4W, 2516 lm, 3000 K, IP65, _x000D_
typ BEGA 84100 K3, pro nasvětlení loga</t>
  </si>
  <si>
    <t>-488076515</t>
  </si>
  <si>
    <t>741410003</t>
  </si>
  <si>
    <t>Montáž uzemňovacího vedení s upevněním, propojením a připojením pomocí svorek na povrchu drátu nebo lana Ø do 10 mm</t>
  </si>
  <si>
    <t>1009062766</t>
  </si>
  <si>
    <t>https://podminky.urs.cz/item/CS_URS_2022_01/741410003</t>
  </si>
  <si>
    <t>35441077</t>
  </si>
  <si>
    <t>drát D 8mm AlMgSi</t>
  </si>
  <si>
    <t>-163767450</t>
  </si>
  <si>
    <t>170/7,4</t>
  </si>
  <si>
    <t>22,973*1,1 'Přepočtené koeficientem množství</t>
  </si>
  <si>
    <t>741410022</t>
  </si>
  <si>
    <t>Montáž uzemňovacího vedení s upevněním, propojením a připojením pomocí svorek v zemi s izolací spojů pásku průřezu do 120 mm2 v průmyslové výstavbě</t>
  </si>
  <si>
    <t>880199855</t>
  </si>
  <si>
    <t>https://podminky.urs.cz/item/CS_URS_2022_01/741410022</t>
  </si>
  <si>
    <t>35442062</t>
  </si>
  <si>
    <t>pás zemnící 30x4mm FeZn</t>
  </si>
  <si>
    <t>144527050</t>
  </si>
  <si>
    <t>140/1,05</t>
  </si>
  <si>
    <t>133,333*1,1 'Přepočtené koeficientem množství</t>
  </si>
  <si>
    <t>741410042</t>
  </si>
  <si>
    <t>Montáž uzemňovacího vedení s upevněním, propojením a připojením pomocí svorek v zemi s izolací spojů drátu nebo lana Ø do 10 mm v průmyslové výstavbě</t>
  </si>
  <si>
    <t>520646414</t>
  </si>
  <si>
    <t>https://podminky.urs.cz/item/CS_URS_2022_01/741410042</t>
  </si>
  <si>
    <t>35442135</t>
  </si>
  <si>
    <t>drát D 10/13 mm FeZn + PVC</t>
  </si>
  <si>
    <t>-329219583</t>
  </si>
  <si>
    <t>40*0,695</t>
  </si>
  <si>
    <t>27,8*1,1 'Přepočtené koeficientem množství</t>
  </si>
  <si>
    <t>741420021</t>
  </si>
  <si>
    <t>Montáž hromosvodného vedení svorek se 2 šrouby</t>
  </si>
  <si>
    <t>-925626622</t>
  </si>
  <si>
    <t>https://podminky.urs.cz/item/CS_URS_2022_01/741420021</t>
  </si>
  <si>
    <t>35442033</t>
  </si>
  <si>
    <t>svorka uzemnění nerez spojovací</t>
  </si>
  <si>
    <t>899047429</t>
  </si>
  <si>
    <t>35442036</t>
  </si>
  <si>
    <t>svorka uzemnění nerez připojovací</t>
  </si>
  <si>
    <t>-1776486027</t>
  </si>
  <si>
    <t>741420022</t>
  </si>
  <si>
    <t>Montáž hromosvodného vedení svorek se 3 a více šrouby</t>
  </si>
  <si>
    <t>-123644271</t>
  </si>
  <si>
    <t>https://podminky.urs.cz/item/CS_URS_2022_01/741420022</t>
  </si>
  <si>
    <t>1197140</t>
  </si>
  <si>
    <t xml:space="preserve">SKRIN PRO ZKUSEBNI SVORKY ZS /549050/_x000D_
zemní krabice se zkušební svorkou </t>
  </si>
  <si>
    <t>1034378299</t>
  </si>
  <si>
    <t>741430005</t>
  </si>
  <si>
    <t>Montáž jímacích tyčí délky do 3 m, na stojan</t>
  </si>
  <si>
    <t>-1743860317</t>
  </si>
  <si>
    <t>https://podminky.urs.cz/item/CS_URS_2022_01/741430005</t>
  </si>
  <si>
    <t>35442158</t>
  </si>
  <si>
    <t>tyč jímací s rovným koncem 18/10 2500 (1500/1000mm AlMgSi</t>
  </si>
  <si>
    <t>-706500131</t>
  </si>
  <si>
    <t>35442260</t>
  </si>
  <si>
    <t>podstavec betonový v PVC obalu pro jímací tyč se závitem M16 s PVC podložkou 12 kg</t>
  </si>
  <si>
    <t>200794102</t>
  </si>
  <si>
    <t>741810003</t>
  </si>
  <si>
    <t>Zkoušky a prohlídky elektrických rozvodů a zařízení celková prohlídka a vyhotovení revizní zprávy pro objem montážních prací přes 500 do 1000 tis. Kč</t>
  </si>
  <si>
    <t>-598690223</t>
  </si>
  <si>
    <t>https://podminky.urs.cz/item/CS_URS_2022_01/741810003</t>
  </si>
  <si>
    <t>741811011</t>
  </si>
  <si>
    <t>Zkoušky a prohlídky rozvodných zařízení kontrola rozváděčů nn, (1 pole) silových, hmotnosti do 200 kg</t>
  </si>
  <si>
    <t>-565153136</t>
  </si>
  <si>
    <t>https://podminky.urs.cz/item/CS_URS_2022_01/741811011</t>
  </si>
  <si>
    <t>998741201</t>
  </si>
  <si>
    <t>Přesun hmot pro silnoproud stanovený procentní sazbou (%) z ceny vodorovná dopravní vzdálenost do 50 m v objektech výšky do 6 m</t>
  </si>
  <si>
    <t>%</t>
  </si>
  <si>
    <t>-1692175962</t>
  </si>
  <si>
    <t>https://podminky.urs.cz/item/CS_URS_2022_01/998741201</t>
  </si>
  <si>
    <t>742</t>
  </si>
  <si>
    <t>Elektroinstalace - slaboproud</t>
  </si>
  <si>
    <t>742110001</t>
  </si>
  <si>
    <t>Montáž trubek elektroinstalačních plastových ohebných uložených pod omítku včetně zasekání</t>
  </si>
  <si>
    <t>CS ÚRS 2021 01</t>
  </si>
  <si>
    <t>-336982316</t>
  </si>
  <si>
    <t>https://podminky.urs.cz/item/CS_URS_2021_01/742110001</t>
  </si>
  <si>
    <t>34571351</t>
  </si>
  <si>
    <t>trubka elektroinstalační ohebná dvouplášťová korugovaná (chránička) D 41/50mm, HDPE+LDPE</t>
  </si>
  <si>
    <t>-307962552</t>
  </si>
  <si>
    <t>50*1,05 'Přepočtené koeficientem množství</t>
  </si>
  <si>
    <t>742121001</t>
  </si>
  <si>
    <t>Montáž kabelů sdělovacích pro vnitřní rozvody počtu žil do 15</t>
  </si>
  <si>
    <t>1978321530</t>
  </si>
  <si>
    <t>https://podminky.urs.cz/item/CS_URS_2022_01/742121001</t>
  </si>
  <si>
    <t>34121273</t>
  </si>
  <si>
    <t>kabel datový venkovní se stíněnými páry Al fólií jádro Cu plné (U/FTP) kategorie 6a</t>
  </si>
  <si>
    <t>-1173159804</t>
  </si>
  <si>
    <t>1000*1,2 'Přepočtené koeficientem množství</t>
  </si>
  <si>
    <t>34121237</t>
  </si>
  <si>
    <t>kabel sdělovací stíněný laminovanou Al fólií s příložným Cu drátem jádro Cu plné izolace PVC plášť PVC 300V (J-Y(St)Y…Lg) 4x2x0,8mm2</t>
  </si>
  <si>
    <t>2014031694</t>
  </si>
  <si>
    <t>200*1,2 'Přepočtené koeficientem množství</t>
  </si>
  <si>
    <t>742330001</t>
  </si>
  <si>
    <t>Montáž strukturované kabeláže rozvaděče nástěnného</t>
  </si>
  <si>
    <t>1563448859</t>
  </si>
  <si>
    <t>https://podminky.urs.cz/item/CS_URS_2022_01/742330001</t>
  </si>
  <si>
    <t>1000480</t>
  </si>
  <si>
    <t>ROZVADEC 19" JEDNODILNY 12U 500MM</t>
  </si>
  <si>
    <t>-358286262</t>
  </si>
  <si>
    <t>Poznámka k položce:_x000D_
výběr datové skříně může být jiný_x000D_
podle požadavků budoucího provozovatele</t>
  </si>
  <si>
    <t>742330011</t>
  </si>
  <si>
    <t>Montáž strukturované kabeláže zařízení do rozvaděče switche, UPS, DVR, server bez nastavení</t>
  </si>
  <si>
    <t>36960010</t>
  </si>
  <si>
    <t>https://podminky.urs.cz/item/CS_URS_2022_01/742330011</t>
  </si>
  <si>
    <t>data1</t>
  </si>
  <si>
    <t>PoE svitch - 24x GLAN(4x PoE) , 2x optika, _x000D_
počet a funkci portů, případně přesný typ SWITCHE určí budoucí provozovatel</t>
  </si>
  <si>
    <t>705932810</t>
  </si>
  <si>
    <t xml:space="preserve">Poznámka k položce:_x000D_
 </t>
  </si>
  <si>
    <t>742330024</t>
  </si>
  <si>
    <t>Montáž strukturované kabeláže příslušenství a ostatní práce k rozvaděčům patch panelu 24 portů UTP/FTP</t>
  </si>
  <si>
    <t>1451079451</t>
  </si>
  <si>
    <t>https://podminky.urs.cz/item/CS_URS_2022_01/742330024</t>
  </si>
  <si>
    <t>1321479</t>
  </si>
  <si>
    <t>PATCH PANEL 1U SX24-6-STP-BK /24200124/</t>
  </si>
  <si>
    <t>-1049081343</t>
  </si>
  <si>
    <t>Poznámka k položce:_x000D_
typ PATCH může být vvybrán jiný_x000D_
bude upřesněno budoucím provozovatelem</t>
  </si>
  <si>
    <t>742330042</t>
  </si>
  <si>
    <t>Montáž strukturované kabeláže zásuvek datových pod omítku, do nábytku, do parapetního žlabu nebo podlahové krabice dvouzásuvky</t>
  </si>
  <si>
    <t>-721183912</t>
  </si>
  <si>
    <t>https://podminky.urs.cz/item/CS_URS_2022_01/742330042</t>
  </si>
  <si>
    <t>1215947</t>
  </si>
  <si>
    <t>KRYT KOMUNIKACNI ZASUVKY 5014H-A01018 03</t>
  </si>
  <si>
    <t>-840830821</t>
  </si>
  <si>
    <t>8500148367</t>
  </si>
  <si>
    <t>Přístroj zásuvky datové Modular Jack Cat. 6A, stíněný</t>
  </si>
  <si>
    <t>-182723710</t>
  </si>
  <si>
    <t>998742201</t>
  </si>
  <si>
    <t>Přesun hmot pro slaboproud stanovený procentní sazbou (%) z ceny vodorovná dopravní vzdálenost do 50 m v objektech výšky do 6 m</t>
  </si>
  <si>
    <t>412636970</t>
  </si>
  <si>
    <t>https://podminky.urs.cz/item/CS_URS_2022_01/998742201</t>
  </si>
  <si>
    <t>Práce a dodávky M</t>
  </si>
  <si>
    <t>21-M</t>
  </si>
  <si>
    <t>Elektromontáže</t>
  </si>
  <si>
    <t>210204100</t>
  </si>
  <si>
    <t>Montáž výložníků osvětlení jednoramenných nástěnných, hmotnosti do 35 kg</t>
  </si>
  <si>
    <t>-53382427</t>
  </si>
  <si>
    <t>https://podminky.urs.cz/item/CS_URS_2022_01/210204100</t>
  </si>
  <si>
    <t xml:space="preserve">Poznámka k položce:_x000D_
výložník dodán se svítidlem pro osvětlení loga_x000D_
</t>
  </si>
  <si>
    <t>210290741</t>
  </si>
  <si>
    <t>Zpětná montáž motorických spotřebičů s usazením a upevněním na stávající nosnou konstrukci nebo podklad, vyrovnání řemene a vyvážení, bez zapojení elektromotorů (s přenesením do 5 m) do 1 kW</t>
  </si>
  <si>
    <t>-986438431</t>
  </si>
  <si>
    <t>https://podminky.urs.cz/item/CS_URS_2022_01/210290741</t>
  </si>
  <si>
    <t>7+10+5+4</t>
  </si>
  <si>
    <t>55431061</t>
  </si>
  <si>
    <t>osušovač rukou elektrický šedý kryt</t>
  </si>
  <si>
    <t>-557181492</t>
  </si>
  <si>
    <t>HZS</t>
  </si>
  <si>
    <t>Hodinové zúčtovací sazby</t>
  </si>
  <si>
    <t>HZS1301</t>
  </si>
  <si>
    <t>Hodinové zúčtovací sazby profesí HSV provádění konstrukcí zedník</t>
  </si>
  <si>
    <t>hod</t>
  </si>
  <si>
    <t>512</t>
  </si>
  <si>
    <t>-576453375</t>
  </si>
  <si>
    <t>https://podminky.urs.cz/item/CS_URS_2022_01/HZS1301</t>
  </si>
  <si>
    <t>Poznámka k položce:_x000D_
práce neuvedené v jiných položkách_x000D_
stavební přípomoce</t>
  </si>
  <si>
    <t>HZS2231</t>
  </si>
  <si>
    <t>Hodinové zúčtovací sazby profesí PSV provádění stavebních instalací elektrikář</t>
  </si>
  <si>
    <t>12511456</t>
  </si>
  <si>
    <t>https://podminky.urs.cz/item/CS_URS_2022_01/HZS2231</t>
  </si>
  <si>
    <t>Poznámka k položce:_x000D_
práce neuvedené v jiných položkách</t>
  </si>
  <si>
    <t>HZS2232</t>
  </si>
  <si>
    <t>Hodinové zúčtovací sazby profesí PSV provádění stavebních instalací elektrikář odborný</t>
  </si>
  <si>
    <t>1749721062</t>
  </si>
  <si>
    <t>https://podminky.urs.cz/item/CS_URS_2022_01/HZS2232</t>
  </si>
  <si>
    <t>46-M</t>
  </si>
  <si>
    <t>Zemní práce při extr.mont.pracích</t>
  </si>
  <si>
    <t>460941112</t>
  </si>
  <si>
    <t>Vyplnění rýh vyplnění a omítnutí rýh ve stropech hloubky do 3 cm a šířky přes 3 do 5 cm</t>
  </si>
  <si>
    <t>-949259431</t>
  </si>
  <si>
    <t>https://podminky.urs.cz/item/CS_URS_2022_01/460941112</t>
  </si>
  <si>
    <t>Poznámka k položce:_x000D_
rezerva pro případné opravy povrchů</t>
  </si>
  <si>
    <t>468081411</t>
  </si>
  <si>
    <t>Vybourání otvorů ve zdivu betonovém plochy do 0,0225 m2 a tloušťky do 15 cm</t>
  </si>
  <si>
    <t>164298877</t>
  </si>
  <si>
    <t>https://podminky.urs.cz/item/CS_URS_2022_01/468081411</t>
  </si>
  <si>
    <t xml:space="preserve">Poznámka k položce:_x000D_
Vrtání otvorů v ŽB panelu_x000D_
</t>
  </si>
  <si>
    <t>468091112</t>
  </si>
  <si>
    <t>Vysekání kapes nebo výklenků ve zdivu pro osazení kotevních prvků nebo elektroinstalačního zařízení z lehkých betonů, dutých cihel nebo tvárnic, velikosti 10x10x8 cm</t>
  </si>
  <si>
    <t>-1350404261</t>
  </si>
  <si>
    <t>https://podminky.urs.cz/item/CS_URS_2022_01/468091112</t>
  </si>
  <si>
    <t>468101112</t>
  </si>
  <si>
    <t>Vysekání rýh pro montáž trubek a kabelů v kamenných nebo betonových zdech hloubky do 3 cm a šířky přes 3 do 5 cm</t>
  </si>
  <si>
    <t>-235601485</t>
  </si>
  <si>
    <t>https://podminky.urs.cz/item/CS_URS_2022_01/468101112</t>
  </si>
  <si>
    <t>469981111</t>
  </si>
  <si>
    <t>Přesun hmot pro pomocné stavební práce při elektromontážích dopravní vzdálenost do 1 000 m</t>
  </si>
  <si>
    <t>-1950042242</t>
  </si>
  <si>
    <t>https://podminky.urs.cz/item/CS_URS_2022_01/469981111</t>
  </si>
  <si>
    <t>VRN1</t>
  </si>
  <si>
    <t>Průzkumné, geodetické a projektové práce</t>
  </si>
  <si>
    <t>013254000</t>
  </si>
  <si>
    <t>Dokumentace skutečného provedení stavby</t>
  </si>
  <si>
    <t>93883097</t>
  </si>
  <si>
    <t>https://podminky.urs.cz/item/CS_URS_2022_01/013254000</t>
  </si>
  <si>
    <t>VRN7</t>
  </si>
  <si>
    <t>Provozní vlivy</t>
  </si>
  <si>
    <t>071002000</t>
  </si>
  <si>
    <t>Provoz investora, třetích osob</t>
  </si>
  <si>
    <t>-1205582715</t>
  </si>
  <si>
    <t>https://podminky.urs.cz/item/CS_URS_2022_01/071002000</t>
  </si>
  <si>
    <t>122251102</t>
  </si>
  <si>
    <t>Odkopávky a prokopávky nezapažené strojně v hornině třídy těžitelnosti I skupiny 3 přes 20 do 50 m3</t>
  </si>
  <si>
    <t>1296980073</t>
  </si>
  <si>
    <t>https://podminky.urs.cz/item/CS_URS_2022_01/122251102</t>
  </si>
  <si>
    <t>viz. výkres č. D.1.1.02 a 04</t>
  </si>
  <si>
    <t xml:space="preserve">Odkopávky po výšku štěrkového podsypu </t>
  </si>
  <si>
    <t>Vstupní objekt</t>
  </si>
  <si>
    <t>6,5*4,8*0,35+6,5*4,8*0,3</t>
  </si>
  <si>
    <t>132251253</t>
  </si>
  <si>
    <t>Hloubení nezapažených rýh šířky přes 800 do 2 000 mm strojně s urovnáním dna do předepsaného profilu a spádu v hornině třídy těžitelnosti I skupiny 3 přes 50 do 100 m3</t>
  </si>
  <si>
    <t>2094475670</t>
  </si>
  <si>
    <t>https://podminky.urs.cz/item/CS_URS_2022_01/132251253</t>
  </si>
  <si>
    <t xml:space="preserve">Výkop po kótu štěrkového podsypu </t>
  </si>
  <si>
    <t>Kóje</t>
  </si>
  <si>
    <t>2,0*1,2*(16,6+3,05*2)</t>
  </si>
  <si>
    <t>1,8*1,2*16,6</t>
  </si>
  <si>
    <t>936603204</t>
  </si>
  <si>
    <t>2,0*1,21*((7,575+3,8)*2)</t>
  </si>
  <si>
    <t>2,0*1,18*(8,975*2+3,8)</t>
  </si>
  <si>
    <t>-2087279718</t>
  </si>
  <si>
    <t>Odvoz na mezideponii a zpět na zásyp</t>
  </si>
  <si>
    <t>132,811    "výpočet v pol.č. 174151101</t>
  </si>
  <si>
    <t>775180019</t>
  </si>
  <si>
    <t>20,28+90,336+106,385    "výkopy</t>
  </si>
  <si>
    <t>-132,811       "odpočet zpětného zásypu</t>
  </si>
  <si>
    <t>167151111</t>
  </si>
  <si>
    <t>Nakládání, skládání a překládání neulehlého výkopku nebo sypaniny strojně nakládání, množství přes 100 m3, z hornin třídy těžitelnosti I, skupiny 1 až 3</t>
  </si>
  <si>
    <t>1086035464</t>
  </si>
  <si>
    <t>https://podminky.urs.cz/item/CS_URS_2022_01/167151111</t>
  </si>
  <si>
    <t>1212398491</t>
  </si>
  <si>
    <t>84,19*1,8 'Přepočtené koeficientem množství</t>
  </si>
  <si>
    <t>7313925</t>
  </si>
  <si>
    <t>-2035889529</t>
  </si>
  <si>
    <t>90,336     "kóje</t>
  </si>
  <si>
    <t>106,385   "vstupní objekt</t>
  </si>
  <si>
    <t>Odpočet obsypu a lože drenáže</t>
  </si>
  <si>
    <t>-17,4-4,35</t>
  </si>
  <si>
    <t>Odpočet základových pasů</t>
  </si>
  <si>
    <t>-11,507</t>
  </si>
  <si>
    <t>Odpočet stěn do výšky podsypu/výkopu rýh</t>
  </si>
  <si>
    <t>-(14,6+2,3*2)*0,25*0,9   "kóje</t>
  </si>
  <si>
    <t>-1,9*0,2*0,91-((5,05*2+2,55)*0,91)-((6,95*2+2,55)*0,88)</t>
  </si>
  <si>
    <t>1957761065</t>
  </si>
  <si>
    <t>0,6*0,4*((13,15+3,3)*2+1,0)</t>
  </si>
  <si>
    <t>0,6*0,4*((15,5+3,3)*2+1,0)</t>
  </si>
  <si>
    <t>1677024984</t>
  </si>
  <si>
    <t>(0,6+0,4)*2*((13,15+3,3)*2+1,0)</t>
  </si>
  <si>
    <t>(0,6+0,4)*2*((15,5+3,3)*2+1,0)</t>
  </si>
  <si>
    <t>425665857</t>
  </si>
  <si>
    <t>145*1,1 'Přepočtené koeficientem množství</t>
  </si>
  <si>
    <t>1983760289</t>
  </si>
  <si>
    <t>0,6*0,1*((13,15+3,3)*2+1,0)</t>
  </si>
  <si>
    <t>0,6*0,1*((15,5+3,3)*2+1,0)</t>
  </si>
  <si>
    <t>1499530218</t>
  </si>
  <si>
    <t>(13,15+3,3)*2+1,0</t>
  </si>
  <si>
    <t>(15,5+3,3)*2+1,0</t>
  </si>
  <si>
    <t>1255227370</t>
  </si>
  <si>
    <t>viz. výkres č. D.1.2.07</t>
  </si>
  <si>
    <t>((5,3*2,4+7,2*2,4)*0,2)+0,25*0,1*0,2*2</t>
  </si>
  <si>
    <t>1252192352</t>
  </si>
  <si>
    <t>((5,3+2,5)*2*0,2)+((7,2+2,5)*2*0,2)</t>
  </si>
  <si>
    <t>1255281170</t>
  </si>
  <si>
    <t>-1180354491</t>
  </si>
  <si>
    <t>0,019*5*2    "1</t>
  </si>
  <si>
    <t>0,031    "2</t>
  </si>
  <si>
    <t>274322611</t>
  </si>
  <si>
    <t>Základy z betonu železového (bez výztuže) pasy z betonu se zvýšenými nároky na prostředí tř. C 30/37</t>
  </si>
  <si>
    <t>-1529007218</t>
  </si>
  <si>
    <t>https://podminky.urs.cz/item/CS_URS_2022_01/274322611</t>
  </si>
  <si>
    <t>viz. výkres č. D.1.2.03, 04 a D.1.1.02</t>
  </si>
  <si>
    <t>0,5*0,3*(2,8*2+13,85)</t>
  </si>
  <si>
    <t>0,3*1,08*13,85</t>
  </si>
  <si>
    <t>(0,5*0,3*(2,675+1,65)*2)+0,5*0,15*0,3*2   "obvodové pasy</t>
  </si>
  <si>
    <t>0,5*0,3*1,65   "vnitřní pas</t>
  </si>
  <si>
    <t>0,35*0,3*1,06    "ZP1</t>
  </si>
  <si>
    <t>1,028*0,3*1,108*2    "ZPK1</t>
  </si>
  <si>
    <t>0,55*2,45*1,25    "ZP2</t>
  </si>
  <si>
    <t>0,2*0,207*0,8   "ZP3</t>
  </si>
  <si>
    <t>1487717310</t>
  </si>
  <si>
    <t>(0,5+19,45)*2*0,3</t>
  </si>
  <si>
    <t>1,08*13,85*2</t>
  </si>
  <si>
    <t>((12,55+2,8)*2*0,3)+0,15*0,3*2    "obvodové pasy - vnější část</t>
  </si>
  <si>
    <t>(4,575*2+6,475*2+1,65*2)*0,3    "obvodové apsy - vnitřní část</t>
  </si>
  <si>
    <t>0,3*1,65*2   "vnitřní pas</t>
  </si>
  <si>
    <t>(0,35+0,3)*2*1,06    "ZP1</t>
  </si>
  <si>
    <t>(1,028+0,3)*2*1,108*2    "ZPK1</t>
  </si>
  <si>
    <t>(0,55+2,45)*2*1,25    "ZP2</t>
  </si>
  <si>
    <t>(0,2+0,207)*2*0,8   "ZP3</t>
  </si>
  <si>
    <t>-1764686112</t>
  </si>
  <si>
    <t>321340534</t>
  </si>
  <si>
    <t>viz. výkres č. D.1.2.08</t>
  </si>
  <si>
    <t>Základy brány</t>
  </si>
  <si>
    <t>0,087</t>
  </si>
  <si>
    <t>2r03.1.1</t>
  </si>
  <si>
    <t>-991752693</t>
  </si>
  <si>
    <t>311321814</t>
  </si>
  <si>
    <t>Nadzákladové zdi z betonu železového (bez výztuže) nosné pohledového (v přírodní barvě drtí a přísad) tř. C 25/30</t>
  </si>
  <si>
    <t>-1963782127</t>
  </si>
  <si>
    <t>https://podminky.urs.cz/item/CS_URS_2022_01/311321814</t>
  </si>
  <si>
    <t>viz. výkres č. D.1.2.03 a 04</t>
  </si>
  <si>
    <t>VSTUPNÍ OBJEKT</t>
  </si>
  <si>
    <t>Stěna A</t>
  </si>
  <si>
    <t>(4,85+6,95)*1,15*0,25    "část pod základovou deskou</t>
  </si>
  <si>
    <t>(4,85*(2,885+0,5)*0,25)+(7,2*(3,555+0,5)*0,25)    "stěna+atika</t>
  </si>
  <si>
    <t>-2,5*1,63*0,25-1,5*3,555*0,25    "odpočet otvorů</t>
  </si>
  <si>
    <t>Stěna B</t>
  </si>
  <si>
    <t>-1,5*3,555*0,25-1,0*2,885*0,25   "odpočet otvorů</t>
  </si>
  <si>
    <t>Stěna C</t>
  </si>
  <si>
    <t>2,55*1,15*0,25   "část pod základovou deskou</t>
  </si>
  <si>
    <t>2,55*(3,555+0,5)*0,25     "stěna+atika</t>
  </si>
  <si>
    <t>Stěna D</t>
  </si>
  <si>
    <t>Stěna E</t>
  </si>
  <si>
    <t>1,9*1,15*0,2    "část pod základovou deskou</t>
  </si>
  <si>
    <t>1,9*3,555*0,2  "stěna</t>
  </si>
  <si>
    <t>Součet VSTUPNÍ OBJEKT</t>
  </si>
  <si>
    <t>KÓJE</t>
  </si>
  <si>
    <t>((4,025+2,965)/2*14,6)*0,25</t>
  </si>
  <si>
    <t>(2,3*4,025+2,3*2,965)*0,25</t>
  </si>
  <si>
    <t>Součet KÓJE</t>
  </si>
  <si>
    <t>33,61     "součet VSTUPNÍ OBJEKT</t>
  </si>
  <si>
    <t>16,776   "součet KÓJE</t>
  </si>
  <si>
    <t>Součet CELKEM</t>
  </si>
  <si>
    <t>311351121</t>
  </si>
  <si>
    <t>Bednění nadzákladových zdí nosných rovné oboustranné za každou stranu zřízení</t>
  </si>
  <si>
    <t>-18409297</t>
  </si>
  <si>
    <t>https://podminky.urs.cz/item/CS_URS_2022_01/311351121</t>
  </si>
  <si>
    <t>(4,85+6,95)*1,15*2    "část pod základovou deskou</t>
  </si>
  <si>
    <t>((4,85*(2,885+0,5))+(7,2*(3,555+0,5)))*2    "stěna+atika</t>
  </si>
  <si>
    <t>(1,63*2+3,555*2)*0,25   "ostění otvorů</t>
  </si>
  <si>
    <t>-2,5*1,63-1,5*3,555    "odpočet otvorů</t>
  </si>
  <si>
    <t>(2,885*2+3,555*2)*0,25   "ostění otvorů</t>
  </si>
  <si>
    <t>-1,5*3,555-1,0*2,885   "odpočet otvorů</t>
  </si>
  <si>
    <t>2,55*1,15*2   "část pod základovou deskou</t>
  </si>
  <si>
    <t>2,55*(3,555+0,5)*2     "stěna+atika</t>
  </si>
  <si>
    <t>(0,2+0,5*2)*0,25   "vybednění otvoru</t>
  </si>
  <si>
    <t>1,9*1,15*2    "část pod základovou deskou</t>
  </si>
  <si>
    <t>1,9*3,555*2  "stěna</t>
  </si>
  <si>
    <t>((4,025+2,965)/2*14,6)*2</t>
  </si>
  <si>
    <t>(2,3*4,025+2,3*2,965)*2</t>
  </si>
  <si>
    <t>296,192    "součet VSTUPNÍ OBJEKT</t>
  </si>
  <si>
    <t>134,208   "součet KÓJE</t>
  </si>
  <si>
    <t>311351122</t>
  </si>
  <si>
    <t>Bednění nadzákladových zdí nosných rovné oboustranné za každou stranu odstranění</t>
  </si>
  <si>
    <t>2050255392</t>
  </si>
  <si>
    <t>https://podminky.urs.cz/item/CS_URS_2022_01/311351122</t>
  </si>
  <si>
    <t>311351911</t>
  </si>
  <si>
    <t>Bednění nadzákladových zdí nosných Příplatek k cenám bednění za pohledový beton</t>
  </si>
  <si>
    <t>384581123</t>
  </si>
  <si>
    <t>https://podminky.urs.cz/item/CS_URS_2022_01/311351911</t>
  </si>
  <si>
    <t>311361821</t>
  </si>
  <si>
    <t>Výztuž nadzákladových zdí nosných svislých nebo odkloněných od svislice, rovných nebo oblých z betonářské oceli 10 505 (R) nebo BSt 500</t>
  </si>
  <si>
    <t>-722317895</t>
  </si>
  <si>
    <t>https://podminky.urs.cz/item/CS_URS_2022_01/311361821</t>
  </si>
  <si>
    <t>viz. výkres č. D.1.2.03, 05 a 06</t>
  </si>
  <si>
    <t>0,835+1,97+0,625</t>
  </si>
  <si>
    <t>311362021</t>
  </si>
  <si>
    <t>Výztuž nadzákladových zdí nosných svislých nebo odkloněných od svislice, rovných nebo oblých ze svařovaných sítí z drátů typu KARI</t>
  </si>
  <si>
    <t>1992375860</t>
  </si>
  <si>
    <t>https://podminky.urs.cz/item/CS_URS_2022_01/311362021</t>
  </si>
  <si>
    <t>0,521</t>
  </si>
  <si>
    <t>411324444</t>
  </si>
  <si>
    <t>Stropy z betonu železového (bez výztuže) pohledového stropů deskových, plochých střech, desek balkonových, desek hřibových stropů včetně hlavic hřibových sloupů tř. C 25/30</t>
  </si>
  <si>
    <t>883115320</t>
  </si>
  <si>
    <t>https://podminky.urs.cz/item/CS_URS_2022_01/411324444</t>
  </si>
  <si>
    <t>12,3*2,4*0,2</t>
  </si>
  <si>
    <t>411351011</t>
  </si>
  <si>
    <t>Bednění stropních konstrukcí - bez podpěrné konstrukce desek tloušťky stropní desky přes 5 do 25 cm zřízení</t>
  </si>
  <si>
    <t>1999775026</t>
  </si>
  <si>
    <t>https://podminky.urs.cz/item/CS_URS_2022_01/411351011</t>
  </si>
  <si>
    <t>(4,85+6,75)*1,9</t>
  </si>
  <si>
    <t>(12,3+2,4)*2*0,2   "okraj stropu</t>
  </si>
  <si>
    <t>411351012</t>
  </si>
  <si>
    <t>Bednění stropních konstrukcí - bez podpěrné konstrukce desek tloušťky stropní desky přes 5 do 25 cm odstranění</t>
  </si>
  <si>
    <t>1198972470</t>
  </si>
  <si>
    <t>https://podminky.urs.cz/item/CS_URS_2022_01/411351012</t>
  </si>
  <si>
    <t>411354313</t>
  </si>
  <si>
    <t>Podpěrná konstrukce stropů - desek, kleneb a skořepin výška podepření do 4 m tloušťka stropu přes 15 do 25 cm zřízení</t>
  </si>
  <si>
    <t>1723890811</t>
  </si>
  <si>
    <t>https://podminky.urs.cz/item/CS_URS_2022_01/411354313</t>
  </si>
  <si>
    <t>1,5*0,25*2+1,0*0,25    "ostění dveří</t>
  </si>
  <si>
    <t>411354314</t>
  </si>
  <si>
    <t>Podpěrná konstrukce stropů - desek, kleneb a skořepin výška podepření do 4 m tloušťka stropu přes 15 do 25 cm odstranění</t>
  </si>
  <si>
    <t>1459246042</t>
  </si>
  <si>
    <t>https://podminky.urs.cz/item/CS_URS_2022_01/411354314</t>
  </si>
  <si>
    <t>411359111</t>
  </si>
  <si>
    <t>Bednění stropních konstrukcí - bez podpěrné konstrukce Příplatek k cenám za pohledový beton</t>
  </si>
  <si>
    <t>963054295</t>
  </si>
  <si>
    <t>https://podminky.urs.cz/item/CS_URS_2022_01/411359111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</si>
  <si>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</si>
  <si>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</si>
  <si>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-1048306333</t>
  </si>
  <si>
    <t>https://podminky.urs.cz/item/CS_URS_2022_01/411362021</t>
  </si>
  <si>
    <t>Celková tonáž sítí</t>
  </si>
  <si>
    <t xml:space="preserve">0,734  </t>
  </si>
  <si>
    <t>Odpočet tonáže základové desky</t>
  </si>
  <si>
    <t>413351121</t>
  </si>
  <si>
    <t>Bednění nosníků a průvlaků - bez podpěrné konstrukce výška nosníku po spodní líc stropní desky přes 100 cm zřízení</t>
  </si>
  <si>
    <t>-1849638673</t>
  </si>
  <si>
    <t>https://podminky.urs.cz/item/CS_URS_2022_01/413351121</t>
  </si>
  <si>
    <t>(2,5+1,5)*0,25   "nadpraží otvorů</t>
  </si>
  <si>
    <t>(1,5+1,0)*0,25   "nadpraží otvorů</t>
  </si>
  <si>
    <t>413351122</t>
  </si>
  <si>
    <t>Bednění nosníků a průvlaků - bez podpěrné konstrukce výška nosníku po spodní líc stropní desky přes 100 cm odstranění</t>
  </si>
  <si>
    <t>-1960723875</t>
  </si>
  <si>
    <t>https://podminky.urs.cz/item/CS_URS_2022_01/413351122</t>
  </si>
  <si>
    <t>413351191</t>
  </si>
  <si>
    <t>Bednění nosníků a průvlaků - bez podpěrné konstrukce Příplatek k cenám za pohledový beton</t>
  </si>
  <si>
    <t>1322740227</t>
  </si>
  <si>
    <t>https://podminky.urs.cz/item/CS_URS_2022_01/413351191</t>
  </si>
  <si>
    <t>413352115</t>
  </si>
  <si>
    <t>Podpěrná konstrukce nosníků a průvlaků výšky podepření do 4 m výšky nosníku (po spodní hranu stropní desky) přes 100 cm zřízení</t>
  </si>
  <si>
    <t>-321272195</t>
  </si>
  <si>
    <t>https://podminky.urs.cz/item/CS_URS_2022_01/413352115</t>
  </si>
  <si>
    <t>413352116</t>
  </si>
  <si>
    <t>Podpěrná konstrukce nosníků a průvlaků výšky podepření do 4 m výšky nosníku (po spodní hranu stropní desky) přes 100 cm odstranění</t>
  </si>
  <si>
    <t>262131499</t>
  </si>
  <si>
    <t>https://podminky.urs.cz/item/CS_URS_2022_01/413352116</t>
  </si>
  <si>
    <t>-586288277</t>
  </si>
  <si>
    <t>2,5*1,9</t>
  </si>
  <si>
    <t>0,9*0,25    "práh dveří</t>
  </si>
  <si>
    <t>1,2*1,9</t>
  </si>
  <si>
    <t>0,8*0,15+0,7*0,1    "prahy dveří</t>
  </si>
  <si>
    <t>0,9*1,9</t>
  </si>
  <si>
    <t>2,15*1,9</t>
  </si>
  <si>
    <t>1,5*2,15</t>
  </si>
  <si>
    <t>0,8*0,1*2+1,5*0,25    "prahy dveří</t>
  </si>
  <si>
    <t>2,8*1,9</t>
  </si>
  <si>
    <t>22,32*0,05</t>
  </si>
  <si>
    <t>1365745034</t>
  </si>
  <si>
    <t>22,32    "výpočet v pol.č. 631362021</t>
  </si>
  <si>
    <t>Kari 150/150/6mm - 3,03 kg/m2</t>
  </si>
  <si>
    <t>22,32*0,00303*1,2    "20% na přesahy</t>
  </si>
  <si>
    <t>1504762440</t>
  </si>
  <si>
    <t>-1406374174</t>
  </si>
  <si>
    <t>pouzdro stavební bezobložkové posuvných dveří jednopouzdrové 800mm standardní rozměr</t>
  </si>
  <si>
    <t>-398556557</t>
  </si>
  <si>
    <t>817203433</t>
  </si>
  <si>
    <t>viz. výkres č. D.1.1.06</t>
  </si>
  <si>
    <t>Plocha dle dwg</t>
  </si>
  <si>
    <t>4,7    "pohled jihovýhodní</t>
  </si>
  <si>
    <t>11,0  "pohled severozápadní</t>
  </si>
  <si>
    <t>50,0  "pohled severovýchodní - kóje</t>
  </si>
  <si>
    <t>59,0  "pohled severovýchodní - vstupní objekt</t>
  </si>
  <si>
    <t>54,0  "pohled severovýchodní - vstupní objekt</t>
  </si>
  <si>
    <t>-263890068</t>
  </si>
  <si>
    <t>178,7*30*3</t>
  </si>
  <si>
    <t>777634395</t>
  </si>
  <si>
    <t>-133131043</t>
  </si>
  <si>
    <t>Legenda místností</t>
  </si>
  <si>
    <t>5,06+2,28+1,7+4,09+3,52+5,32+27,16</t>
  </si>
  <si>
    <t>1396947515</t>
  </si>
  <si>
    <t>5,06+2,28+1,7+4,09+3,52+5,32</t>
  </si>
  <si>
    <t>-14524973</t>
  </si>
  <si>
    <t>-1205457905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</si>
  <si>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</si>
  <si>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</si>
  <si>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495238630</t>
  </si>
  <si>
    <t>https://podminky.urs.cz/item/CS_URS_2022_01/998012021</t>
  </si>
  <si>
    <t>-1761448180</t>
  </si>
  <si>
    <t>(2,5+2,15)*2*0,1    "vytažení na stěny</t>
  </si>
  <si>
    <t>-0,9*0,1   "odpočet dveří</t>
  </si>
  <si>
    <t>(1,2+1,9)*2*0,1    "vytažení na stěny</t>
  </si>
  <si>
    <t>-(0,7-0,8)*0,1   "odpočet dveří</t>
  </si>
  <si>
    <t>(0,9+1,9)*2*0,1    "vytažení na stěny</t>
  </si>
  <si>
    <t>-0,7*0,1       "odpočet dveří</t>
  </si>
  <si>
    <t>(2,15+1,9)*2*0,1    "vytažení na stěny</t>
  </si>
  <si>
    <t>-0,8*0,1   "odpočet dveří</t>
  </si>
  <si>
    <t>(1,5+2,15*2)*0,1    "vytažení na stěny</t>
  </si>
  <si>
    <t>-1,5*0,1   "odpočet dveří</t>
  </si>
  <si>
    <t>(2,8+1,9)*2*0,1    "vytažení na stěny</t>
  </si>
  <si>
    <t>-1068798427</t>
  </si>
  <si>
    <t>26,3*0,00033 'Přepočtené koeficientem množství</t>
  </si>
  <si>
    <t>-227607758</t>
  </si>
  <si>
    <t>viz. výkres č. D.1.1.03 a 04</t>
  </si>
  <si>
    <t>((2,55*2+12,3)*2,0)+12,3*1,8</t>
  </si>
  <si>
    <t>14,6*1,08+((2,55*2+14,6)*2,0)</t>
  </si>
  <si>
    <t>101018530</t>
  </si>
  <si>
    <t>112,108*0,00034 'Přepočtené koeficientem množství</t>
  </si>
  <si>
    <t>-36164528</t>
  </si>
  <si>
    <t>26,3    "výpočet v pol.č. 711111001</t>
  </si>
  <si>
    <t>-2059261689</t>
  </si>
  <si>
    <t>26,3*1,1655 'Přepočtené koeficientem množství</t>
  </si>
  <si>
    <t>1766953427</t>
  </si>
  <si>
    <t>112,108    "výpočet v pol.č. 711112001</t>
  </si>
  <si>
    <t>-571208563</t>
  </si>
  <si>
    <t>112,108*1,221 'Přepočtené koeficientem množství</t>
  </si>
  <si>
    <t>-1182556736</t>
  </si>
  <si>
    <t>((2,55*2+12,3)*1,7)+12,3*1,5</t>
  </si>
  <si>
    <t>14,6*0,78+((2,55*2+14,6)*1,7)</t>
  </si>
  <si>
    <t>674306405</t>
  </si>
  <si>
    <t>(2,55+12,3)*2</t>
  </si>
  <si>
    <t>(2,55+14,6)*2</t>
  </si>
  <si>
    <t>-1246117065</t>
  </si>
  <si>
    <t>-403267656</t>
  </si>
  <si>
    <t>28372305</t>
  </si>
  <si>
    <t>deska EPS 100 pro konstrukce s běžným zatížením λ=0,037 tl 50mm</t>
  </si>
  <si>
    <t>529086639</t>
  </si>
  <si>
    <t>22,32*1,02 'Přepočtené koeficientem množství</t>
  </si>
  <si>
    <t>-1318604217</t>
  </si>
  <si>
    <t>762342214</t>
  </si>
  <si>
    <t>Montáž laťování střech jednoduchých sklonu do 60° při osové vzdálenosti latí přes 150 do 360 mm</t>
  </si>
  <si>
    <t>882211845</t>
  </si>
  <si>
    <t>https://podminky.urs.cz/item/CS_URS_2022_01/762342214</t>
  </si>
  <si>
    <t>Střecha S03</t>
  </si>
  <si>
    <t>14,1*2,2</t>
  </si>
  <si>
    <t>60514114</t>
  </si>
  <si>
    <t>řezivo jehličnaté lať impregnovaná dl 4 m</t>
  </si>
  <si>
    <t>-812478801</t>
  </si>
  <si>
    <t>Střecha S04</t>
  </si>
  <si>
    <t>0,05*0,03*14,1*8</t>
  </si>
  <si>
    <t>0,169*1,1 'Přepočtené koeficientem množství</t>
  </si>
  <si>
    <t>1047313112</t>
  </si>
  <si>
    <t>Atika střechy S03</t>
  </si>
  <si>
    <t>(14,6+2,3*2)*0,25</t>
  </si>
  <si>
    <t>76236131r03.1.2</t>
  </si>
  <si>
    <t>Konstrukční a vyrovnávací vrstva pod klempířské prvky z vodovzdorné překližky tl. 15 mm vč. ukotvení k podkladu</t>
  </si>
  <si>
    <t>-2053752545</t>
  </si>
  <si>
    <t>viz. výkres č. D1.1.05</t>
  </si>
  <si>
    <t>1994180282</t>
  </si>
  <si>
    <t>763121424</t>
  </si>
  <si>
    <t>Stěna předsazená ze sádrokartonových desek s nosnou konstrukcí z ocelových profilů CW, UW jednoduše opláštěná deskou impregnovanou H2 tl. 12,5 mm bez izolace, EI 15, stěna tl. 87,5 mm, profil 75</t>
  </si>
  <si>
    <t>144028645</t>
  </si>
  <si>
    <t>https://podminky.urs.cz/item/CS_URS_2022_01/763121424</t>
  </si>
  <si>
    <t>0,9*2,785    "místnost 1.02</t>
  </si>
  <si>
    <t>2,15*2,785   "místnost 1.04</t>
  </si>
  <si>
    <t>0,9*2,785    "místnost 1.06</t>
  </si>
  <si>
    <t>651836386</t>
  </si>
  <si>
    <t>0,9*2,785    "místnost 1.03</t>
  </si>
  <si>
    <t>1,9*2,785    "místnost 1.06</t>
  </si>
  <si>
    <t>-126884013</t>
  </si>
  <si>
    <t>-1227217027</t>
  </si>
  <si>
    <t>-2133262754</t>
  </si>
  <si>
    <t xml:space="preserve">viz. výkres č. D.1.1.03 </t>
  </si>
  <si>
    <t>-904272466</t>
  </si>
  <si>
    <t>763131761</t>
  </si>
  <si>
    <t>Podhled ze sádrokartonových desek Příplatek k cenám za plochu do 3 m2 jednotlivě</t>
  </si>
  <si>
    <t>-1386788354</t>
  </si>
  <si>
    <t>https://podminky.urs.cz/item/CS_URS_2022_01/763131761</t>
  </si>
  <si>
    <t>763171113</t>
  </si>
  <si>
    <t>Montáž klapek pro konstrukce ze sádrokartonových desek revizních pro příčky nebo předsazené stěny, velikost přes 0,25 do 0,50 m2</t>
  </si>
  <si>
    <t>-1316803065</t>
  </si>
  <si>
    <t>https://podminky.urs.cz/item/CS_URS_2022_01/763171113</t>
  </si>
  <si>
    <t>59030710</t>
  </si>
  <si>
    <t>dvířka revizní jednokřídlá s automatickým zámkem 200x200mm</t>
  </si>
  <si>
    <t>286741306</t>
  </si>
  <si>
    <t>763412114</t>
  </si>
  <si>
    <t>Sanitární příčky vhodné do suchého prostředí dělící z dřevotřískových desek laminovaných tl. 32 mm</t>
  </si>
  <si>
    <t>-1165474116</t>
  </si>
  <si>
    <t>https://podminky.urs.cz/item/CS_URS_2022_01/763412114</t>
  </si>
  <si>
    <t>viz. Specifikace prvků a výkres č. D.1.1.03</t>
  </si>
  <si>
    <t>(1,9+1,65)*2,0</t>
  </si>
  <si>
    <t>-0,7*1,85*2   "odpočet dveří</t>
  </si>
  <si>
    <t>763412124</t>
  </si>
  <si>
    <t>Sanitární příčky vhodné do suchého prostředí dveře vnitřní do sanitárních příček šířky do 800 mm, výšky do 2 000 mm z dřevotřískových desek laminovaných včetně nerezového kování tl. 32 mm</t>
  </si>
  <si>
    <t>897954300</t>
  </si>
  <si>
    <t>https://podminky.urs.cz/item/CS_URS_2022_01/763412124</t>
  </si>
  <si>
    <t>1101353339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</si>
  <si>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</si>
  <si>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</si>
  <si>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-359886148</t>
  </si>
  <si>
    <t>https://podminky.urs.cz/item/CS_URS_2022_01/764111671</t>
  </si>
  <si>
    <t>2,69*14,03    "K3</t>
  </si>
  <si>
    <t>76421266r03.1.3</t>
  </si>
  <si>
    <t>Okapní lišta z pozinkovaného plechu s povrchovou úpravou rš 90 mm</t>
  </si>
  <si>
    <t>-947825487</t>
  </si>
  <si>
    <t>38,0    "K1</t>
  </si>
  <si>
    <t>76421460r03.1.5</t>
  </si>
  <si>
    <t>Oplechování horních ploch zdí a nadezdívek (atik) z pozinkovaného plechu s povrchovou úpravou mechanicky kotvené rš 425 mm</t>
  </si>
  <si>
    <t>-1803979846</t>
  </si>
  <si>
    <t>5,24    "K5</t>
  </si>
  <si>
    <t>-392236089</t>
  </si>
  <si>
    <t>766660311</t>
  </si>
  <si>
    <t>Montáž dveřních křídel dřevěných nebo plastových posuvných dveří do pouzdra zděné příčky s jednou kapsou jednokřídlových, průchozí šířky do 800 mm</t>
  </si>
  <si>
    <t>49420763</t>
  </si>
  <si>
    <t>https://podminky.urs.cz/item/CS_URS_2022_01/766660311</t>
  </si>
  <si>
    <t>2,0   "D5</t>
  </si>
  <si>
    <t>dveře bezfalcové jednokřídlé dřevotřískové povrch laminátový plné 800x1970-2100mm vč. kování a VZT mřížky</t>
  </si>
  <si>
    <t>396326043</t>
  </si>
  <si>
    <t>766694r03.1.6</t>
  </si>
  <si>
    <t>Dodávka a montáž parapetních desek z vodovzdorné překližky tl.30mm</t>
  </si>
  <si>
    <t>-2106078788</t>
  </si>
  <si>
    <t>2,5*0,475    "Pi1</t>
  </si>
  <si>
    <t>2,5*0,15      "Pe1</t>
  </si>
  <si>
    <t>-1245250115</t>
  </si>
  <si>
    <t>7676201r03.1.7</t>
  </si>
  <si>
    <t>Dodávka a montáž hliníkového okna 2500x1630mm ozn. O1</t>
  </si>
  <si>
    <t>-653177309</t>
  </si>
  <si>
    <t>1,0   "O1</t>
  </si>
  <si>
    <t>-502293971</t>
  </si>
  <si>
    <t>1,0   "Vm</t>
  </si>
  <si>
    <t>-510490256</t>
  </si>
  <si>
    <t>767r03.1.8</t>
  </si>
  <si>
    <t>Dodávka a montáž nerez sítě vč. ukotvení</t>
  </si>
  <si>
    <t>-1802289810</t>
  </si>
  <si>
    <t>viz. detail F9</t>
  </si>
  <si>
    <t>767r03.1.9</t>
  </si>
  <si>
    <t>Výroba, dodávka a montáž rámů a dveří kójí vč. dřevěného obkladu, povrchové úpravy, kování, elektrického zámku, závěsů, spojovacích a kotevních prvků, dílenské dokumentace</t>
  </si>
  <si>
    <t>-108289899</t>
  </si>
  <si>
    <t>767r03.1.10</t>
  </si>
  <si>
    <t>Výroba, dodávka a montáž výplň rámů kójí pororoštem vč. povrchové úpravy, spojovacích a kotevních prvků, dílenské dokumentace</t>
  </si>
  <si>
    <t>2047537290</t>
  </si>
  <si>
    <t>767r03.1.11</t>
  </si>
  <si>
    <t>Výroba, dodávka a montáž okenice vč. dřevěného obkladu, povrchové úpravy, spojovacích a kotevních prvků, montážních prostředků a dílenské dokumentace</t>
  </si>
  <si>
    <t>-783218699</t>
  </si>
  <si>
    <t>viz. detail F5</t>
  </si>
  <si>
    <t>767r03.1.12</t>
  </si>
  <si>
    <t>Výroba, dodávka a montáž ocelové rámové konstrukce vstupního objektu vč. dřevěného obkladu, povrchové úpravy, spojovacích a kotevních prvků, montážních prostředků a dílenské dokumentace</t>
  </si>
  <si>
    <t>178677729</t>
  </si>
  <si>
    <t>767r03.1.13</t>
  </si>
  <si>
    <t>Dodávka a montáž dveří jednokřídlových ocelových 900x2375mm ozn. D1 vč. zárubně, kování a samozavírače</t>
  </si>
  <si>
    <t>-349174184</t>
  </si>
  <si>
    <t>767r03.1.14</t>
  </si>
  <si>
    <t>Dodávka a montáž dveří jednokřídlových ocelových 1370x3400mm ozn. D2 vč. zárubně, dřevěného obkladu, kování a elektrického zámku</t>
  </si>
  <si>
    <t>-67348143</t>
  </si>
  <si>
    <t>767r03.1.15</t>
  </si>
  <si>
    <t>Dodávka a montáž dveří jednokřídlových ocelových 800x1970mm ozn. D3 vč. zárubně, kování, VZT mřížky a samozavírače</t>
  </si>
  <si>
    <t>-90841521</t>
  </si>
  <si>
    <t>767r03.1.16</t>
  </si>
  <si>
    <t>Dodávka a montáž dveří jednokřídlových ocelových 700x1970mm ozn. D4 vč. zárubně, kování, VZT mřížky a samozavírače</t>
  </si>
  <si>
    <t>853752882</t>
  </si>
  <si>
    <t>99876710r03.1.17</t>
  </si>
  <si>
    <t>-414650228</t>
  </si>
  <si>
    <t>-2124242912</t>
  </si>
  <si>
    <t>Místnost 1.03 - SDK podhled</t>
  </si>
  <si>
    <t>7846r03.1.18</t>
  </si>
  <si>
    <t>125346230</t>
  </si>
  <si>
    <t>(1,2+1,9)*2*2,785</t>
  </si>
  <si>
    <t>0,9*0,09   "SDK předstěna</t>
  </si>
  <si>
    <t>-0,7*1,97-0,8*1,97   "odpočet dveří</t>
  </si>
  <si>
    <t>(0,9+1,9)*2*2,785</t>
  </si>
  <si>
    <t>0,9*0,115   "SDK předstěna</t>
  </si>
  <si>
    <t>-0,7*1,97       "odpočet dveří</t>
  </si>
  <si>
    <t>(2,15+1,9)*2*3,455</t>
  </si>
  <si>
    <t>2,15*0,09   "SDK předstěna</t>
  </si>
  <si>
    <t>(1,5+2,15*2)*3,455</t>
  </si>
  <si>
    <t>(1,5+3,455*2)*0,2   "ostění dveří</t>
  </si>
  <si>
    <t>-1,5*3,455   "odpočet dveří</t>
  </si>
  <si>
    <t>(2,8+1,9)*2*3,455</t>
  </si>
  <si>
    <t>0,9*0,09+1,9*0,1   "SDK předstěny</t>
  </si>
  <si>
    <t>SO 03.2 - Zdravotně technické instalace</t>
  </si>
  <si>
    <t>-1752498048</t>
  </si>
  <si>
    <t>0,5*0,7*1,0    "řez 2</t>
  </si>
  <si>
    <t>0,5*0,5*1,0    "řez 3</t>
  </si>
  <si>
    <t>0,5*0,5*0,6    "řez 4</t>
  </si>
  <si>
    <t>0,5*0,5*2,0    "řez 4´ - 1</t>
  </si>
  <si>
    <t>0,5*0,7*10,0    "řez 1-1´</t>
  </si>
  <si>
    <t>1,0*0,9*5,0*2</t>
  </si>
  <si>
    <t>1167358392</t>
  </si>
  <si>
    <t>0,6*2,2*4,2</t>
  </si>
  <si>
    <t>0,9*1,5*2,2   "rozšíření výkopu pro VŠ</t>
  </si>
  <si>
    <t>Splašková kanalizace</t>
  </si>
  <si>
    <t>0,6*1,6*7,3</t>
  </si>
  <si>
    <t>0,6*1,2*1,5    "rozšíření výkopu pro RŠ</t>
  </si>
  <si>
    <t>-1480734562</t>
  </si>
  <si>
    <t>1,6*7,3*2</t>
  </si>
  <si>
    <t>0,6*1,5*2    "rozšíření výkopu pro RŠ</t>
  </si>
  <si>
    <t>151101102</t>
  </si>
  <si>
    <t>Zřízení pažení a rozepření stěn rýh pro podzemní vedení příložné pro jakoukoliv mezerovitost, hloubky přes 2 do 4 m</t>
  </si>
  <si>
    <t>83090707</t>
  </si>
  <si>
    <t>https://podminky.urs.cz/item/CS_URS_2022_01/151101102</t>
  </si>
  <si>
    <t>2,2*4,2*2</t>
  </si>
  <si>
    <t>0,9*2,2*2   "rozšíření výkopu pro VŠ</t>
  </si>
  <si>
    <t>-1890207809</t>
  </si>
  <si>
    <t>151101112</t>
  </si>
  <si>
    <t>Odstranění pažení a rozepření stěn rýh pro podzemní vedení s uložením materiálu na vzdálenost do 3 m od kraje výkopu příložné, hloubky přes 2 do 4 m</t>
  </si>
  <si>
    <t>-1996553991</t>
  </si>
  <si>
    <t>https://podminky.urs.cz/item/CS_URS_2022_01/151101112</t>
  </si>
  <si>
    <t>-1059453089</t>
  </si>
  <si>
    <t>15,096    "výpočet v pol.č. 174151101</t>
  </si>
  <si>
    <t>1084367361</t>
  </si>
  <si>
    <t>13,75+16,602      "výkopy</t>
  </si>
  <si>
    <t>-15,096    "odpočet zpětného zásypu</t>
  </si>
  <si>
    <t>-756194380</t>
  </si>
  <si>
    <t>1604723174</t>
  </si>
  <si>
    <t>15,256*1,8 'Přepočtené koeficientem množství</t>
  </si>
  <si>
    <t>-1836794891</t>
  </si>
  <si>
    <t>-41836285</t>
  </si>
  <si>
    <t>13,75+16,602</t>
  </si>
  <si>
    <t>Odpočet obsypu potrubí</t>
  </si>
  <si>
    <t>-6,095</t>
  </si>
  <si>
    <t>-4,5-1,0</t>
  </si>
  <si>
    <t>-1,708</t>
  </si>
  <si>
    <t xml:space="preserve">Odpočet podkladní desky VŠ </t>
  </si>
  <si>
    <t>-0,225</t>
  </si>
  <si>
    <t>-PI*(0,5)^2*2,2</t>
  </si>
  <si>
    <t>535402055</t>
  </si>
  <si>
    <t>0,6*0,332*4,2</t>
  </si>
  <si>
    <t>0,6*0,46*7,3</t>
  </si>
  <si>
    <t>0,5*0,41*1,0    "řez 2</t>
  </si>
  <si>
    <t>0,5*0,41*1,0    "řez 3</t>
  </si>
  <si>
    <t>0,5*0,41*0,6    "řez 4</t>
  </si>
  <si>
    <t>0,5*0,41*2,0    "řez 4´ - 1</t>
  </si>
  <si>
    <t>0,5*0,46*10,0    "řez 1-1´</t>
  </si>
  <si>
    <t>-655977293</t>
  </si>
  <si>
    <t>6,095*2 'Přepočtené koeficientem množství</t>
  </si>
  <si>
    <t>-1445133213</t>
  </si>
  <si>
    <t>1,0*0,45*5,0*2</t>
  </si>
  <si>
    <t>1597310518</t>
  </si>
  <si>
    <t xml:space="preserve">viz. výkres č. D.1.4.a-03 </t>
  </si>
  <si>
    <t>(1,0+0,45)*2*5,0*2</t>
  </si>
  <si>
    <t>-1827400788</t>
  </si>
  <si>
    <t>29*1,1 'Přepočtené koeficientem množství</t>
  </si>
  <si>
    <t>999708499</t>
  </si>
  <si>
    <t>1,0*0,1*5,0*2</t>
  </si>
  <si>
    <t>1538366620</t>
  </si>
  <si>
    <t>5,0*2</t>
  </si>
  <si>
    <t>1030689363</t>
  </si>
  <si>
    <t>0,6*0,1*4,2</t>
  </si>
  <si>
    <t>0,9*0,1*2,2   "rozšíření výkopu pro VŠ</t>
  </si>
  <si>
    <t>0,6*0,1*7,3</t>
  </si>
  <si>
    <t>0,6*0,1*1,5    "rozšíření výkopu pro RŠ</t>
  </si>
  <si>
    <t>0,5*0,1*1,0    "řez 2</t>
  </si>
  <si>
    <t>0,5*0,1*1,0    "řez 3</t>
  </si>
  <si>
    <t>0,5*0,1*0,6    "řez 4</t>
  </si>
  <si>
    <t>0,5*0,1*2,0    "řez 4´ - 1</t>
  </si>
  <si>
    <t>0,5*0,1*10,0    "řez 1-1´</t>
  </si>
  <si>
    <t>1604367850</t>
  </si>
  <si>
    <t>652486760</t>
  </si>
  <si>
    <t>837365121</t>
  </si>
  <si>
    <t>Výsek a montáž kameninové odbočné tvarovky na kameninovém potrubí DN 250</t>
  </si>
  <si>
    <t>500665724</t>
  </si>
  <si>
    <t>https://podminky.urs.cz/item/CS_URS_2022_01/837365121</t>
  </si>
  <si>
    <t>Napojení nové kanalizační přípojky na stávající řad</t>
  </si>
  <si>
    <t>59711760</t>
  </si>
  <si>
    <t>odbočka kameninová glazovaná jednoduchá kolmá DN 250/150 dl 500mm spojovací systém C/F tř.160/-</t>
  </si>
  <si>
    <t>-1417707394</t>
  </si>
  <si>
    <t>871161141</t>
  </si>
  <si>
    <t>Montáž vodovodního potrubí z plastů v otevřeném výkopu z polyetylenu PE 100 svařovaných na tupo SDR 11/PN16 D 32 x 3,0 mm</t>
  </si>
  <si>
    <t>-555217167</t>
  </si>
  <si>
    <t>https://podminky.urs.cz/item/CS_URS_2022_01/871161141</t>
  </si>
  <si>
    <t>4,2</t>
  </si>
  <si>
    <t>28613110</t>
  </si>
  <si>
    <t>trubka vodovodní PE100 PN 16 SDR11 32x3,0mm</t>
  </si>
  <si>
    <t>-1630823752</t>
  </si>
  <si>
    <t>4,2*1,015 'Přepočtené koeficientem množství</t>
  </si>
  <si>
    <t>1890478464</t>
  </si>
  <si>
    <t>viz. výkres č. D.1.4.a-05</t>
  </si>
  <si>
    <t>7,3</t>
  </si>
  <si>
    <t>-1953791652</t>
  </si>
  <si>
    <t>28611528</t>
  </si>
  <si>
    <t>přechod kanalizační KG kamenina-plast DN 160</t>
  </si>
  <si>
    <t>362488879</t>
  </si>
  <si>
    <t>-577477412</t>
  </si>
  <si>
    <t>-1274419335</t>
  </si>
  <si>
    <t>-1717436377</t>
  </si>
  <si>
    <t>710215964</t>
  </si>
  <si>
    <t>-981657183</t>
  </si>
  <si>
    <t>-2046040520</t>
  </si>
  <si>
    <t>-859662029</t>
  </si>
  <si>
    <t>892351111</t>
  </si>
  <si>
    <t>Tlakové zkoušky vodou na potrubí DN 150 nebo 200</t>
  </si>
  <si>
    <t>586459177</t>
  </si>
  <si>
    <t>https://podminky.urs.cz/item/CS_URS_2022_01/892351111</t>
  </si>
  <si>
    <t>-1010841336</t>
  </si>
  <si>
    <t>5623058PC03.2.1</t>
  </si>
  <si>
    <t>šachta vodoměrná samonosná kruhová 1,0/2,2 m</t>
  </si>
  <si>
    <t>-316971687</t>
  </si>
  <si>
    <t>894812312</t>
  </si>
  <si>
    <t>Revizní a čistící šachta z polypropylenu PP pro hladké trouby DN 600 šachtové dno (DN šachty / DN trubního vedení) DN 600/160 průtočné 30°,60°,90°</t>
  </si>
  <si>
    <t>-1831285805</t>
  </si>
  <si>
    <t>https://podminky.urs.cz/item/CS_URS_2022_01/894812312</t>
  </si>
  <si>
    <t>894812332</t>
  </si>
  <si>
    <t>Revizní a čistící šachta z polypropylenu PP pro hladké trouby DN 600 roura šachtová korugovaná, světlé hloubky 2 000 mm</t>
  </si>
  <si>
    <t>-226847368</t>
  </si>
  <si>
    <t>https://podminky.urs.cz/item/CS_URS_2022_01/894812332</t>
  </si>
  <si>
    <t>894812339</t>
  </si>
  <si>
    <t>Revizní a čistící šachta z polypropylenu PP pro hladké trouby DN 600 Příplatek k cenám 2331 - 2334 za uříznutí šachtové roury</t>
  </si>
  <si>
    <t>1876179417</t>
  </si>
  <si>
    <t>https://podminky.urs.cz/item/CS_URS_2022_01/894812339</t>
  </si>
  <si>
    <t>894812351</t>
  </si>
  <si>
    <t>Revizní a čistící šachta z polypropylenu PP pro hladké trouby DN 600 poklop (mříž) litinový pro třídu zatížení A15 s betonovým prstencem</t>
  </si>
  <si>
    <t>943190278</t>
  </si>
  <si>
    <t>https://podminky.urs.cz/item/CS_URS_2022_01/894812351</t>
  </si>
  <si>
    <t>1982384046</t>
  </si>
  <si>
    <t>-68042141</t>
  </si>
  <si>
    <t>-2136631110</t>
  </si>
  <si>
    <t>-1867782391</t>
  </si>
  <si>
    <t>1311837217</t>
  </si>
  <si>
    <t>-2025112905</t>
  </si>
  <si>
    <t>14,5+12,5</t>
  </si>
  <si>
    <t>-39391430</t>
  </si>
  <si>
    <t>-2043701812</t>
  </si>
  <si>
    <t>-434161932</t>
  </si>
  <si>
    <t>562PC03.2.2</t>
  </si>
  <si>
    <t>1401590916</t>
  </si>
  <si>
    <t>-1127299354</t>
  </si>
  <si>
    <t>721173315</t>
  </si>
  <si>
    <t>Potrubí z trub PVC SN4 dešťové DN 110</t>
  </si>
  <si>
    <t>1969020565</t>
  </si>
  <si>
    <t>https://podminky.urs.cz/item/CS_URS_2022_01/721173315</t>
  </si>
  <si>
    <t>viz. výkres č. D.1.4.a-04 a 07</t>
  </si>
  <si>
    <t>420285759</t>
  </si>
  <si>
    <t>1,0    "řez 2</t>
  </si>
  <si>
    <t>1,0    "řez 3</t>
  </si>
  <si>
    <t>0,6    "řez 4</t>
  </si>
  <si>
    <t>2,0    "řez 4´ - 1</t>
  </si>
  <si>
    <t>-1169819542</t>
  </si>
  <si>
    <t>10,0    "řez 1-1´</t>
  </si>
  <si>
    <t>864438277</t>
  </si>
  <si>
    <t>-1131212586</t>
  </si>
  <si>
    <t>1,5*3</t>
  </si>
  <si>
    <t>-1147419847</t>
  </si>
  <si>
    <t>947973001</t>
  </si>
  <si>
    <t>-1837676601</t>
  </si>
  <si>
    <t>-1825680896</t>
  </si>
  <si>
    <t>4,0*3</t>
  </si>
  <si>
    <t>1422421412</t>
  </si>
  <si>
    <t>675435539</t>
  </si>
  <si>
    <t>640008203</t>
  </si>
  <si>
    <t>-120895747</t>
  </si>
  <si>
    <t>-113695205</t>
  </si>
  <si>
    <t>-484835969</t>
  </si>
  <si>
    <t>1126945074</t>
  </si>
  <si>
    <t>44324321</t>
  </si>
  <si>
    <t>680609532</t>
  </si>
  <si>
    <t>1039831872</t>
  </si>
  <si>
    <t>1019229674</t>
  </si>
  <si>
    <t>62457261</t>
  </si>
  <si>
    <t>-331676984</t>
  </si>
  <si>
    <t>926772372</t>
  </si>
  <si>
    <t>80975982</t>
  </si>
  <si>
    <t>1558915498</t>
  </si>
  <si>
    <t>984566840</t>
  </si>
  <si>
    <t>141273039</t>
  </si>
  <si>
    <t>-1381468922</t>
  </si>
  <si>
    <t>-1914323642</t>
  </si>
  <si>
    <t>1735865492</t>
  </si>
  <si>
    <t>1759441359</t>
  </si>
  <si>
    <t>-1639798908</t>
  </si>
  <si>
    <t>-116596152</t>
  </si>
  <si>
    <t>2073515012</t>
  </si>
  <si>
    <t>55231PC03.2.3</t>
  </si>
  <si>
    <t>809735558</t>
  </si>
  <si>
    <t>5523132PC03.2.4</t>
  </si>
  <si>
    <t>umyvadlo automatické bezdotykové na stěnu 440x300mm vč. nerezového ramínka s vestavěným senzorovým bezdotykovým ovládáním</t>
  </si>
  <si>
    <t>-75367329</t>
  </si>
  <si>
    <t>64211045</t>
  </si>
  <si>
    <t>umyvadlo keramické závěsné bílé š 550mm</t>
  </si>
  <si>
    <t>-1506149634</t>
  </si>
  <si>
    <t>-643148942</t>
  </si>
  <si>
    <t>-1473115048</t>
  </si>
  <si>
    <t>-1527828422</t>
  </si>
  <si>
    <t>72529163r03.2.1</t>
  </si>
  <si>
    <t>773607100</t>
  </si>
  <si>
    <t>725291706r03.2</t>
  </si>
  <si>
    <t>-930097073</t>
  </si>
  <si>
    <t>72529170r03.1</t>
  </si>
  <si>
    <t>-1941877422</t>
  </si>
  <si>
    <t>72529172r03.3</t>
  </si>
  <si>
    <t>1094033135</t>
  </si>
  <si>
    <t>-139599532</t>
  </si>
  <si>
    <t>72553110r</t>
  </si>
  <si>
    <t>Elektrické ohřívače zásobníkové ztlakové 5 l vč. bezpečnostní skupina BFK 12/6 (otočný, membránový pojistný ventilu do 6 bar, uzavírací ventil, zpětný ventil a zkušební šroub)</t>
  </si>
  <si>
    <t>-2026418229</t>
  </si>
  <si>
    <t>-529662779</t>
  </si>
  <si>
    <t>6,0    "umyvadla</t>
  </si>
  <si>
    <t>-431332181</t>
  </si>
  <si>
    <t>-793480369</t>
  </si>
  <si>
    <t>1,0    "umyvadlo ZTP</t>
  </si>
  <si>
    <t>55161PC03.2.5</t>
  </si>
  <si>
    <t>-71645370</t>
  </si>
  <si>
    <t>-990649955</t>
  </si>
  <si>
    <t>1286014373</t>
  </si>
  <si>
    <t>726131002</t>
  </si>
  <si>
    <t>Předstěnové instalační systémy do lehkých stěn s kovovou konstrukcí pro umyvadla stavební výšky do 1120 mm pro tělesně postižené</t>
  </si>
  <si>
    <t>-810199342</t>
  </si>
  <si>
    <t>https://podminky.urs.cz/item/CS_URS_2022_01/726131002</t>
  </si>
  <si>
    <t>-438361441</t>
  </si>
  <si>
    <t>-1209113810</t>
  </si>
  <si>
    <t>-1000429064</t>
  </si>
  <si>
    <t>-1759067006</t>
  </si>
  <si>
    <t>SO 03.3 - Vzduchotechnika</t>
  </si>
  <si>
    <t>-411963695</t>
  </si>
  <si>
    <t>-303550179</t>
  </si>
  <si>
    <t>-115574395</t>
  </si>
  <si>
    <t>42972205</t>
  </si>
  <si>
    <t>ventil talířový pro přívod vzduchu kovový D 80mm</t>
  </si>
  <si>
    <t>-1621868775</t>
  </si>
  <si>
    <t>1656481678</t>
  </si>
  <si>
    <t>4297290PC03.3.1</t>
  </si>
  <si>
    <t>-1474254109</t>
  </si>
  <si>
    <t>192596703</t>
  </si>
  <si>
    <t>-1009500773</t>
  </si>
  <si>
    <t>49784235</t>
  </si>
  <si>
    <t>42952001</t>
  </si>
  <si>
    <t>jednotka klimatizační nástěnná o výkonu do 3,5kW</t>
  </si>
  <si>
    <t>1424784509</t>
  </si>
  <si>
    <t xml:space="preserve">Poznámka k položce:_x000D_
např. Splitová klimatizace SINCLAIR VISION ASH-09BIV </t>
  </si>
  <si>
    <t>751r03.3.1</t>
  </si>
  <si>
    <t>-1837149979</t>
  </si>
  <si>
    <t>1874159096</t>
  </si>
  <si>
    <t>SO 03.4 - Elektroinstalace</t>
  </si>
  <si>
    <t>-1349794549</t>
  </si>
  <si>
    <t>1173884255</t>
  </si>
  <si>
    <t>-626503314</t>
  </si>
  <si>
    <t>247821682</t>
  </si>
  <si>
    <t>-456185945</t>
  </si>
  <si>
    <t>236629021</t>
  </si>
  <si>
    <t>100*1,1 'Přepočtené koeficientem množství</t>
  </si>
  <si>
    <t>1075219522</t>
  </si>
  <si>
    <t>-288005913</t>
  </si>
  <si>
    <t>226902757</t>
  </si>
  <si>
    <t>20*1,1 'Přepočtené koeficientem množství</t>
  </si>
  <si>
    <t>1667885973</t>
  </si>
  <si>
    <t>-227420932</t>
  </si>
  <si>
    <t>-2015043118</t>
  </si>
  <si>
    <t>1793259873</t>
  </si>
  <si>
    <t>-308775489</t>
  </si>
  <si>
    <t>-1791995218</t>
  </si>
  <si>
    <t>267555013</t>
  </si>
  <si>
    <t>475784071</t>
  </si>
  <si>
    <t>1214874011</t>
  </si>
  <si>
    <t>2110301085</t>
  </si>
  <si>
    <t>336117359</t>
  </si>
  <si>
    <t>834074274</t>
  </si>
  <si>
    <t>229522055</t>
  </si>
  <si>
    <t>-1257504355</t>
  </si>
  <si>
    <t>579283802</t>
  </si>
  <si>
    <t>-1622910211</t>
  </si>
  <si>
    <t>-2111400440</t>
  </si>
  <si>
    <t>600778218</t>
  </si>
  <si>
    <t>1617667723</t>
  </si>
  <si>
    <t>1647829066</t>
  </si>
  <si>
    <t>1021805002</t>
  </si>
  <si>
    <t>1761314818</t>
  </si>
  <si>
    <t>-1895475144</t>
  </si>
  <si>
    <t>-1091829086</t>
  </si>
  <si>
    <t>1178052</t>
  </si>
  <si>
    <t>KOMBICHRANIC PFL7-10/1N/B/003-A</t>
  </si>
  <si>
    <t>449875689</t>
  </si>
  <si>
    <t>1182786</t>
  </si>
  <si>
    <t>KOMBICHRANIC PFL7-10/1N/C/003-A</t>
  </si>
  <si>
    <t>591264517</t>
  </si>
  <si>
    <t>1202327</t>
  </si>
  <si>
    <t>KOMBICHRANIC PFL7-16/1N/C/003-A</t>
  </si>
  <si>
    <t>289326490</t>
  </si>
  <si>
    <t>1178408</t>
  </si>
  <si>
    <t>KOMBICHRANIC PFL7-6/1N/B/003-A</t>
  </si>
  <si>
    <t>-743449897</t>
  </si>
  <si>
    <t>478300971</t>
  </si>
  <si>
    <t>1918728027</t>
  </si>
  <si>
    <t>-1419252533</t>
  </si>
  <si>
    <t>272415752</t>
  </si>
  <si>
    <t>741372061</t>
  </si>
  <si>
    <t>Montáž svítidel s integrovaným zdrojem LED se zapojením vodičů interiérových přisazených stropních hranatých nebo kruhových, plochy do 0,09 m2</t>
  </si>
  <si>
    <t>-1509335677</t>
  </si>
  <si>
    <t>https://podminky.urs.cz/item/CS_URS_2022_01/741372061</t>
  </si>
  <si>
    <t>1855734070</t>
  </si>
  <si>
    <t>72013923</t>
  </si>
  <si>
    <t>303349265</t>
  </si>
  <si>
    <t>802228145</t>
  </si>
  <si>
    <t>-1100763826</t>
  </si>
  <si>
    <t>208790474</t>
  </si>
  <si>
    <t>1825056898</t>
  </si>
  <si>
    <t>35441073</t>
  </si>
  <si>
    <t>drát D 10mm FeZn</t>
  </si>
  <si>
    <t>1537140471</t>
  </si>
  <si>
    <t>Poznámka k položce:_x000D_
propojení armování před zalitím</t>
  </si>
  <si>
    <t>20/1,6</t>
  </si>
  <si>
    <t>12,5*1,1 'Přepočtené koeficientem množství</t>
  </si>
  <si>
    <t>-533187514</t>
  </si>
  <si>
    <t>844140732</t>
  </si>
  <si>
    <t>Poznámka k položce:_x000D_
vývody uzemnění na povrch</t>
  </si>
  <si>
    <t>10*0,695</t>
  </si>
  <si>
    <t>-617618523</t>
  </si>
  <si>
    <t>1051140543</t>
  </si>
  <si>
    <t>741810002</t>
  </si>
  <si>
    <t>Zkoušky a prohlídky elektrických rozvodů a zařízení celková prohlídka a vyhotovení revizní zprávy pro objem montážních prací přes 100 do 500 tis. Kč</t>
  </si>
  <si>
    <t>1472467809</t>
  </si>
  <si>
    <t>https://podminky.urs.cz/item/CS_URS_2022_01/741810002</t>
  </si>
  <si>
    <t>-1698133010</t>
  </si>
  <si>
    <t>1822456109</t>
  </si>
  <si>
    <t>34571350</t>
  </si>
  <si>
    <t>trubka elektroinstalační ohebná dvouplášťová korugovaná (chránička) D 32/40mm, HDPE+LDPE</t>
  </si>
  <si>
    <t>-1374866346</t>
  </si>
  <si>
    <t>Poznámka k položce:_x000D_
počítáno i s propojením do SO 02</t>
  </si>
  <si>
    <t>120*1,1 'Přepočtené koeficientem množství</t>
  </si>
  <si>
    <t>-1452677818</t>
  </si>
  <si>
    <t>-1377275080</t>
  </si>
  <si>
    <t>50*1,2 'Přepočtené koeficientem množství</t>
  </si>
  <si>
    <t>-337086219</t>
  </si>
  <si>
    <t>20*1,2 'Přepočtené koeficientem množství</t>
  </si>
  <si>
    <t>742320001</t>
  </si>
  <si>
    <t>Montáž elektricky ovládaných zámků s mechanickým přepínačem otevřeno/zavřeno do zárubně</t>
  </si>
  <si>
    <t>352528986</t>
  </si>
  <si>
    <t>https://podminky.urs.cz/item/CS_URS_2022_01/742320001</t>
  </si>
  <si>
    <t>Poznámka k položce:_x000D_
dodávka systému zavírání/otvírání kójí bude jako celek_x000D_
profese elektro provede připojení</t>
  </si>
  <si>
    <t>742320031</t>
  </si>
  <si>
    <t>Montáž elektricky ovládaných zámků ostatní prvky napájecího zdroje</t>
  </si>
  <si>
    <t>697124471</t>
  </si>
  <si>
    <t>https://podminky.urs.cz/item/CS_URS_2022_01/742320031</t>
  </si>
  <si>
    <t>-1710646990</t>
  </si>
  <si>
    <t>PoE svitch - 8x GLAN(4x PoE) , 2x optika, _x000D_
počet a funkci portů, případně přesný typ SWITCHE určí budoucí provozovatel</t>
  </si>
  <si>
    <t>1448863291</t>
  </si>
  <si>
    <t>975734317</t>
  </si>
  <si>
    <t>-758977531</t>
  </si>
  <si>
    <t>1945884415</t>
  </si>
  <si>
    <t>1503885486</t>
  </si>
  <si>
    <t>3+2+3+1</t>
  </si>
  <si>
    <t>-2026317066</t>
  </si>
  <si>
    <t>-1818012997</t>
  </si>
  <si>
    <t>1857574615</t>
  </si>
  <si>
    <t>574676706</t>
  </si>
  <si>
    <t>-88725140</t>
  </si>
  <si>
    <t>-265399973</t>
  </si>
  <si>
    <t>-1578457032</t>
  </si>
  <si>
    <t>-1931187350</t>
  </si>
  <si>
    <t>Úroveň 4:</t>
  </si>
  <si>
    <t>SO 04.1.1 - Kácení dřevin a ochrana stromů při stavební činnosti</t>
  </si>
  <si>
    <t>112151112</t>
  </si>
  <si>
    <t>Pokácení stromu směrové v celku s odřezáním kmene a s odvětvením průměru kmene přes 200 do 300 mm</t>
  </si>
  <si>
    <t>269796956</t>
  </si>
  <si>
    <t>https://podminky.urs.cz/item/CS_URS_2022_01/112151112</t>
  </si>
  <si>
    <t>" Odkaz VV na příslušnou část dokumentace "</t>
  </si>
  <si>
    <t>" Výkaz výměr dle  BILANČNÍ TABULKY, viz. Příloha PD, (dále už jen BT/...) "</t>
  </si>
  <si>
    <t>" BT /1-20 SO 04.1  KÁCENÍ DŘEVIN, OCHRANA STROMŮ "</t>
  </si>
  <si>
    <t>" případné doplnění dle Technické zprávy  SO 04  (dále jen TZ )"</t>
  </si>
  <si>
    <t>" výkresy:  SO 04 -manual - SADOVÉ ÚPRAVY.... (samostat.příloha Manuál DPS)"</t>
  </si>
  <si>
    <t>" Poznámka odkazu VV na příslušn.část dokument.platí pro všechny položky  SO 04.1"</t>
  </si>
  <si>
    <t>" BT / kácení listn. stromů  do D 300m "       11</t>
  </si>
  <si>
    <t>" směrové kácení u objektů=výkr. Situace kácení +foto+ inventarizace "</t>
  </si>
  <si>
    <t>" POZNÁMKA kácení:  předpoklad bilance odpadu dřevní hmoty "</t>
  </si>
  <si>
    <t>" 1/ všechny větve + odfrézov.pařezy  = odvoz do kompostárny (do 10km) nebo vlastního odpad. hospodářství "</t>
  </si>
  <si>
    <t>" 2/ kmeny  odběr na otop, odvoz do max. 5km "</t>
  </si>
  <si>
    <t>112101102</t>
  </si>
  <si>
    <t>Odstranění stromů s odřezáním kmene a s odvětvením listnatých, průměru kmene přes 300 do 500 mm</t>
  </si>
  <si>
    <t>-1262575194</t>
  </si>
  <si>
    <t>https://podminky.urs.cz/item/CS_URS_2022_01/112101102</t>
  </si>
  <si>
    <t>" BT / kácení listn. stromů  do D 400m "       3</t>
  </si>
  <si>
    <t>" BT / kácení listn. stromů  do D 500m "       2</t>
  </si>
  <si>
    <t>112101104</t>
  </si>
  <si>
    <t>Odstranění stromů s odřezáním kmene a s odvětvením listnatých, průměru kmene přes 700 do 900 mm</t>
  </si>
  <si>
    <t>-1370338475</t>
  </si>
  <si>
    <t>https://podminky.urs.cz/item/CS_URS_2022_01/112101104</t>
  </si>
  <si>
    <t>" BT / kácení listn. stromů  do D 800m"      1</t>
  </si>
  <si>
    <t>112151119</t>
  </si>
  <si>
    <t>Pokácení stromu směrové v celku s odřezáním kmene a s odvětvením průměru kmene přes 900 do 1000 mm</t>
  </si>
  <si>
    <t>236524918</t>
  </si>
  <si>
    <t>https://podminky.urs.cz/item/CS_URS_2022_01/112151119</t>
  </si>
  <si>
    <t>" BT / kácení listn. stromů  do D 1000m"     1</t>
  </si>
  <si>
    <t>" směrové kácení u objektů=výkr. Situace kácení + foto  + inventarizace "</t>
  </si>
  <si>
    <t>112101122</t>
  </si>
  <si>
    <t>Odstranění stromů s odřezáním kmene a s odvětvením jehličnatých bez odkornění, průměru kmene přes 300 do 500 mm</t>
  </si>
  <si>
    <t>-154681243</t>
  </si>
  <si>
    <t>https://podminky.urs.cz/item/CS_URS_2022_01/112101122</t>
  </si>
  <si>
    <t>112211111-92</t>
  </si>
  <si>
    <t>Náklady na kompostování, recyklaci, likvidaci: větví + pařezů ze stromů do D 0,30m - ve vlastním odpadovém hospodářství zhotovitele nebo poplatek za uložení kompostárně, skládce: kod dopadu 20 02 01</t>
  </si>
  <si>
    <t>-168507460</t>
  </si>
  <si>
    <t>112211112-92</t>
  </si>
  <si>
    <t>Náklady na kompostování, recyklaci, likvidaci: větví + pařezů ze stromů do D 0,50m - ve vlastním odpadovém hospodářství zhotovitele nebo poplatek za uložení kompostárně, skládce: kod dopadu 20 02 01</t>
  </si>
  <si>
    <t>-935850563</t>
  </si>
  <si>
    <t>112211112-93</t>
  </si>
  <si>
    <t>Náklady na kompostování, recyklaci, likvidaci: větví +vyfrézek z pařezů ze stromů do D 0,50m - ve vlastním odpadovém hospodářství zhotovitele nebo poplatek za uložení kompostárně, skládce: kod dopadu 20 02 01</t>
  </si>
  <si>
    <t>57115448</t>
  </si>
  <si>
    <t>112211113-93</t>
  </si>
  <si>
    <t>Náklady na kompostování, recyklaci, likvidaci: větví + vyfrézek z pařezů ze stromů přes D 0,5 do D 1,00 m - ve vlastním odpadovém hospodářství zhotovitele nebo poplatek za uložení kompostárně, skládce: kod dopadu 20 02 01</t>
  </si>
  <si>
    <t>-879960845</t>
  </si>
  <si>
    <t>112251101</t>
  </si>
  <si>
    <t>Odstranění pařezů strojně s jejich vykopáním, vytrháním nebo odstřelením průměru přes 100 do 300 mm</t>
  </si>
  <si>
    <t>434492101</t>
  </si>
  <si>
    <t>https://podminky.urs.cz/item/CS_URS_2022_01/112251101</t>
  </si>
  <si>
    <t>112251102</t>
  </si>
  <si>
    <t>Odstranění pařezů strojně s jejich vykopáním, vytrháním nebo odstřelením průměru přes 300 do 500 mm</t>
  </si>
  <si>
    <t>716521275</t>
  </si>
  <si>
    <t>https://podminky.urs.cz/item/CS_URS_2022_01/112251102</t>
  </si>
  <si>
    <t>112251211</t>
  </si>
  <si>
    <t>Odstranění pařezu odfrézováním nebo odvrtáním hloubky do 200 mm v rovině nebo na svahu do 1:5</t>
  </si>
  <si>
    <t>889761704</t>
  </si>
  <si>
    <t>https://podminky.urs.cz/item/CS_URS_2022_01/112251211</t>
  </si>
  <si>
    <t>122911111</t>
  </si>
  <si>
    <t>Odstranění vyfrézované dřevní hmoty hloubky do 200 mm v rovině nebo na svahu do 1:5</t>
  </si>
  <si>
    <t>-409162675</t>
  </si>
  <si>
    <t>https://podminky.urs.cz/item/CS_URS_2022_01/122911111</t>
  </si>
  <si>
    <t>162201401</t>
  </si>
  <si>
    <t>Vodorovné přemístění větví, kmenů nebo pařezů s naložením, složením a dopravou do 1000 m větví stromů listnatých, průměru kmene přes 100 do 300 mm</t>
  </si>
  <si>
    <t>-351235663</t>
  </si>
  <si>
    <t>https://podminky.urs.cz/item/CS_URS_2022_01/162201401</t>
  </si>
  <si>
    <t>162201402</t>
  </si>
  <si>
    <t>Vodorovné přemístění větví, kmenů nebo pařezů s naložením, složením a dopravou do 1000 m větví stromů listnatých, průměru kmene přes 300 do 500 mm</t>
  </si>
  <si>
    <t>1450467594</t>
  </si>
  <si>
    <t>https://podminky.urs.cz/item/CS_URS_2022_01/162201402</t>
  </si>
  <si>
    <t>162201404</t>
  </si>
  <si>
    <t>Vodorovné přemístění větví, kmenů nebo pařezů s naložením, složením a dopravou do 1000 m větví stromů listnatých, průměru kmene přes 700 do 900 mm</t>
  </si>
  <si>
    <t>483681781</t>
  </si>
  <si>
    <t>https://podminky.urs.cz/item/CS_URS_2022_01/162201404</t>
  </si>
  <si>
    <t>162201500</t>
  </si>
  <si>
    <t>Vodorovné přemístění větví, kmenů nebo pařezů s naložením, složením a dopravou do 1000 m větví stromů listnatých, průměru kmene přes 900 do 1100 mm</t>
  </si>
  <si>
    <t>-103523213</t>
  </si>
  <si>
    <t>https://podminky.urs.cz/item/CS_URS_2022_01/162201500</t>
  </si>
  <si>
    <t>162201406</t>
  </si>
  <si>
    <t>Vodorovné přemístění větví, kmenů nebo pařezů s naložením, složením a dopravou do 1000 m větví stromů jehličnatých, průměru kmene přes 300 do 500 mm</t>
  </si>
  <si>
    <t>-1537745635</t>
  </si>
  <si>
    <t>https://podminky.urs.cz/item/CS_URS_2022_01/162201406</t>
  </si>
  <si>
    <t>162201411</t>
  </si>
  <si>
    <t>Vodorovné přemístění větví, kmenů nebo pařezů s naložením, složením a dopravou do 1000 m kmenů stromů listnatých, průměru přes 100 do 300 mm</t>
  </si>
  <si>
    <t>-2052257869</t>
  </si>
  <si>
    <t>https://podminky.urs.cz/item/CS_URS_2022_01/162201411</t>
  </si>
  <si>
    <t>162201412</t>
  </si>
  <si>
    <t>Vodorovné přemístění větví, kmenů nebo pařezů s naložením, složením a dopravou do 1000 m kmenů stromů listnatých, průměru přes 300 do 500 mm</t>
  </si>
  <si>
    <t>-1874471891</t>
  </si>
  <si>
    <t>https://podminky.urs.cz/item/CS_URS_2022_01/162201412</t>
  </si>
  <si>
    <t>162201414</t>
  </si>
  <si>
    <t>Vodorovné přemístění větví, kmenů nebo pařezů s naložením, složením a dopravou do 1000 m kmenů stromů listnatých, průměru přes 700 do 900 mm</t>
  </si>
  <si>
    <t>765804270</t>
  </si>
  <si>
    <t>https://podminky.urs.cz/item/CS_URS_2022_01/162201414</t>
  </si>
  <si>
    <t>162201510</t>
  </si>
  <si>
    <t>Vodorovné přemístění větví, kmenů nebo pařezů s naložením, složením a dopravou do 1000 m kmenů stromů listnatých, průměru přes 900 do 1100 mm</t>
  </si>
  <si>
    <t>-933545770</t>
  </si>
  <si>
    <t>https://podminky.urs.cz/item/CS_URS_2022_01/162201510</t>
  </si>
  <si>
    <t>162201416</t>
  </si>
  <si>
    <t>Vodorovné přemístění větví, kmenů nebo pařezů s naložením, složením a dopravou do 1000 m kmenů stromů jehličnatých, průměru přes 300 do 500 mm</t>
  </si>
  <si>
    <t>1001319862</t>
  </si>
  <si>
    <t>https://podminky.urs.cz/item/CS_URS_2022_01/162201416</t>
  </si>
  <si>
    <t>162201421</t>
  </si>
  <si>
    <t>Vodorovné přemístění větví, kmenů nebo pařezů s naložením, složením a dopravou do 1000 m pařezů kmenů, průměru přes 100 do 300 mm</t>
  </si>
  <si>
    <t>-111244437</t>
  </si>
  <si>
    <t>https://podminky.urs.cz/item/CS_URS_2022_01/162201421</t>
  </si>
  <si>
    <t>162201422</t>
  </si>
  <si>
    <t>Vodorovné přemístění větví, kmenů nebo pařezů s naložením, složením a dopravou do 1000 m pařezů kmenů, průměru přes 300 do 500 mm</t>
  </si>
  <si>
    <t>-1126784123</t>
  </si>
  <si>
    <t>https://podminky.urs.cz/item/CS_URS_2022_01/162201422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</si>
  <si>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</si>
  <si>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</si>
  <si>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-1365982983</t>
  </si>
  <si>
    <t>https://podminky.urs.cz/item/CS_URS_2022_01/162301931</t>
  </si>
  <si>
    <t>162301932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</si>
  <si>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</si>
  <si>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-649504189</t>
  </si>
  <si>
    <t>https://podminky.urs.cz/item/CS_URS_2022_01/162301932</t>
  </si>
  <si>
    <t>162301934</t>
  </si>
  <si>
    <t>Vodorovné přemístění větví, kmenů nebo pařezů s naložením, složením a dopravou Příplatek k cenám za každých dalších i započatých 1000 m přes 1000 m větví stromů listnatých, průměru kmene přes 700 do 900 mm</t>
  </si>
  <si>
    <t>-2100008537</t>
  </si>
  <si>
    <t>https://podminky.urs.cz/item/CS_URS_2022_01/162301934</t>
  </si>
  <si>
    <t>162301935</t>
  </si>
  <si>
    <t>Vodorovné přemístění větví, kmenů nebo pařezů s naložením, složením a dopravou Příplatek k cenám za každých dalších i započatých 1000 m přes 1000 m větví stromů listnatých, průměru kmene přes 900 do 1100 mm</t>
  </si>
  <si>
    <t>-2037647936</t>
  </si>
  <si>
    <t>https://podminky.urs.cz/item/CS_URS_2022_01/162301935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</si>
  <si>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</si>
  <si>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</si>
  <si>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-1692404930</t>
  </si>
  <si>
    <t>https://podminky.urs.cz/item/CS_URS_2022_01/162301942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</si>
  <si>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</si>
  <si>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</si>
  <si>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1695578018</t>
  </si>
  <si>
    <t>https://podminky.urs.cz/item/CS_URS_2022_01/162301951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</si>
  <si>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</si>
  <si>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</si>
  <si>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-688411912</t>
  </si>
  <si>
    <t>https://podminky.urs.cz/item/CS_URS_2022_01/162301952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</si>
  <si>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</si>
  <si>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</si>
  <si>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-473044152</t>
  </si>
  <si>
    <t>https://podminky.urs.cz/item/CS_URS_2022_01/162301962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</si>
  <si>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</si>
  <si>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</si>
  <si>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1337530957</t>
  </si>
  <si>
    <t>https://podminky.urs.cz/item/CS_URS_2022_01/162301971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</si>
  <si>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</si>
  <si>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</si>
  <si>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-888298410</t>
  </si>
  <si>
    <t>https://podminky.urs.cz/item/CS_URS_2022_01/162301972</t>
  </si>
  <si>
    <t>174251201</t>
  </si>
  <si>
    <t>Zásyp jam po pařezech strojně výkopkem z horniny získané při dobývání pařezů s hrubým urovnáním povrchu zasypávky průměru pařezu přes 100 do 300 mm</t>
  </si>
  <si>
    <t>1010654515</t>
  </si>
  <si>
    <t>https://podminky.urs.cz/item/CS_URS_2022_01/174251201</t>
  </si>
  <si>
    <t>174251202</t>
  </si>
  <si>
    <t>Zásyp jam po pařezech strojně výkopkem z horniny získané při dobývání pařezů s hrubým urovnáním povrchu zasypávky průměru pařezu přes 300 do 500 mm</t>
  </si>
  <si>
    <t>1468189103</t>
  </si>
  <si>
    <t>https://podminky.urs.cz/item/CS_URS_2022_01/174251202</t>
  </si>
  <si>
    <t>174251204</t>
  </si>
  <si>
    <t>Zásyp jam po pařezech strojně výkopkem z horniny získané při dobývání pařezů s hrubým urovnáním povrchu zasypávky průměru pařezu přes 700 do 900 mm</t>
  </si>
  <si>
    <t>1302398714</t>
  </si>
  <si>
    <t>https://podminky.urs.cz/item/CS_URS_2022_01/174251204</t>
  </si>
  <si>
    <t>174251205</t>
  </si>
  <si>
    <t>Zásyp jam po pařezech strojně výkopkem z horniny získané při dobývání pařezů s hrubým urovnáním povrchu zasypávky průměru pařezu přes 900 do 1100 mm</t>
  </si>
  <si>
    <t>-1973593644</t>
  </si>
  <si>
    <t>https://podminky.urs.cz/item/CS_URS_2022_01/174251205</t>
  </si>
  <si>
    <t>Přesazení Taxus baccata</t>
  </si>
  <si>
    <t>1325872203</t>
  </si>
  <si>
    <t>111251101</t>
  </si>
  <si>
    <t>Odstranění křovin a stromů s odstraněním kořenů strojně průměru kmene do 100 mm v rovině nebo ve svahu sklonu terénu do 1:5, při celkové ploše do 100 m2</t>
  </si>
  <si>
    <t>m²</t>
  </si>
  <si>
    <t>-290155553</t>
  </si>
  <si>
    <t>https://podminky.urs.cz/item/CS_URS_2022_01/111251101</t>
  </si>
  <si>
    <t>183911133</t>
  </si>
  <si>
    <t>Dendrologický průzkum stromu prováděný ze země s počtem kontrolovaných jedinců přes 10 stromů</t>
  </si>
  <si>
    <t>-1921739258</t>
  </si>
  <si>
    <t>https://podminky.urs.cz/item/CS_URS_2022_01/183911133</t>
  </si>
  <si>
    <t>183911143</t>
  </si>
  <si>
    <t>Dendrologický průzkum stromu prováděný stromolezeckou technikou s počtem kontrolovaných jedinců přes 5 stromů</t>
  </si>
  <si>
    <t>1620841508</t>
  </si>
  <si>
    <t>https://podminky.urs.cz/item/CS_URS_2022_01/183911143</t>
  </si>
  <si>
    <t>184813211</t>
  </si>
  <si>
    <t>Ochranné oplocení kořenové zóny stromu v rovině nebo na svahu do 1:5, výšky do 1500 mm</t>
  </si>
  <si>
    <t>-487181033</t>
  </si>
  <si>
    <t>https://podminky.urs.cz/item/CS_URS_2022_01/184813211</t>
  </si>
  <si>
    <t>184813251</t>
  </si>
  <si>
    <t>Odstranění ochranného oplocení kořenové zóny stromu v rovině nebo na svahu do 1:5, výšky do 1500 mm</t>
  </si>
  <si>
    <t>372211271</t>
  </si>
  <si>
    <t>https://podminky.urs.cz/item/CS_URS_2022_01/184813251</t>
  </si>
  <si>
    <t>184818232</t>
  </si>
  <si>
    <t>Ochrana kmene bedněním před poškozením stavebním provozem zřízení včetně odstranění výšky bednění do 2 m průměru kmene přes 300 do 500 mm</t>
  </si>
  <si>
    <t>356890480</t>
  </si>
  <si>
    <t>https://podminky.urs.cz/item/CS_URS_2022_01/184818232</t>
  </si>
  <si>
    <t>" POZNÁMKA:   v ceně položky je i odstranění bednění "</t>
  </si>
  <si>
    <t>" dle TZ +BT ...ochrana kmene bedněním "</t>
  </si>
  <si>
    <t>" BT / stáv.dřeviny D= 50cm:  10 ks "   10</t>
  </si>
  <si>
    <t>184818235</t>
  </si>
  <si>
    <t>Ochrana kmene bedněním před poškozením stavebním provozem zřízení včetně odstranění výšky bednění do 2 m průměru kmene přes 900 do 1100 mm</t>
  </si>
  <si>
    <t>634091802</t>
  </si>
  <si>
    <t>https://podminky.urs.cz/item/CS_URS_2022_01/184818235</t>
  </si>
  <si>
    <t>" BT  / stáv.dřeviny  D=100cm: 9 ks "      9</t>
  </si>
  <si>
    <t>184852236</t>
  </si>
  <si>
    <t>Řez stromů prováděný lezeckou technikou zdravotní (S-RZ), plocha koruny stromu přes 90 do 120 m2</t>
  </si>
  <si>
    <t>-878357800</t>
  </si>
  <si>
    <t>https://podminky.urs.cz/item/CS_URS_2022_01/184852236</t>
  </si>
  <si>
    <t>184852321</t>
  </si>
  <si>
    <t>Řez stromů prováděný lezeckou technikou výchovný (S-RV) špičáky a keřové stromy, výšky do 4 m</t>
  </si>
  <si>
    <t>2057207329</t>
  </si>
  <si>
    <t>https://podminky.urs.cz/item/CS_URS_2022_01/184852321</t>
  </si>
  <si>
    <t>" BT / výchovný řez "                              4</t>
  </si>
  <si>
    <t>184852390-01</t>
  </si>
  <si>
    <t>Příplatek za ošetření řezných ran nátěrem po prořezu stromů, vč. dodávky materiálu: výchovný řez</t>
  </si>
  <si>
    <t>-1758498664</t>
  </si>
  <si>
    <t>184852390-02</t>
  </si>
  <si>
    <t>Příplatek za ošetření řezných ran nátěrem po prořezu stromů, vč. dodávky materiálu: zdravotní řez pl.51-100m2</t>
  </si>
  <si>
    <t>414794651</t>
  </si>
  <si>
    <t>" BT / Zdravotní řez u stromu s plochou do 120 m2 / ošetření dle TZ "   6</t>
  </si>
  <si>
    <t>184852399-01</t>
  </si>
  <si>
    <t>Odvoz a likvidace dřevní hmoty z prořezů stromů: výchovný řez</t>
  </si>
  <si>
    <t>1868101656</t>
  </si>
  <si>
    <t>184852399-02</t>
  </si>
  <si>
    <t>Odvoz a likvidace dřevní hmoty z prořezů stromů: zdravotní řez pl.do 120 m2 lezeckou technikou</t>
  </si>
  <si>
    <t>-2052050700</t>
  </si>
  <si>
    <t>" BT / Zdravotní řez u stromu s plochou do 120 m2"   6</t>
  </si>
  <si>
    <t>998231311</t>
  </si>
  <si>
    <t>Přesun hmot pro sadovnické a krajinářské úpravy - strojně dopravní vzdálenost do 5000 m</t>
  </si>
  <si>
    <t>-1109924243</t>
  </si>
  <si>
    <t>https://podminky.urs.cz/item/CS_URS_2022_01/998231311</t>
  </si>
  <si>
    <t>SO 04.1.2 - STROMY- výsadby, rozvojová  péče (do konce veget.období)</t>
  </si>
  <si>
    <t xml:space="preserve">    4.1 A - STROMY - VÝSADBA</t>
  </si>
  <si>
    <t xml:space="preserve">    4.2 b - STROMY - VÝSADBA</t>
  </si>
  <si>
    <t xml:space="preserve">    D2 - STROMY - VÝSADBA - OBECNĚ</t>
  </si>
  <si>
    <t xml:space="preserve">    4.1 B - STROMY - ROZVOJOVÁ PÉČE DO KONCE VEGETAČNÍHO OBDOBÍ</t>
  </si>
  <si>
    <t>4.1 A</t>
  </si>
  <si>
    <t>STROMY - VÝSADBA</t>
  </si>
  <si>
    <t>171201201</t>
  </si>
  <si>
    <t>-1253624025</t>
  </si>
  <si>
    <t>https://podminky.urs.cz/item/CS_URS_2022_01/171201201</t>
  </si>
  <si>
    <t>171201231-11</t>
  </si>
  <si>
    <t>Náklady na recyklaci zeminy a kamení ve vlastním odpadovém hospodářství zhotovitele nebo poplatek za uložení na recyklační skládce kód odpadu 17 05 04</t>
  </si>
  <si>
    <t>-1679468037</t>
  </si>
  <si>
    <t>183101224</t>
  </si>
  <si>
    <t>Hloubení jamek pro vysazování rostlin v zemině tř.1 až 4 s výměnou půdy z 50% v rovině nebo na svahu do 1:5, objemu přes 3,00 do 4,00 m3</t>
  </si>
  <si>
    <t>-281405540</t>
  </si>
  <si>
    <t>https://podminky.urs.cz/item/CS_URS_2022_01/183101224</t>
  </si>
  <si>
    <t>Výsadbový pás pro výsadbu s výměnou 100 % půdy zeminy tř 1 až 4 objem do 4 m3 v rovině a svahu do 1:5</t>
  </si>
  <si>
    <t>2062566943</t>
  </si>
  <si>
    <t>10321002-03</t>
  </si>
  <si>
    <t>pěstební substrát míchaný na stavbě - bez obsahu organických látek ( míchaná směs: 35% původní pročištěná zemina, 65 % štěrk fr.16/32) vč sléhavosti 40 %; vč. potřebné technologické manipulace na deponii stavby a  dodávek štěrku</t>
  </si>
  <si>
    <t>1234240077</t>
  </si>
  <si>
    <t>" míchaná směs na deponii stavby (využití původ.zem.z jamek=35% směsi, celk.43,12m3, dle BT 15) "</t>
  </si>
  <si>
    <t>"  lokální rozvozy smíchané směsi = Nakládání+ Vodorov.přemístění do 50m "</t>
  </si>
  <si>
    <t>" BT 15-15/  SPODNÍ  pěstební strukturální substrát (35 % původní zemina, 65 % štěrkodrť 16/32) "</t>
  </si>
  <si>
    <t>"  vč. sléhavosti 40 %, pro  25 ks =172,95"              172,95</t>
  </si>
  <si>
    <t>10321002-04</t>
  </si>
  <si>
    <t>pěstební substrát míchaný na stavbě - s obsahem organických látek ( míchaná směs: 10% kompost, 30% původní pročištěná zemina, 60 % štěrk fr.16/32)  vč. potřebné technologické manipulace na deponii stavby a  dodávek štěrku a kompostu</t>
  </si>
  <si>
    <t>996246638</t>
  </si>
  <si>
    <t>1882785207</t>
  </si>
  <si>
    <t>8280093</t>
  </si>
  <si>
    <t>183403132</t>
  </si>
  <si>
    <t>Obdělání půdy rytím půdy hl. do 200 mm v zemině tř. 3 v rovině nebo na svahu do 1:5</t>
  </si>
  <si>
    <t>139488492</t>
  </si>
  <si>
    <t>https://podminky.urs.cz/item/CS_URS_2022_01/183403132</t>
  </si>
  <si>
    <t>211531111-32</t>
  </si>
  <si>
    <t>Výplň odvodňovacích žeber nebo trativodů kamenivem hrubým drceným frakce 16 až 32 mm</t>
  </si>
  <si>
    <t>358098990</t>
  </si>
  <si>
    <t>184102117</t>
  </si>
  <si>
    <t>Výsadba dřeviny s balem do předem vyhloubené jamky se zalitím v rovině nebo na svahu do 1:5, při průměru balu přes 800 do 1000 mm</t>
  </si>
  <si>
    <t>1074303938</t>
  </si>
  <si>
    <t>https://podminky.urs.cz/item/CS_URS_2022_01/184102117</t>
  </si>
  <si>
    <t>0265035-41</t>
  </si>
  <si>
    <t>Platanus acerifolia, 20/25 obvod kmene, ZB nasazení koruny min. 2,5 m,  alejový strom listnatý</t>
  </si>
  <si>
    <t>-133248841</t>
  </si>
  <si>
    <t>0265035-42</t>
  </si>
  <si>
    <t>Acer campestre, 20/25 obvod kmene, ZB nasazení koruny min. 2,5 m,  alejový strom listnatý</t>
  </si>
  <si>
    <t>-10814727</t>
  </si>
  <si>
    <t>0265035-46</t>
  </si>
  <si>
    <t>Castanea sativa,  bal ZB, výška  min.350 cm, VS sol, 4xp,  strom listnatý vícekmen</t>
  </si>
  <si>
    <t>-1182066038</t>
  </si>
  <si>
    <t>0265035-47</t>
  </si>
  <si>
    <t>Quercus robur,  bal ZB, výška  min.350 cm, VS sol, 4xp,  strom listnatý vícekmen</t>
  </si>
  <si>
    <t>399645220</t>
  </si>
  <si>
    <t>60591257-35</t>
  </si>
  <si>
    <t>kůl vyvazovací dřevěný impregnovaný D 8cm dl 3,5m</t>
  </si>
  <si>
    <t>-1646983483</t>
  </si>
  <si>
    <t>184215133</t>
  </si>
  <si>
    <t>Ukotvení dřeviny kůly třemi kůly, délky přes 2 do 3 m</t>
  </si>
  <si>
    <t>-968712846</t>
  </si>
  <si>
    <t>https://podminky.urs.cz/item/CS_URS_2022_01/184215133</t>
  </si>
  <si>
    <t>60591320</t>
  </si>
  <si>
    <t>kulatina odkorněná D 7-15cm do dl 5m</t>
  </si>
  <si>
    <t>-1480408207</t>
  </si>
  <si>
    <t>184911421</t>
  </si>
  <si>
    <t>Mulčování vysazených rostlin mulčovací kůrou, tl. do 100 mm v rovině nebo na svahu do 1:5</t>
  </si>
  <si>
    <t>294780885</t>
  </si>
  <si>
    <t>https://podminky.urs.cz/item/CS_URS_2022_01/184911421</t>
  </si>
  <si>
    <t>10391100-01</t>
  </si>
  <si>
    <t>kůra mulčovací VL - jemně drcená borka</t>
  </si>
  <si>
    <t>76850644</t>
  </si>
  <si>
    <t>184501141-09</t>
  </si>
  <si>
    <t>Zhotovení obalu z plastové chráničky kmene proti poškození sekačkou - v rovině a svahu do 1:5</t>
  </si>
  <si>
    <t>1683122041</t>
  </si>
  <si>
    <t>61894009-01</t>
  </si>
  <si>
    <t>chránička kmene proti poškození strunovou sekačkou - polyethylen PE, zelená: v.21cm, dl. 36cm (1ks pro kmen do D11cm, pro větší D spoje zámky více ks)</t>
  </si>
  <si>
    <t>353178298</t>
  </si>
  <si>
    <t>184911161</t>
  </si>
  <si>
    <t>Mulčování záhonů kačírkem nebo drceným kamenivem tloušťky mulče přes 50 do 100 mm v rovině nebo na svahu do 1:5</t>
  </si>
  <si>
    <t>-1350762144</t>
  </si>
  <si>
    <t>https://podminky.urs.cz/item/CS_URS_2022_01/184911161</t>
  </si>
  <si>
    <t>58337401</t>
  </si>
  <si>
    <t>kamenivo dekorační (kačírek) frakce 8/16</t>
  </si>
  <si>
    <t>-1193036878</t>
  </si>
  <si>
    <t>-2051578518</t>
  </si>
  <si>
    <t>998229111</t>
  </si>
  <si>
    <t>Přesun hmot ruční pro pozemní komunikace s naložením a složením na vzdálenost do 50 m, s krytem z kameniva, monolitickým betonovým nebo živičným</t>
  </si>
  <si>
    <t>-1968483999</t>
  </si>
  <si>
    <t>https://podminky.urs.cz/item/CS_URS_2022_01/998229111</t>
  </si>
  <si>
    <t>4.2 b</t>
  </si>
  <si>
    <t>171201201.2</t>
  </si>
  <si>
    <t>Uložení sypaniny na skládky nebo meziskládky</t>
  </si>
  <si>
    <t>-702168062</t>
  </si>
  <si>
    <t>-1562845904</t>
  </si>
  <si>
    <t>183101222</t>
  </si>
  <si>
    <t>Hloubení jamek pro vysazování rostlin v zemině tř.1 až 4 s výměnou půdy z 50% v rovině nebo na svahu do 1:5, objemu přes 1,00 do 2,00 m3</t>
  </si>
  <si>
    <t>-1484675902</t>
  </si>
  <si>
    <t>https://podminky.urs.cz/item/CS_URS_2022_01/183101222</t>
  </si>
  <si>
    <t>174111109</t>
  </si>
  <si>
    <t>Zásyp sypaninou z jakékoliv horniny ručně Příplatek k ceně za prohození sypaniny sítem</t>
  </si>
  <si>
    <t>-1283726965</t>
  </si>
  <si>
    <t>https://podminky.urs.cz/item/CS_URS_2022_01/174111109</t>
  </si>
  <si>
    <t>10321100</t>
  </si>
  <si>
    <t>zahradní substrát pro výsadbu VL</t>
  </si>
  <si>
    <t>1414888004</t>
  </si>
  <si>
    <t>693112970-12</t>
  </si>
  <si>
    <t>ochranná protikořenová folie ( bariéra š.1m) - netkaná textilie ze 100 % polypropylenu se speciální povrchovou úpravou</t>
  </si>
  <si>
    <t>1873577850</t>
  </si>
  <si>
    <t>183403132.2</t>
  </si>
  <si>
    <t>Obdělání půdy rytím zemina tř 3 v rovině a svahu do 1:5</t>
  </si>
  <si>
    <t>-903791319</t>
  </si>
  <si>
    <t>-339571442</t>
  </si>
  <si>
    <t>184102116</t>
  </si>
  <si>
    <t>Výsadba dřeviny s balem do předem vyhloubené jamky se zalitím v rovině nebo na svahu do 1:5, při průměru balu přes 600 do 800 mm</t>
  </si>
  <si>
    <t>161600884</t>
  </si>
  <si>
    <t>https://podminky.urs.cz/item/CS_URS_2022_01/184102116</t>
  </si>
  <si>
    <t>0265035-54</t>
  </si>
  <si>
    <t>Malus ´Evereste´,  bal ZB, výška  min.350 cm, VS sol, 4xp,  strom listnatý vícekmen</t>
  </si>
  <si>
    <t>-422499489</t>
  </si>
  <si>
    <t>0265035-55</t>
  </si>
  <si>
    <t>Koelreuteria paniculata,  bal ZB, výška  min.350 cm, VS sol, 4xp,  strom listnatý vícekmen</t>
  </si>
  <si>
    <t>-1659780106</t>
  </si>
  <si>
    <t>0265035-56</t>
  </si>
  <si>
    <t>Magnolia x soulangeana,  bal ZB, výška  min.350 cm, VS sol, 4xp,  strom listnatý vícekmen</t>
  </si>
  <si>
    <t>-182458788</t>
  </si>
  <si>
    <t>0265035-57</t>
  </si>
  <si>
    <t>Amelanchier lamarckii,  bal ZB, výška  min.350 cm, VS sol, 4xp,  strom listnatý vícekmen</t>
  </si>
  <si>
    <t>778653707</t>
  </si>
  <si>
    <t>0265035-58</t>
  </si>
  <si>
    <t>Prunus yedoensis,  bal ZB, výška  min.350 cm, VS sol, 4xp,  strom listnatý vícekmen</t>
  </si>
  <si>
    <t>102345267</t>
  </si>
  <si>
    <t>184102117.2</t>
  </si>
  <si>
    <t>Výsadba dřeviny s balem D do 1 m do jamky se zalitím v rovině a svahu do 1:5</t>
  </si>
  <si>
    <t>-1242888935</t>
  </si>
  <si>
    <t>0265035-51</t>
  </si>
  <si>
    <t>Ulmus ´New horizon´,  20/25 obvod kmene, ZB nasazení koruny min. 2,5 m,  alejový strom listnatý</t>
  </si>
  <si>
    <t>-1739191809</t>
  </si>
  <si>
    <t>0265035-52</t>
  </si>
  <si>
    <t>Prunus avium ´Plena´,  20/25 obvod kmene, ZB nasazení koruny min. 2,5 m,  alejový strom listnatý</t>
  </si>
  <si>
    <t>-396015999</t>
  </si>
  <si>
    <t>184215133.1</t>
  </si>
  <si>
    <t>Ukotvení kmene dřevin třemi kůly D do 0,1 m délky do 3 m</t>
  </si>
  <si>
    <t>464943569</t>
  </si>
  <si>
    <t>" Položka je vč. dodávek drátů a pásky a jutoviny "</t>
  </si>
  <si>
    <t xml:space="preserve">        " výsadby stromů do volné půdy /VP "</t>
  </si>
  <si>
    <t>" BT 32+33 +TZ+Detail vysadby / nadzemní kotvení  3 -kůlové (30  ks)"             20+10</t>
  </si>
  <si>
    <t>1435955514</t>
  </si>
  <si>
    <t>" BT 38+TZ/ nadzem.kotvení  3 -kůlové (30 ks)"  30*3</t>
  </si>
  <si>
    <t>1938346552</t>
  </si>
  <si>
    <t>184215413</t>
  </si>
  <si>
    <t>Zhotovení závlahové mísy u solitérních dřevin v rovině nebo na svahu do 1:5, o průměru mísy přes 1 m</t>
  </si>
  <si>
    <t>30706013</t>
  </si>
  <si>
    <t>https://podminky.urs.cz/item/CS_URS_2022_01/184215413</t>
  </si>
  <si>
    <t>184501141-09.1</t>
  </si>
  <si>
    <t>Zhotovení obalu z plastové chráničky kmene proti poškození sekačkou - v rovině a svahu do 1:5 ( jednotka =1 kmen)</t>
  </si>
  <si>
    <t>899087070</t>
  </si>
  <si>
    <t>-1101779366</t>
  </si>
  <si>
    <t>183911111-11</t>
  </si>
  <si>
    <t>Ochrana dřevin chemickým nátěrem ručně</t>
  </si>
  <si>
    <t>-1678171361</t>
  </si>
  <si>
    <t>" BT 26/ nátěr pro ochranu kmenů:  7+44+1=52 ks stromů   "</t>
  </si>
  <si>
    <t>" obvod *1,5..2m výška *počet kmenů"</t>
  </si>
  <si>
    <t>" ok 20/25 =7ks + přesadba 1ks"             0,25*2,0*(7+1)</t>
  </si>
  <si>
    <t>" vícekmeny VK 350"         (3+5)/2*0,15*(1,5+2,0)/2*44</t>
  </si>
  <si>
    <t>25234029-02</t>
  </si>
  <si>
    <t>ochranný nátěr na kmeny -   ochrana proti  korní spále a mrazové kýle (bal.10 kg), spotřeba  cca 1 kg/m2</t>
  </si>
  <si>
    <t>-1883753630</t>
  </si>
  <si>
    <t>Poznámka k položce:_x000D_
Poznámka k položce: Dávkování: 1kg/m2,  Hmotnost 10 kg/balení</t>
  </si>
  <si>
    <t>184911421.2</t>
  </si>
  <si>
    <t>Mulčování rostlin kůrou tl. do 0,1 m v rovině a svahu do 1:5</t>
  </si>
  <si>
    <t>1715026790</t>
  </si>
  <si>
    <t>-1815832710</t>
  </si>
  <si>
    <t>998231311.2</t>
  </si>
  <si>
    <t>Přesun hmot pro sadovnické a krajinářské úpravy vodorovně do 5000 m</t>
  </si>
  <si>
    <t>-1602432643</t>
  </si>
  <si>
    <t>D2</t>
  </si>
  <si>
    <t>STROMY - VÝSADBA - OBECNĚ</t>
  </si>
  <si>
    <t>168894152</t>
  </si>
  <si>
    <t>25234029-02.1</t>
  </si>
  <si>
    <t>ochranný nátěr na kmeny -   ochrana proti  korní spále (bal.10 kg), spotřeba  cca 1 kg/m2</t>
  </si>
  <si>
    <t>-508074662</t>
  </si>
  <si>
    <t>185802114</t>
  </si>
  <si>
    <t>Hnojení půdy nebo trávníku v rovině nebo na svahu do 1:5 umělým hnojivem s rozdělením k jednotlivým rostlinám</t>
  </si>
  <si>
    <t>-825853135</t>
  </si>
  <si>
    <t>https://podminky.urs.cz/item/CS_URS_2022_01/185802114</t>
  </si>
  <si>
    <t>25111111-01</t>
  </si>
  <si>
    <t>hnojivo postupně rozpustné k rostlinám - tablety  10g</t>
  </si>
  <si>
    <t>1858171189</t>
  </si>
  <si>
    <t>185804311</t>
  </si>
  <si>
    <t>Zalití rostlin vodou plochy záhonů jednotlivě do 20 m2</t>
  </si>
  <si>
    <t>1891467073</t>
  </si>
  <si>
    <t>https://podminky.urs.cz/item/CS_URS_2022_01/185804311</t>
  </si>
  <si>
    <t>" v ceně je i dodávka vody (bez dovozu) "</t>
  </si>
  <si>
    <t xml:space="preserve">        " výsadby stromů do volné půdy /VP   26ks"</t>
  </si>
  <si>
    <t xml:space="preserve">        " výsadby stromů do zpev.plochy /ZP   30 ks "</t>
  </si>
  <si>
    <t>" 1. zálivka po výsadbě,  stromy  celkem 56ks *100 L/ks "</t>
  </si>
  <si>
    <t>56*0,100*1</t>
  </si>
  <si>
    <t xml:space="preserve">Mezisoučet   </t>
  </si>
  <si>
    <t>185851121</t>
  </si>
  <si>
    <t>Dovoz vody pro zálivku rostlin na vzdálenost do 1000 m</t>
  </si>
  <si>
    <t>1192948992</t>
  </si>
  <si>
    <t>https://podminky.urs.cz/item/CS_URS_2022_01/185851121</t>
  </si>
  <si>
    <t>185851129</t>
  </si>
  <si>
    <t>Dovoz vody pro zálivku rostlin Příplatek k ceně za každých dalších i započatých 1000 m</t>
  </si>
  <si>
    <t>-28050852</t>
  </si>
  <si>
    <t>https://podminky.urs.cz/item/CS_URS_2022_01/185851129</t>
  </si>
  <si>
    <t>183106613</t>
  </si>
  <si>
    <t>Instalace protikořenových bariér do předem vyhloubené rýhy, včetně zásypu a hutnění v rovině nebo na svahu do 1:5, hloubky přes 700 do 1000 mm</t>
  </si>
  <si>
    <t>-1391468025</t>
  </si>
  <si>
    <t>https://podminky.urs.cz/item/CS_URS_2022_01/183106613</t>
  </si>
  <si>
    <t>4.1 B</t>
  </si>
  <si>
    <t>STROMY - ROZVOJOVÁ PÉČE DO KONCE VEGETAČNÍHO OBDOBÍ</t>
  </si>
  <si>
    <t>184801121</t>
  </si>
  <si>
    <t>Ošetření vysazených dřevin solitérních v rovině nebo na svahu do 1:5</t>
  </si>
  <si>
    <t>-1108478824</t>
  </si>
  <si>
    <t>https://podminky.urs.cz/item/CS_URS_2022_01/184801121</t>
  </si>
  <si>
    <t>"  V cenách jsou započteny i náklady na odplevelení s nakypřením nebo vypletí "</t>
  </si>
  <si>
    <t>"  odstranění poškozených částí dřeviny s případným složením odpadu na hromady "</t>
  </si>
  <si>
    <t>"  naložení na DP, odvoz do 20 km a s jeho složením"</t>
  </si>
  <si>
    <t>" BT 48 +TZ /  STROMY  56  ks:  ošetření  dřevin po výsadbě  2* cykl /rozvojová péče RP "</t>
  </si>
  <si>
    <t>" vč.  vypletí  závlah.mísy  2* cykl  RP "        56*2</t>
  </si>
  <si>
    <t>184911111-03</t>
  </si>
  <si>
    <t>Kontrola úvazků dřeviny ke kůlům - strom s 3 kůlovým kotvením</t>
  </si>
  <si>
    <t>2104882993</t>
  </si>
  <si>
    <t>" BT 50  + TZ/   STROMY 56 ks  - kontrola a úprava kotvení 1*  / rozvojová péče "</t>
  </si>
  <si>
    <t>56*1</t>
  </si>
  <si>
    <t>185804311.2</t>
  </si>
  <si>
    <t>Zalití rostlin vodou plocha do 20 m2</t>
  </si>
  <si>
    <t>-1817978376</t>
  </si>
  <si>
    <t>" BT 51 + TZ / stromy  56 ks  po 100L/ ks- zálivky ROZVOJOVÁ PÉČE  -10x  cykl"</t>
  </si>
  <si>
    <t>56*0,100*10</t>
  </si>
  <si>
    <t>185851121.2</t>
  </si>
  <si>
    <t>Dovoz vody pro zálivku rostlin za vzdálenost do 1000 m</t>
  </si>
  <si>
    <t>-1849047759</t>
  </si>
  <si>
    <t>185851129.2</t>
  </si>
  <si>
    <t>Příplatek k dovozu vody pro zálivku rostlin do 1000 m ZKD 1000 m</t>
  </si>
  <si>
    <t>495343477</t>
  </si>
  <si>
    <t>184852322</t>
  </si>
  <si>
    <t>Řez stromů prováděný lezeckou technikou výchovný (S-RV) alejové stromy, výšky přes 4 do 6 m</t>
  </si>
  <si>
    <t>2039694683</t>
  </si>
  <si>
    <t>https://podminky.urs.cz/item/CS_URS_2022_01/184852322</t>
  </si>
  <si>
    <t>" BT 52 + TZ/   STROMY  56 ks  - výchovný řez při  výsadbě 1*cykl / rozvojová péče "</t>
  </si>
  <si>
    <t>" řez  vč. kontroly založení růstu stromu "             56</t>
  </si>
  <si>
    <t>SO 04.1.3 - Štěrkové trávníky v pásu na parkovišti - založení, rozvojová péče</t>
  </si>
  <si>
    <t xml:space="preserve">    4.3 A - Štěrkové trávníky v pásu na parkovišti - založení trávníků</t>
  </si>
  <si>
    <t xml:space="preserve">    4.4 B - Štěrkové trávníky v pásu na parkovišti - ROZVOJ. PÉČE DO PŘEDÁNÍ TRÁVNÍKU</t>
  </si>
  <si>
    <t xml:space="preserve">    4.3 B - Zatravnění distanční dlažby  - biologická část</t>
  </si>
  <si>
    <t xml:space="preserve">    4.9 B - ZATRAVNĚNÉ KOSTKY výsevem -  ROZVOJ. PÉČE DO PŘEDÁNÍ TRÁVNÍKU</t>
  </si>
  <si>
    <t>Štěrkové trávníky v pásu na parkovišti - založení trávníků</t>
  </si>
  <si>
    <t>181351113</t>
  </si>
  <si>
    <t>Rozprostření a urovnání ornice v rovině nebo ve svahu sklonu do 1:5 strojně při souvislé ploše přes 500 m2, tl. vrstvy do 200 mm</t>
  </si>
  <si>
    <t>1091911999</t>
  </si>
  <si>
    <t>https://podminky.urs.cz/item/CS_URS_2022_01/181351113</t>
  </si>
  <si>
    <t>10371500-13a</t>
  </si>
  <si>
    <t>substrát strukturní pro zpevněné štěrkové trávníky - bez obsahu organických látek ( míchaná směs: 30% ornice bezplevelná, 70 % štěrk fr.8/16)  vč. dovozu</t>
  </si>
  <si>
    <t>-265517630</t>
  </si>
  <si>
    <t>Poznámka k položce:_x000D_
Poznámka k položce: ornice + HDK 8-16+ úprava zemin (smíchání v centru)+ nakládka pro dovoz</t>
  </si>
  <si>
    <t>1094767513</t>
  </si>
  <si>
    <t>-1780838669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</si>
  <si>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</si>
  <si>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</si>
  <si>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1823938879</t>
  </si>
  <si>
    <t>https://podminky.urs.cz/item/CS_URS_2022_01/181151311</t>
  </si>
  <si>
    <t>181451131</t>
  </si>
  <si>
    <t>Založení trávníku na půdě předem připravené plochy přes 1000 m2 výsevem včetně utažení parkového v rovině nebo na svahu do 1:5</t>
  </si>
  <si>
    <t>774172857</t>
  </si>
  <si>
    <t>https://podminky.urs.cz/item/CS_URS_2022_01/181451131</t>
  </si>
  <si>
    <t>00572490-29</t>
  </si>
  <si>
    <t>osivo travní - speciální suchovzdorná směs, přesné složení upřesn.dle stanovišt.podmínek během realizace a odsouhlas. architektem, odolnější směs snášej.zátěž, výsev 30g/m2 (směs bylin,trav -suchomil.trávo-bylin. společenstva, vysoké % 2-děložn.)</t>
  </si>
  <si>
    <t>1919098891</t>
  </si>
  <si>
    <t>Poznámka k položce:_x000D_
Poznámka k položce: ATYPICKÁ  směs, míchaná specilaně pro dané podmínky a stavbu (suchomilná trávo-bylinná společenstva – vysoké procento dvouděložných – řebříčky, jestřábníky, příprava směsi specializovanou firmou)  výsev 30g/m2 = je to směs  bylin,trav !!!</t>
  </si>
  <si>
    <t>183403113</t>
  </si>
  <si>
    <t>Obdělání půdy frézováním v rovině nebo na svahu do 1:5</t>
  </si>
  <si>
    <t>357950921</t>
  </si>
  <si>
    <t>https://podminky.urs.cz/item/CS_URS_2022_01/183403113</t>
  </si>
  <si>
    <t>183403161</t>
  </si>
  <si>
    <t>Obdělání půdy válením v rovině nebo na svahu do 1:5</t>
  </si>
  <si>
    <t>-774819865</t>
  </si>
  <si>
    <t>https://podminky.urs.cz/item/CS_URS_2022_01/183403161</t>
  </si>
  <si>
    <t>184802111</t>
  </si>
  <si>
    <t>Chemické odplevelení půdy před založením kultury, trávníku nebo zpevněných ploch o výměře jednotlivě přes 20 m2 v rovině nebo na svahu do 1:5 postřikem na široko</t>
  </si>
  <si>
    <t>-936717030</t>
  </si>
  <si>
    <t>https://podminky.urs.cz/item/CS_URS_2022_01/184802111</t>
  </si>
  <si>
    <t>-70708768</t>
  </si>
  <si>
    <t>25191155-11</t>
  </si>
  <si>
    <t>hnojivo startovací - pro založení trávníků,   spotřeba 30g/m2</t>
  </si>
  <si>
    <t>-1319447100</t>
  </si>
  <si>
    <t>Poznámka k položce:_x000D_
Poznámka k položce: anorganické např. Agro</t>
  </si>
  <si>
    <t>185804312</t>
  </si>
  <si>
    <t>Zalití rostlin vodou plochy záhonů jednotlivě přes 20 m2</t>
  </si>
  <si>
    <t>1708057783</t>
  </si>
  <si>
    <t>https://podminky.urs.cz/item/CS_URS_2022_01/185804312</t>
  </si>
  <si>
    <t>1087673102</t>
  </si>
  <si>
    <t>1877979275</t>
  </si>
  <si>
    <t>1140230176</t>
  </si>
  <si>
    <t>4.4 B</t>
  </si>
  <si>
    <t>Štěrkové trávníky v pásu na parkovišti - ROZVOJ. PÉČE DO PŘEDÁNÍ TRÁVNÍKU</t>
  </si>
  <si>
    <t>-1958618247</t>
  </si>
  <si>
    <t>25191155-13</t>
  </si>
  <si>
    <t>hnojivo dusíkaté granulované pro údržbu  trávníků - spotřeba 5g/m2</t>
  </si>
  <si>
    <t>618304878</t>
  </si>
  <si>
    <t>185803111</t>
  </si>
  <si>
    <t>Ošetření trávníku jednorázové v rovině nebo na svahu do 1:5</t>
  </si>
  <si>
    <t>1643431987</t>
  </si>
  <si>
    <t>https://podminky.urs.cz/item/CS_URS_2022_01/185803111</t>
  </si>
  <si>
    <t>-1871823061</t>
  </si>
  <si>
    <t>-380401237</t>
  </si>
  <si>
    <t>1178094632</t>
  </si>
  <si>
    <t>-1340263571</t>
  </si>
  <si>
    <t>4.3 B</t>
  </si>
  <si>
    <t>Zatravnění distanční dlažby  - biologická část</t>
  </si>
  <si>
    <t>180405111</t>
  </si>
  <si>
    <t>Založení trávníků ve vegetačních dlaždicích nebo prefabrikátech výsevem semene v rovině nebo na svahu do 1:5</t>
  </si>
  <si>
    <t>-905632609</t>
  </si>
  <si>
    <t>https://podminky.urs.cz/item/CS_URS_2022_01/180405111</t>
  </si>
  <si>
    <t>00572490-29.1</t>
  </si>
  <si>
    <t>osivo travní - speciální suchovzdorná směs, přesné složení upřesněno dle stanovištních podmínek během realizace a odsouhlaseno architektem, odolnější směs snášející zátěž, výsev 20-30g/m2</t>
  </si>
  <si>
    <t>-2018327129</t>
  </si>
  <si>
    <t>184802111.1</t>
  </si>
  <si>
    <t>Chemické odplevelení před založením kultury nad 20 m2 postřikem na široko v rovině a svahu do 1:5</t>
  </si>
  <si>
    <t>425136243</t>
  </si>
  <si>
    <t>185804312.1</t>
  </si>
  <si>
    <t>Zalití rostlin vodou plocha přes 20 m2</t>
  </si>
  <si>
    <t>-892412413</t>
  </si>
  <si>
    <t>185851121.1</t>
  </si>
  <si>
    <t>-157766146</t>
  </si>
  <si>
    <t>185851129.1</t>
  </si>
  <si>
    <t>1573578202</t>
  </si>
  <si>
    <t>998231311.1</t>
  </si>
  <si>
    <t>1973503481</t>
  </si>
  <si>
    <t>4.9 B</t>
  </si>
  <si>
    <t>ZATRAVNĚNÉ KOSTKY výsevem -  ROZVOJ. PÉČE DO PŘEDÁNÍ TRÁVNÍKU</t>
  </si>
  <si>
    <t>185803111.1</t>
  </si>
  <si>
    <t>Ošetření trávníku shrabáním v rovině a svahu do 1:5</t>
  </si>
  <si>
    <t>-530287649</t>
  </si>
  <si>
    <t>185804312.2</t>
  </si>
  <si>
    <t>-407583557</t>
  </si>
  <si>
    <t>-2107601996</t>
  </si>
  <si>
    <t>1263470579</t>
  </si>
  <si>
    <t>SO 04.1.4 - Trávo-bylinná až luční společenstva lemu parkoviště</t>
  </si>
  <si>
    <t xml:space="preserve">    4.4 A - Trávo-bylinná až luční společenstva lemu parkoviště ZALOŽENÍ TRÁVNÍKŮ</t>
  </si>
  <si>
    <t xml:space="preserve">    D1 - Trávo-bylinná až luční společenstva lemu parkoviště -  ROZVOJ. PÉČE DO PŘEDÁNÍ TRÁVNÍKU</t>
  </si>
  <si>
    <t>4.4 A</t>
  </si>
  <si>
    <t>Trávo-bylinná až luční společenstva lemu parkoviště ZALOŽENÍ TRÁVNÍKŮ</t>
  </si>
  <si>
    <t>111301113-10</t>
  </si>
  <si>
    <t>Sejmutí drnu strojně tl.do 100mm vč. naložení na dopravní prostředek (cena určena pro oddrnování na skládku, recyklaci )</t>
  </si>
  <si>
    <t>-554966940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</si>
  <si>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</si>
  <si>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</si>
  <si>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-512912706</t>
  </si>
  <si>
    <t>https://podminky.urs.cz/item/CS_URS_2022_01/162751117</t>
  </si>
  <si>
    <t>-1183044697</t>
  </si>
  <si>
    <t>-99101529</t>
  </si>
  <si>
    <t>1526525375</t>
  </si>
  <si>
    <t>10371500-01</t>
  </si>
  <si>
    <t>substrát pro trávníky VL zakládací - zemina, kompost, štěrk,  písek - substrát  (A) určen k vytvoření vegetační vrtvy pro výsev travních ploch (vč. atestu)</t>
  </si>
  <si>
    <t>-299616964</t>
  </si>
  <si>
    <t>Poznámka k položce:_x000D_
Poznámka k položce: zemina, kompost, štěrk,  písek, ph 5,5-9 - substrát  (A) určen k vytvoření vegetační vrtvy pro výsev travních ploch (vč. atestu)</t>
  </si>
  <si>
    <t>1085968433</t>
  </si>
  <si>
    <t>-862684327</t>
  </si>
  <si>
    <t>183451351</t>
  </si>
  <si>
    <t>Provzdušnění travnatých ploch hloubky do 100 mm, průměru provzdušňovacích otvorů do 25 mm s přísevem travního osiva, souvislé plochy do 1000 m2 v rovině nebo na svahu do 1:5</t>
  </si>
  <si>
    <t>-787910398</t>
  </si>
  <si>
    <t>https://podminky.urs.cz/item/CS_URS_2022_01/183451351</t>
  </si>
  <si>
    <t>183451411</t>
  </si>
  <si>
    <t>Prořezání trávníku hloubky do 5 mm, bez přísevu travního osiva, při souvislé ploše do 1000 m2 v rovině nebo na svahu do 1:5</t>
  </si>
  <si>
    <t>-156571070</t>
  </si>
  <si>
    <t>https://podminky.urs.cz/item/CS_URS_2022_01/183451411</t>
  </si>
  <si>
    <t>183451511</t>
  </si>
  <si>
    <t>Zapískování travnatých ploch vrstvou písku, tl. do 20 mm souvislé plochy do 1000 m2 v rovině nebo na svahu do 1:5</t>
  </si>
  <si>
    <t>-580837615</t>
  </si>
  <si>
    <t>https://podminky.urs.cz/item/CS_URS_2022_01/183451511</t>
  </si>
  <si>
    <t>58151280-02</t>
  </si>
  <si>
    <t>písek křemičitý zahradní - frakce 0,5 /0,1  (nebo jiná frakce vhodná pro erifikace trávníků )  volně ložený</t>
  </si>
  <si>
    <t>-639064383</t>
  </si>
  <si>
    <t>185811211</t>
  </si>
  <si>
    <t>Vyhrabání trávníku souvislé plochy do 1000 m2 v rovině nebo na svahu do 1:5</t>
  </si>
  <si>
    <t>750017237</t>
  </si>
  <si>
    <t>https://podminky.urs.cz/item/CS_URS_2022_01/185811211</t>
  </si>
  <si>
    <t>-472871528</t>
  </si>
  <si>
    <t>181411131</t>
  </si>
  <si>
    <t>Založení trávníku na půdě předem připravené plochy do 1000 m2 výsevem včetně utažení parkového v rovině nebo na svahu do 1:5</t>
  </si>
  <si>
    <t>2131225315</t>
  </si>
  <si>
    <t>https://podminky.urs.cz/item/CS_URS_2022_01/181411131</t>
  </si>
  <si>
    <t>00572490-27s</t>
  </si>
  <si>
    <t>osivo travní - spec.stínomilná směs, přesné složení upřesněno dle stanovišt.podmínek během realizace a odsouhlaseno architektem, výsev 30g/m2, travobylinná společenstva</t>
  </si>
  <si>
    <t>-1294814953</t>
  </si>
  <si>
    <t>Poznámka k položce:_x000D_
Poznámka k položce: např.  Travinobylinná směs do stinného podrostu (trávy 90%, byliny 9,5%, jeteloviny 0,5%)</t>
  </si>
  <si>
    <t>181951111</t>
  </si>
  <si>
    <t>Úprava pláně vyrovnáním výškových rozdílů strojně v hornině třídy těžitelnosti I, skupiny 1 až 3 bez zhutnění</t>
  </si>
  <si>
    <t>-1931211052</t>
  </si>
  <si>
    <t>https://podminky.urs.cz/item/CS_URS_2022_01/181951111</t>
  </si>
  <si>
    <t>183402121</t>
  </si>
  <si>
    <t>Rozrušení půdy na hloubku přes 50 do 150 mm souvislé plochy do 500 m2 v rovině nebo na svahu do 1:5</t>
  </si>
  <si>
    <t>2050104409</t>
  </si>
  <si>
    <t>https://podminky.urs.cz/item/CS_URS_2022_01/183402121</t>
  </si>
  <si>
    <t>-1527137221</t>
  </si>
  <si>
    <t>183403152</t>
  </si>
  <si>
    <t>Obdělání půdy vláčením v rovině nebo na svahu do 1:5</t>
  </si>
  <si>
    <t>-717165489</t>
  </si>
  <si>
    <t>https://podminky.urs.cz/item/CS_URS_2022_01/183403152</t>
  </si>
  <si>
    <t>-148847837</t>
  </si>
  <si>
    <t>-1413228636</t>
  </si>
  <si>
    <t>-2088451634</t>
  </si>
  <si>
    <t>682862014</t>
  </si>
  <si>
    <t>-1210424683</t>
  </si>
  <si>
    <t>1788925199</t>
  </si>
  <si>
    <t>1260606444</t>
  </si>
  <si>
    <t>887937635</t>
  </si>
  <si>
    <t>1149767302</t>
  </si>
  <si>
    <t>D1</t>
  </si>
  <si>
    <t>Trávo-bylinná až luční společenstva lemu parkoviště -  ROZVOJ. PÉČE DO PŘEDÁNÍ TRÁVNÍKU</t>
  </si>
  <si>
    <t>-963998109</t>
  </si>
  <si>
    <t>-1706162606</t>
  </si>
  <si>
    <t>1592602456</t>
  </si>
  <si>
    <t>-729480104</t>
  </si>
  <si>
    <t>1258180072</t>
  </si>
  <si>
    <t>-1698819831</t>
  </si>
  <si>
    <t>924712880</t>
  </si>
  <si>
    <t>SO 04.1.5 - Trávníky obnovované podél komunikací – suchomilné, stín až polostín</t>
  </si>
  <si>
    <t xml:space="preserve">    4.4 A - Trávníky obnovované podél komunikací – suchomilné, stín až polostín -  ZALOŽENÍ TRÁVNÍKŮ</t>
  </si>
  <si>
    <t>Trávníky obnovované podél komunikací – suchomilné, stín až polostín -  ZALOŽENÍ TRÁVNÍKŮ</t>
  </si>
  <si>
    <t>2049504232</t>
  </si>
  <si>
    <t>-724735156</t>
  </si>
  <si>
    <t>1417885150</t>
  </si>
  <si>
    <t>1690044482</t>
  </si>
  <si>
    <t>-2017894489</t>
  </si>
  <si>
    <t>1696069895</t>
  </si>
  <si>
    <t>1694272486</t>
  </si>
  <si>
    <t>1489027353</t>
  </si>
  <si>
    <t>-258295990</t>
  </si>
  <si>
    <t>818880954</t>
  </si>
  <si>
    <t>338114755</t>
  </si>
  <si>
    <t>246221095</t>
  </si>
  <si>
    <t>1171624661</t>
  </si>
  <si>
    <t>1881594772</t>
  </si>
  <si>
    <t>-846177758</t>
  </si>
  <si>
    <t>591453555</t>
  </si>
  <si>
    <t>-1026718913</t>
  </si>
  <si>
    <t>-1198806110</t>
  </si>
  <si>
    <t>1139356437</t>
  </si>
  <si>
    <t>163484535</t>
  </si>
  <si>
    <t>349378742</t>
  </si>
  <si>
    <t>-794461711</t>
  </si>
  <si>
    <t>32120562</t>
  </si>
  <si>
    <t>1492482067</t>
  </si>
  <si>
    <t>SO 04.1.6 - KEŘE - výsadby, rozvojová  péče (do konce veget.období)</t>
  </si>
  <si>
    <t xml:space="preserve">    4.2 A - KEŘE - VÝSADBA</t>
  </si>
  <si>
    <t xml:space="preserve">    4.2 B - KEŘE - ROZVOJOVÁ PÉČE DO KONCE VEGETAČNÍHO OBDOBÍ</t>
  </si>
  <si>
    <t>4.2 A</t>
  </si>
  <si>
    <t>KEŘE - VÝSADBA</t>
  </si>
  <si>
    <t>1746315341</t>
  </si>
  <si>
    <t>1896948753</t>
  </si>
  <si>
    <t>183101215</t>
  </si>
  <si>
    <t>Hloubení jamek pro vysazování rostlin v zemině tř.1 až 4 s výměnou půdy z 50% v rovině nebo na svahu do 1:5, objemu přes 0,125 do 0,40 m3</t>
  </si>
  <si>
    <t>-356641697</t>
  </si>
  <si>
    <t>https://podminky.urs.cz/item/CS_URS_2022_01/183101215</t>
  </si>
  <si>
    <t>-213848268</t>
  </si>
  <si>
    <t>1278706323</t>
  </si>
  <si>
    <t>184102113</t>
  </si>
  <si>
    <t>Výsadba dřeviny s balem do předem vyhloubené jamky se zalitím v rovině nebo na svahu do 1:5, při průměru balu přes 300 do 400 mm</t>
  </si>
  <si>
    <t>-1589213331</t>
  </si>
  <si>
    <t>https://podminky.urs.cz/item/CS_URS_2022_01/184102113</t>
  </si>
  <si>
    <t>0265053-421</t>
  </si>
  <si>
    <t>keře vzrostlé - Syringa vulgaris - šeřík obecný, v. 100-150 cm, rozvětvený,  ZB ( nebo kontejner)</t>
  </si>
  <si>
    <t>1904485827</t>
  </si>
  <si>
    <t>0265053-422</t>
  </si>
  <si>
    <t>keře vzrostlé - Viburnum opulus - kalina obecná,  v. 100-150 cm, keř rozvětvený,  ZB ( nebo kontejner)</t>
  </si>
  <si>
    <t>-124329997</t>
  </si>
  <si>
    <t>0265053-423</t>
  </si>
  <si>
    <t>keře vzrostlé - Corylus avellana - líska obecná, v. 100-150 cm, keř rozvětvený,  ZB ( nebo kontejner)</t>
  </si>
  <si>
    <t>1436349510</t>
  </si>
  <si>
    <t>0265053-424</t>
  </si>
  <si>
    <t>keře vzrostlé - Taxus baccata - tis červený, v. 100-150 cm, keř rozvětvený,  ZB ( nebo kontejner)</t>
  </si>
  <si>
    <t>-1539516002</t>
  </si>
  <si>
    <t>184215412</t>
  </si>
  <si>
    <t>Zhotovení závlahové mísy u solitérních dřevin v rovině nebo na svahu do 1:5, o průměru mísy přes 0,5 do 1 m</t>
  </si>
  <si>
    <t>110329101</t>
  </si>
  <si>
    <t>https://podminky.urs.cz/item/CS_URS_2022_01/184215412</t>
  </si>
  <si>
    <t>159894517</t>
  </si>
  <si>
    <t>1473736892</t>
  </si>
  <si>
    <t>-1503167389</t>
  </si>
  <si>
    <t>-551670986</t>
  </si>
  <si>
    <t>1411060679</t>
  </si>
  <si>
    <t>" 1. zálivka po výsadbě,  keře 11ks * 30 L/ks "</t>
  </si>
  <si>
    <t>11*0,030*1</t>
  </si>
  <si>
    <t>-675478849</t>
  </si>
  <si>
    <t>919268999</t>
  </si>
  <si>
    <t>-335173028</t>
  </si>
  <si>
    <t>4.2 B</t>
  </si>
  <si>
    <t>KEŘE - ROZVOJOVÁ PÉČE DO KONCE VEGETAČNÍHO OBDOBÍ</t>
  </si>
  <si>
    <t>184801131</t>
  </si>
  <si>
    <t>Ošetření vysazených dřevin ve skupinách v rovině nebo na svahu do 1:5</t>
  </si>
  <si>
    <t>-463380905</t>
  </si>
  <si>
    <t>https://podminky.urs.cz/item/CS_URS_2022_01/184801131</t>
  </si>
  <si>
    <t>" BT 136-139 +TZ / keře v pásu (clona) 46 m2  - ošetření  dřevin po výsadbě  2* cykl /rozvojová péče "</t>
  </si>
  <si>
    <t>46*2</t>
  </si>
  <si>
    <t>184851413</t>
  </si>
  <si>
    <t>Zpětný řez keřů po výsadbě netrnitých, výšky přes 1 m</t>
  </si>
  <si>
    <t>-647362058</t>
  </si>
  <si>
    <t>https://podminky.urs.cz/item/CS_URS_2022_01/184851413</t>
  </si>
  <si>
    <t>1571446657</t>
  </si>
  <si>
    <t>1279012923</t>
  </si>
  <si>
    <t>-865245323</t>
  </si>
  <si>
    <t>SO 04.2.1 - STROMY- výsadby, rozvojová  péče (do konce veget.období)</t>
  </si>
  <si>
    <t xml:space="preserve">    4.1 A - STROMY - NÁSLEDNÁ PÉČE</t>
  </si>
  <si>
    <t>STROMY - NÁSLEDNÁ PÉČE</t>
  </si>
  <si>
    <t>171201239-19</t>
  </si>
  <si>
    <t>Náklady na recyklaci bilogicky rozložitelného odpadu ve vlastním odpadovém hospodářství zhotovitele nebo poplatek za uložení na kompostárně bilogicky rozložitelného odpadu</t>
  </si>
  <si>
    <t>126011312</t>
  </si>
  <si>
    <t>184813151</t>
  </si>
  <si>
    <t>Odstranění výmladků stromu ručně, na bázi, výšky do 2 m, průměru kmene do 0,2 m</t>
  </si>
  <si>
    <t>1034529016</t>
  </si>
  <si>
    <t>https://podminky.urs.cz/item/CS_URS_2022_01/184813151</t>
  </si>
  <si>
    <t>1463048276</t>
  </si>
  <si>
    <t>184911111</t>
  </si>
  <si>
    <t>Znovuuvázání dřeviny jedním úvazkem ke stávajícímu kůlu</t>
  </si>
  <si>
    <t>1838239709</t>
  </si>
  <si>
    <t>https://podminky.urs.cz/item/CS_URS_2022_01/184911111</t>
  </si>
  <si>
    <t>60591257</t>
  </si>
  <si>
    <t>kůl vyvazovací dřevěný impregnovaný D 8cm dl 3m</t>
  </si>
  <si>
    <t>1842397027</t>
  </si>
  <si>
    <t>-615309488</t>
  </si>
  <si>
    <t>Kontrola úvazků dřeviny ke kůlům - strom s 3 a 4 kůlovým kotvením</t>
  </si>
  <si>
    <t>-1243715303</t>
  </si>
  <si>
    <t>-1094089037</t>
  </si>
  <si>
    <t>25191155-41</t>
  </si>
  <si>
    <t>hnojivo minerální vícesložkové - vhodné pro dřeviny a stromy</t>
  </si>
  <si>
    <t>69208377</t>
  </si>
  <si>
    <t>-1464932513</t>
  </si>
  <si>
    <t>185804513</t>
  </si>
  <si>
    <t>Odplevelení výsadeb v rovině nebo na svahu do 1:5 dřevin solitérních</t>
  </si>
  <si>
    <t>-14080872</t>
  </si>
  <si>
    <t>https://podminky.urs.cz/item/CS_URS_2022_01/185804513</t>
  </si>
  <si>
    <t>-1302074562</t>
  </si>
  <si>
    <t>2027488815</t>
  </si>
  <si>
    <t>-1772587594</t>
  </si>
  <si>
    <t>SO 04.2.2 - Štěrkové trávníky v pásu na parkovišti - založení, rozvojová péče</t>
  </si>
  <si>
    <t>111151121</t>
  </si>
  <si>
    <t>Pokosení trávníku při souvislé ploše do 1000 m2 parkového v rovině nebo svahu do 1:5</t>
  </si>
  <si>
    <t>-2042656290</t>
  </si>
  <si>
    <t>https://podminky.urs.cz/item/CS_URS_2022_01/111151121</t>
  </si>
  <si>
    <t>1660954892</t>
  </si>
  <si>
    <t>-1379494017</t>
  </si>
  <si>
    <t>-484475653</t>
  </si>
  <si>
    <t>588399706</t>
  </si>
  <si>
    <t>879422990</t>
  </si>
  <si>
    <t>SO 04.2.3 - Trávo-bylinná až luční společenstva lemu parkoviště</t>
  </si>
  <si>
    <t>1740473172</t>
  </si>
  <si>
    <t>-1842637568</t>
  </si>
  <si>
    <t>732881275</t>
  </si>
  <si>
    <t>SO 04.2.4 - Trávníky obnovované podél komunikací – suchomilné, stín až polostín</t>
  </si>
  <si>
    <t>-1237438822</t>
  </si>
  <si>
    <t>635805760</t>
  </si>
  <si>
    <t>439538763</t>
  </si>
  <si>
    <t>SO 04.2.5 - KEŘE - výsadby, rozvojová  péče (do konce veget.období)</t>
  </si>
  <si>
    <t>-502559550</t>
  </si>
  <si>
    <t>1456135316</t>
  </si>
  <si>
    <t>-1716777209</t>
  </si>
  <si>
    <t>-933158239</t>
  </si>
  <si>
    <t>68087606</t>
  </si>
  <si>
    <t>" NP 69 / zálivka následné péče:  ročně 5*30 L/ks"</t>
  </si>
  <si>
    <t>(5*0,030*11)</t>
  </si>
  <si>
    <t>185804514</t>
  </si>
  <si>
    <t>Odplevelení výsadeb v rovině nebo na svahu do 1:5 souvislých keřových skupin</t>
  </si>
  <si>
    <t>-1791098025</t>
  </si>
  <si>
    <t>https://podminky.urs.cz/item/CS_URS_2022_01/185804514</t>
  </si>
  <si>
    <t>-57937764</t>
  </si>
  <si>
    <t>-1865495560</t>
  </si>
  <si>
    <t>-414441953</t>
  </si>
  <si>
    <t>SO 04.2.6 - VEGETAČNÍ STŘECHA - založení, výsadby, rozvojová  péče (do konce veget.období)</t>
  </si>
  <si>
    <t xml:space="preserve">    4.3 A - VEGETAČNÍ STŘECHA - následná péče</t>
  </si>
  <si>
    <t xml:space="preserve">    VRN6 - Územní vlivy</t>
  </si>
  <si>
    <t>VEGETAČNÍ STŘECHA - následná péče</t>
  </si>
  <si>
    <t>183211423</t>
  </si>
  <si>
    <t>Dosadba květin se zalitím hrnkovaných, o průměru květináče přes 120 do 250 mm</t>
  </si>
  <si>
    <t>-1631560705</t>
  </si>
  <si>
    <t>https://podminky.urs.cz/item/CS_URS_2022_01/183211423</t>
  </si>
  <si>
    <t>" všechny položky  Následné péče dle Bilanční tabulky: Následná péče 2 roky (dále jen NP) v příloze dokumentace "</t>
  </si>
  <si>
    <t>" NP /  dosadba rostlin hrnkovaných na veget. střeše:  cca 200 ks  (1x / jen  1. rok)"</t>
  </si>
  <si>
    <t>" V cenách jsou započt. i náklady spojené s nakypř., nalož.+odvozem odpadu "</t>
  </si>
  <si>
    <t>" vč. vyhloubení jamky "                    1*1*200,0</t>
  </si>
  <si>
    <t>00572615-2</t>
  </si>
  <si>
    <t>sazenice trvalek nebo travin pro extenzivní vegetační střechy, vel.K 2l ( D17-20cm) - dodávka větších rostlin pro dosadbu</t>
  </si>
  <si>
    <t>1719616626</t>
  </si>
  <si>
    <t>" NP /  dosadba rostlin hrnkovaných na veget. střeše:  cca 200 ks  (1x /  1. rok)"</t>
  </si>
  <si>
    <t>1*200,0*1,03</t>
  </si>
  <si>
    <t>185804252</t>
  </si>
  <si>
    <t>Odstranění odkvetlých a odumřelých částí rostlin ze záhonů trvalek</t>
  </si>
  <si>
    <t>219370978</t>
  </si>
  <si>
    <t>https://podminky.urs.cz/item/CS_URS_2022_01/185804252</t>
  </si>
  <si>
    <t>1024797580</t>
  </si>
  <si>
    <t>-584158125</t>
  </si>
  <si>
    <t>" NP 112 / dosadba (1x/1,rok):   zálivka následné péče:  min. 2 *plošná zálivka po dosadbách "</t>
  </si>
  <si>
    <t>"  2* závlaha plošně 10L/m2  střecha 212m2 (jen 1.rok 1x, 2. rok=0)  "</t>
  </si>
  <si>
    <t>(2*0,005*212,0)*(1+0)</t>
  </si>
  <si>
    <t xml:space="preserve">Mezisoučet    VODA </t>
  </si>
  <si>
    <t>-1609731444</t>
  </si>
  <si>
    <t>1591578267</t>
  </si>
  <si>
    <t>SO 05 - Veřejné osvětlení</t>
  </si>
  <si>
    <t xml:space="preserve">    VRN4 - Inženýrská činnost</t>
  </si>
  <si>
    <t>741122121</t>
  </si>
  <si>
    <t>Montáž kabelů měděných bez ukončení uložených v trubkách zatažených plných kulatých nebo bezhalogenových (např. CYKY) počtu a průřezu žil 2x1,5 až 6 mm2</t>
  </si>
  <si>
    <t>1262475128</t>
  </si>
  <si>
    <t>https://podminky.urs.cz/item/CS_URS_2022_01/741122121</t>
  </si>
  <si>
    <t>34111005</t>
  </si>
  <si>
    <t>kabel instalační jádro Cu plné izolace PVC plášť PVC 450/750V (CYKY) 2x1,5mm2</t>
  </si>
  <si>
    <t>1401369370</t>
  </si>
  <si>
    <t>Poznámka k položce:_x000D_
ovládací kabel osvětlení do rozváděče R-SO03 (prodej lístků)</t>
  </si>
  <si>
    <t>30*1,1 'Přepočtené koeficientem množství</t>
  </si>
  <si>
    <t>-1511100859</t>
  </si>
  <si>
    <t>1210694</t>
  </si>
  <si>
    <t>KABEL CMSM 3CX1,5 (CMSM 3G1,5)</t>
  </si>
  <si>
    <t>-44586976</t>
  </si>
  <si>
    <t>Poznámka k položce:_x000D_
kabel ke svítidlu uvnitř stožáru</t>
  </si>
  <si>
    <t>7*5+11*13</t>
  </si>
  <si>
    <t>178*1,1 'Přepočtené koeficientem množství</t>
  </si>
  <si>
    <t>-1007704946</t>
  </si>
  <si>
    <t>Poznámka k položce:_x000D_
kabel mezi svítidly v opěrné stěně</t>
  </si>
  <si>
    <t>80*1,1 'Přepočtené koeficientem množství</t>
  </si>
  <si>
    <t>87011681</t>
  </si>
  <si>
    <t>Poznámka k položce:_x000D_
napojení původních rozvodů golf</t>
  </si>
  <si>
    <t>40*1,1 'Přepočtené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</si>
  <si>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</si>
  <si>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</si>
  <si>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-6451463</t>
  </si>
  <si>
    <t>https://podminky.urs.cz/item/CS_URS_2022_01/741122133</t>
  </si>
  <si>
    <t>34111076</t>
  </si>
  <si>
    <t>kabel instalační jádro Cu plné izolace PVC plášť PVC 450/750V (CYKY) 4x10mm2</t>
  </si>
  <si>
    <t>353301529</t>
  </si>
  <si>
    <t>460*1,1 'Přepočtené koeficientem množství</t>
  </si>
  <si>
    <t>741132103</t>
  </si>
  <si>
    <t>Ukončení kabelů smršťovací záklopkou nebo páskou se zapojením bez letování, počtu a průřezu žil 3x1,5 až 4 mm2</t>
  </si>
  <si>
    <t>2054895378</t>
  </si>
  <si>
    <t>https://podminky.urs.cz/item/CS_URS_2022_01/741132103</t>
  </si>
  <si>
    <t>Poznámka k položce:_x000D_
ukončení kabelů ve svítidelech v opěrné stěně</t>
  </si>
  <si>
    <t>1288825</t>
  </si>
  <si>
    <t>SMRST. ROZDEL. HLAVA EN 3.0 /14312809/</t>
  </si>
  <si>
    <t>1385781799</t>
  </si>
  <si>
    <t>741132132</t>
  </si>
  <si>
    <t>Ukončení kabelů smršťovací záklopkou nebo páskou se zapojením bez letování, počtu a průřezu žil 4x10 mm2</t>
  </si>
  <si>
    <t>-1043165881</t>
  </si>
  <si>
    <t>https://podminky.urs.cz/item/CS_URS_2022_01/741132132</t>
  </si>
  <si>
    <t>Poznámka k položce:_x000D_
ukončení kabelů ve stožárech</t>
  </si>
  <si>
    <t>1229533</t>
  </si>
  <si>
    <t>SMRST. ROZDEL. HLAVA EN 4.1 /14413516/</t>
  </si>
  <si>
    <t>1012660281</t>
  </si>
  <si>
    <t>741136001</t>
  </si>
  <si>
    <t>Propojení kabelů nebo vodičů spojkou venkovní teplem smršťovací kabelů celoplastových, počtu a průřezu žil 4x10 až 16 mm2</t>
  </si>
  <si>
    <t>-1240785491</t>
  </si>
  <si>
    <t>https://podminky.urs.cz/item/CS_URS_2022_01/741136001</t>
  </si>
  <si>
    <t>35436027</t>
  </si>
  <si>
    <t>spojka kabelová smršťovaná přímé do 1kV 91ahsc-6  3-4ž.x1-6mm</t>
  </si>
  <si>
    <t>-366968109</t>
  </si>
  <si>
    <t>741211851</t>
  </si>
  <si>
    <t>Demontáž rozvodnic kovových, uložených volně stojících (skříňových), krytí do IPx 4, plochy do 1 m2</t>
  </si>
  <si>
    <t>-725354886</t>
  </si>
  <si>
    <t>https://podminky.urs.cz/item/CS_URS_2022_01/741211851</t>
  </si>
  <si>
    <t>741213813</t>
  </si>
  <si>
    <t>Demontáž kabelu z rozvodnice bez zachování funkčnosti (do suti) silových, průřezu přes 4 do 10 mm2</t>
  </si>
  <si>
    <t>-113224905</t>
  </si>
  <si>
    <t>https://podminky.urs.cz/item/CS_URS_2022_01/741213813</t>
  </si>
  <si>
    <t>741373002</t>
  </si>
  <si>
    <t>Montáž svítidel výbojkových se zapojením vodičů průmyslových nebo venkovních na výložník</t>
  </si>
  <si>
    <t>931221477</t>
  </si>
  <si>
    <t>https://podminky.urs.cz/item/CS_URS_2022_01/741373002</t>
  </si>
  <si>
    <t>Poznámka k položce:_x000D_
4 svítidla použita původní_x000D_
demontáž a montáž bude provedena při výměně výložníku z montážní plošiny</t>
  </si>
  <si>
    <t>1182288</t>
  </si>
  <si>
    <t>SVIT.MALAGA SGS102 SON-T100W SKD 42/60</t>
  </si>
  <si>
    <t>351704618</t>
  </si>
  <si>
    <t>Poznámka k položce:_x000D_
stejné svítidlo jako na ostatních částech parkoviště</t>
  </si>
  <si>
    <t>34760409</t>
  </si>
  <si>
    <t>výbojka sodíková vysokotlaká 100W E40</t>
  </si>
  <si>
    <t>1950094513</t>
  </si>
  <si>
    <t>741373003</t>
  </si>
  <si>
    <t>Montáž svítidel výbojkových se zapojením vodičů průmyslových nebo venkovních na sloupek parkových</t>
  </si>
  <si>
    <t>371276755</t>
  </si>
  <si>
    <t>https://podminky.urs.cz/item/CS_URS_2022_01/741373003</t>
  </si>
  <si>
    <t>B - LED svítidlo parkové stožár, výložník  BEGA 88977 K3, 19,2W, 2352 lm, 3000 K, IP65, IK07 _x000D_
typ BEGA 88977 K3, svítidlo včetně stožáru, včetně zemního držáku 71140</t>
  </si>
  <si>
    <t>-131635107</t>
  </si>
  <si>
    <t>Poznámka k položce:_x000D_
typ/vzhled svítidla vybrán architekty</t>
  </si>
  <si>
    <t>741375833</t>
  </si>
  <si>
    <t>Demontáž svítidel se zachováním funkčnosti průmyslových výbojkových venkovních na stožáru přes 3 m</t>
  </si>
  <si>
    <t>-1567175864</t>
  </si>
  <si>
    <t>https://podminky.urs.cz/item/CS_URS_2022_01/741375833</t>
  </si>
  <si>
    <t>741376014</t>
  </si>
  <si>
    <t>Montáž speciálních svítidel se zapojením vodičů výstražného majáčku válcového s podstavcem a vývodkou</t>
  </si>
  <si>
    <t>1430407831</t>
  </si>
  <si>
    <t>https://podminky.urs.cz/item/CS_URS_2022_01/741376014</t>
  </si>
  <si>
    <t>348svit-D</t>
  </si>
  <si>
    <t xml:space="preserve">D - LED vestavné orientační svítidlo, montáž do stěny, 13,5W, 1113 lm, 3000 K, IP65, IK10 _x000D_
typ BEGA 24204 K3, </t>
  </si>
  <si>
    <t>-891524366</t>
  </si>
  <si>
    <t>741410041</t>
  </si>
  <si>
    <t>Montáž uzemňovacího vedení s upevněním, propojením a připojením pomocí svorek v zemi s izolací spojů drátu nebo lana Ø do 10 mm v městské zástavbě</t>
  </si>
  <si>
    <t>1873604840</t>
  </si>
  <si>
    <t>https://podminky.urs.cz/item/CS_URS_2022_01/741410041</t>
  </si>
  <si>
    <t>-680967777</t>
  </si>
  <si>
    <t>500/1,61</t>
  </si>
  <si>
    <t>310,559*1,1 'Přepočtené koeficientem množství</t>
  </si>
  <si>
    <t>-151248365</t>
  </si>
  <si>
    <t>1948412180</t>
  </si>
  <si>
    <t>990728069</t>
  </si>
  <si>
    <t>1573636467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</si>
  <si>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</si>
  <si>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</si>
  <si>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-90236250</t>
  </si>
  <si>
    <t>https://podminky.urs.cz/item/CS_URS_2022_01/741810011</t>
  </si>
  <si>
    <t>998741202</t>
  </si>
  <si>
    <t>Přesun hmot pro silnoproud stanovený procentní sazbou (%) z ceny vodorovná dopravní vzdálenost do 50 m v objektech výšky přes 6 do 12 m</t>
  </si>
  <si>
    <t>-2048400251</t>
  </si>
  <si>
    <t>https://podminky.urs.cz/item/CS_URS_2022_01/998741202</t>
  </si>
  <si>
    <t>210202016-D</t>
  </si>
  <si>
    <t>Demontáž svítidel výbojkových se zapojením vodičů průmyslových nebo venkovních na sloupek parkových</t>
  </si>
  <si>
    <t>-554793988</t>
  </si>
  <si>
    <t>https://podminky.urs.cz/item/CS_URS_2021_01/210202016-D</t>
  </si>
  <si>
    <t>210204002</t>
  </si>
  <si>
    <t>Montáž stožárů osvětlení parkových ocelových</t>
  </si>
  <si>
    <t>1021240351</t>
  </si>
  <si>
    <t>https://podminky.urs.cz/item/CS_URS_2022_01/210204002</t>
  </si>
  <si>
    <t>Poznámka k položce:_x000D_
montáž stožáru+svítidla B</t>
  </si>
  <si>
    <t>210204011</t>
  </si>
  <si>
    <t>Montáž stožárů osvětlení ocelových samostatně stojících, délky do 12 m</t>
  </si>
  <si>
    <t>-1806661563</t>
  </si>
  <si>
    <t>https://podminky.urs.cz/item/CS_URS_2022_01/210204011</t>
  </si>
  <si>
    <t>Poznámka k položce:_x000D_
jeden stožár bude přemístěn původní</t>
  </si>
  <si>
    <t>31674107</t>
  </si>
  <si>
    <t>stožár osvětlovací uliční Pz 159/133/114 v 8,2m</t>
  </si>
  <si>
    <t>256</t>
  </si>
  <si>
    <t>609132981</t>
  </si>
  <si>
    <t>210204011-D</t>
  </si>
  <si>
    <t>Demontáž stožárů osvětlení, bez zemních prací ocelových samostatně stojících, délky do 12 m</t>
  </si>
  <si>
    <t>1843328071</t>
  </si>
  <si>
    <t>https://podminky.urs.cz/item/CS_URS_2021_01/210204011-D</t>
  </si>
  <si>
    <t>Poznámka k položce:_x000D_
přesun stožáru o cca 2 m do nového základu_x000D_
přesun do připraveného základu bude proveden při jednom uchycení stožáru na jeřáb</t>
  </si>
  <si>
    <t>210204103</t>
  </si>
  <si>
    <t>Montáž výložníků osvětlení jednoramenných sloupových, hmotnosti do 35 kg</t>
  </si>
  <si>
    <t>-86277275</t>
  </si>
  <si>
    <t>https://podminky.urs.cz/item/CS_URS_2022_01/210204103</t>
  </si>
  <si>
    <t>31673000</t>
  </si>
  <si>
    <t>výložník obloukový jednoduchý k osvětlovacím stožárům uličním výška 1800 mm vyložení 1500mm</t>
  </si>
  <si>
    <t>1541621506</t>
  </si>
  <si>
    <t>Poznámka k položce:_x000D_
jednou použitý původní</t>
  </si>
  <si>
    <t>210204103-D</t>
  </si>
  <si>
    <t>Demontáž výložníků osvětlení jednoramenných sloupových, hmotnosti do 35 kg</t>
  </si>
  <si>
    <t>-1502727235</t>
  </si>
  <si>
    <t>https://podminky.urs.cz/item/CS_URS_2022_01/210204103-D</t>
  </si>
  <si>
    <t>Poznámka k položce:_x000D_
jednovýložníky budou nahrazeny dvojvýložníky na původním stožáru_x000D_
výměna výložníku a použití původního svítidla bude provedeno najednou z montážní plošiny</t>
  </si>
  <si>
    <t>210204105</t>
  </si>
  <si>
    <t>Montáž výložníků osvětlení dvouramenných sloupových, hmotnosti do 70 kg</t>
  </si>
  <si>
    <t>-322496264</t>
  </si>
  <si>
    <t>https://podminky.urs.cz/item/CS_URS_2022_01/210204105</t>
  </si>
  <si>
    <t>34844472</t>
  </si>
  <si>
    <t>výložník obloukový dvojnásobný k osvětlovacím stožárům uličním výška 1800 mm vyložení 1500mm</t>
  </si>
  <si>
    <t>594201941</t>
  </si>
  <si>
    <t>34844472-90</t>
  </si>
  <si>
    <t>výložník obloukový dvojnásobný k osvětlovacím stožárům uličním výška 1800 mm vyložení 1500mm, úhel mezi rameny 90°</t>
  </si>
  <si>
    <t>963457493</t>
  </si>
  <si>
    <t>210204202</t>
  </si>
  <si>
    <t>Montáž elektrovýzbroje stožárů osvětlení 2 okruhy</t>
  </si>
  <si>
    <t>1916077902</t>
  </si>
  <si>
    <t>https://podminky.urs.cz/item/CS_URS_2022_01/210204202</t>
  </si>
  <si>
    <t>1234461</t>
  </si>
  <si>
    <t>VYZBROJ STOZAROVA SV 6.16.4/2</t>
  </si>
  <si>
    <t>-772855307</t>
  </si>
  <si>
    <t>Poznámka k položce:_x000D_
na 2.okruh napojený vývod zemních svítidel / vývod signálu zapnutí osvětlení</t>
  </si>
  <si>
    <t>460010023</t>
  </si>
  <si>
    <t>Vytyčení trasy vedení kabelového (podzemního) ve volném terénu</t>
  </si>
  <si>
    <t>km</t>
  </si>
  <si>
    <t>279282752</t>
  </si>
  <si>
    <t>https://podminky.urs.cz/item/CS_URS_2022_01/460010023</t>
  </si>
  <si>
    <t>460010025</t>
  </si>
  <si>
    <t>Vytyčení trasy inženýrských sítí v zastavěném prostoru</t>
  </si>
  <si>
    <t>1632422904</t>
  </si>
  <si>
    <t>https://podminky.urs.cz/item/CS_URS_2022_01/460010025</t>
  </si>
  <si>
    <t>460141112</t>
  </si>
  <si>
    <t>Hloubení nezapažených jam strojně včetně urovnáním dna s přemístěním výkopku do vzdálenosti 3 m od okraje jámy nebo s naložením na dopravní prostředek v hornině třídy těžitelnosti I skupiny 3</t>
  </si>
  <si>
    <t>1558023708</t>
  </si>
  <si>
    <t>https://podminky.urs.cz/item/CS_URS_2022_01/460141112</t>
  </si>
  <si>
    <t>7*0,5*0,5*1+7*0,6*0,6*1,4</t>
  </si>
  <si>
    <t>460171162</t>
  </si>
  <si>
    <t>Hloubení nezapažených kabelových rýh strojně včetně urovnání dna s přemístěním výkopku do vzdálenosti 3 m od okraje jámy nebo s naložením na dopravní prostředek šířky 35 cm hloubky 70 cm v hornině třídy těžitelnosti I skupiny 3</t>
  </si>
  <si>
    <t>-1272895837</t>
  </si>
  <si>
    <t>https://podminky.urs.cz/item/CS_URS_2022_01/460171162</t>
  </si>
  <si>
    <t xml:space="preserve">Poznámka k položce:_x000D_
v části výkopů pod vozovkou počítán pouze výkop pod skladbou vozovky, kterou provádí stavba_x000D_
</t>
  </si>
  <si>
    <t>460171313</t>
  </si>
  <si>
    <t>Hloubení nezapažených kabelových rýh strojně včetně urovnání dna s přemístěním výkopku do vzdálenosti 3 m od okraje jámy nebo s naložením na dopravní prostředek šířky 50 cm hloubky 110 cm v hornině třídy těžitelnosti II skupiny 4</t>
  </si>
  <si>
    <t>-1255780923</t>
  </si>
  <si>
    <t>https://podminky.urs.cz/item/CS_URS_2022_01/460171313</t>
  </si>
  <si>
    <t>Poznámka k položce:_x000D_
pod původním vjezdem</t>
  </si>
  <si>
    <t>460341113</t>
  </si>
  <si>
    <t>Vodorovné přemístění (odvoz) horniny dopravními prostředky včetně složení, bez naložení a rozprostření jakékoliv třídy, na vzdálenost přes 500 do 1000 m</t>
  </si>
  <si>
    <t>-872455484</t>
  </si>
  <si>
    <t>https://podminky.urs.cz/item/CS_URS_2022_01/460341113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</si>
  <si>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</si>
  <si>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</si>
  <si>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-129381855</t>
  </si>
  <si>
    <t>https://podminky.urs.cz/item/CS_URS_2022_01/460341121</t>
  </si>
  <si>
    <t>2,866*25</t>
  </si>
  <si>
    <t>460361111</t>
  </si>
  <si>
    <t>Poplatek (skládkovné) za uložení zeminy na skládce zatříděné do Katalogu odpadů pod kódem 17 05 04</t>
  </si>
  <si>
    <t>2059073931</t>
  </si>
  <si>
    <t>https://podminky.urs.cz/item/CS_URS_2022_01/460361111</t>
  </si>
  <si>
    <t>2,2*2,866</t>
  </si>
  <si>
    <t>460371121</t>
  </si>
  <si>
    <t>Naložení výkopku strojně z hornin třídy těžitelnosti I skupiny 1 až 3</t>
  </si>
  <si>
    <t>-331756408</t>
  </si>
  <si>
    <t>https://podminky.urs.cz/item/CS_URS_2022_01/460371121</t>
  </si>
  <si>
    <t>7*0,5*0,5*0,4+7*0,6*0,6*0,6+14*3,14*0,315^2/4*0,6</t>
  </si>
  <si>
    <t>460411122</t>
  </si>
  <si>
    <t>Zásyp jam strojně s uložením výkopku ve vrstvách a urovnáním povrchu s přemístění sypaniny ze vzdálenosti do 10 m se zhutněním z horniny třídy těžitelnosti I skupiny 3</t>
  </si>
  <si>
    <t>390906825</t>
  </si>
  <si>
    <t>https://podminky.urs.cz/item/CS_URS_2022_01/460411122</t>
  </si>
  <si>
    <t>5,278-2,866</t>
  </si>
  <si>
    <t>460451172</t>
  </si>
  <si>
    <t>Zásyp kabelových rýh strojně s přemístěním sypaniny ze vzdálenosti do 10 m, s uložením výkopku ve vrstvách včetně zhutnění a urovnání povrchu šířky 35 cm hloubky 70 cm z horniny třídy těžitelnosti I skupiny 3</t>
  </si>
  <si>
    <t>367517655</t>
  </si>
  <si>
    <t>https://podminky.urs.cz/item/CS_URS_2022_01/460451172</t>
  </si>
  <si>
    <t>460451323</t>
  </si>
  <si>
    <t>Zásyp kabelových rýh strojně s přemístěním sypaniny ze vzdálenosti do 10 m, s uložením výkopku ve vrstvách včetně zhutnění a urovnání povrchu šířky 50 cm hloubky 110 cm z horniny třídy těžitelnosti II skupiny 4</t>
  </si>
  <si>
    <t>1437542863</t>
  </si>
  <si>
    <t>https://podminky.urs.cz/item/CS_URS_2022_01/460451323</t>
  </si>
  <si>
    <t>460641112</t>
  </si>
  <si>
    <t>Základové konstrukce základ bez bednění do rostlé zeminy z monolitického betonu tř. C 12/15</t>
  </si>
  <si>
    <t>750854396</t>
  </si>
  <si>
    <t>https://podminky.urs.cz/item/CS_URS_2022_01/460641112</t>
  </si>
  <si>
    <t>7*0,5*0,5*0,4+7*0,6*0,6*0,6</t>
  </si>
  <si>
    <t>28611181</t>
  </si>
  <si>
    <t>trubka kanalizační PVC DN 315x3000mm SN10</t>
  </si>
  <si>
    <t>-443454268</t>
  </si>
  <si>
    <t>460671112</t>
  </si>
  <si>
    <t>Výstražná fólie z PVC pro krytí kabelů včetně vyrovnání povrchu rýhy, rozvinutí a uložení fólie šířky do 25 cm</t>
  </si>
  <si>
    <t>-194550383</t>
  </si>
  <si>
    <t>https://podminky.urs.cz/item/CS_URS_2022_01/460671112</t>
  </si>
  <si>
    <t>69311305</t>
  </si>
  <si>
    <t>pás varovný síťový š 250mm</t>
  </si>
  <si>
    <t>-1265045881</t>
  </si>
  <si>
    <t>460742111</t>
  </si>
  <si>
    <t>Osazení kabelových prostupů včetně utěsnění a spárování z trub plastových do rýhy, bez výkopových prací bez obsypu, vnitřního průměru do 10 cm</t>
  </si>
  <si>
    <t>-1148908844</t>
  </si>
  <si>
    <t>https://podminky.urs.cz/item/CS_URS_2022_01/460742111</t>
  </si>
  <si>
    <t>Poznámka k položce:_x000D_
obsyb trubky z prohozeného výkopku</t>
  </si>
  <si>
    <t>506756364</t>
  </si>
  <si>
    <t>1893456949</t>
  </si>
  <si>
    <t>460921111</t>
  </si>
  <si>
    <t>Vyspravení krytu po překopech bezesparých pro pokládání kabelů, včetně rozprostření, urovnání a zhutnění podkladu kamenivem těženým tloušťky 3 cm</t>
  </si>
  <si>
    <t>643928929</t>
  </si>
  <si>
    <t>https://podminky.urs.cz/item/CS_URS_2022_01/460921111</t>
  </si>
  <si>
    <t>460921122</t>
  </si>
  <si>
    <t>Vyspravení krytu po překopech bezesparých pro pokládání kabelů, včetně rozprostření, urovnání a zhutnění podkladu asfaltovým betonem tloušťky 6 cm</t>
  </si>
  <si>
    <t>522402765</t>
  </si>
  <si>
    <t>https://podminky.urs.cz/item/CS_URS_2022_01/460921122</t>
  </si>
  <si>
    <t>468011142</t>
  </si>
  <si>
    <t>Odstranění podkladů nebo krytů komunikací včetně rozpojení na kusy a zarovnání styčné spáry ze živice, tloušťky přes 5 do 10 cm</t>
  </si>
  <si>
    <t>1857211673</t>
  </si>
  <si>
    <t>https://podminky.urs.cz/item/CS_URS_2022_01/468011142</t>
  </si>
  <si>
    <t>468041122</t>
  </si>
  <si>
    <t>Řezání spár v podkladu nebo krytu živičném, tloušťky přes 5 do 10 cm</t>
  </si>
  <si>
    <t>27451466</t>
  </si>
  <si>
    <t>https://podminky.urs.cz/item/CS_URS_2022_01/468041122</t>
  </si>
  <si>
    <t>328501340</t>
  </si>
  <si>
    <t>HZS1212</t>
  </si>
  <si>
    <t>Hodinové zúčtovací sazby profesí HSV zemní a pomocné práce kopáč</t>
  </si>
  <si>
    <t>-1582411155</t>
  </si>
  <si>
    <t>https://podminky.urs.cz/item/CS_URS_2022_01/HZS1212</t>
  </si>
  <si>
    <t>588725466</t>
  </si>
  <si>
    <t>-1862163874</t>
  </si>
  <si>
    <t>Poznámka k položce:_x000D_
práce neuvedené v jiných položkách_x000D_
zapojení a popisy rozváděče</t>
  </si>
  <si>
    <t>HZS4131</t>
  </si>
  <si>
    <t>Hodinové zúčtovací sazby ostatních profesí obsluha stavebních strojů a zařízení jeřábník</t>
  </si>
  <si>
    <t>-369574717</t>
  </si>
  <si>
    <t>https://podminky.urs.cz/item/CS_URS_2022_01/HZS4131</t>
  </si>
  <si>
    <t>011002000</t>
  </si>
  <si>
    <t>Průzkumné práce</t>
  </si>
  <si>
    <t>-1025697227</t>
  </si>
  <si>
    <t>https://podminky.urs.cz/item/CS_URS_2022_01/011002000</t>
  </si>
  <si>
    <t>012002000</t>
  </si>
  <si>
    <t>Geodetické práce</t>
  </si>
  <si>
    <t>915820686</t>
  </si>
  <si>
    <t>https://podminky.urs.cz/item/CS_URS_2022_01/012002000</t>
  </si>
  <si>
    <t>-1895457923</t>
  </si>
  <si>
    <t>013274000</t>
  </si>
  <si>
    <t>Pasportizace objektu před započetím prací</t>
  </si>
  <si>
    <t>684669794</t>
  </si>
  <si>
    <t>https://podminky.urs.cz/item/CS_URS_2022_01/013274000</t>
  </si>
  <si>
    <t>013284000</t>
  </si>
  <si>
    <t>Pasportizace objektu po provedení prací</t>
  </si>
  <si>
    <t>1963199843</t>
  </si>
  <si>
    <t>https://podminky.urs.cz/item/CS_URS_2022_01/013284000</t>
  </si>
  <si>
    <t>VRN4</t>
  </si>
  <si>
    <t>Inženýrská činnost</t>
  </si>
  <si>
    <t>044003000</t>
  </si>
  <si>
    <t>Revize dočasných objektů nebo zařízení staveniště</t>
  </si>
  <si>
    <t>-801762251</t>
  </si>
  <si>
    <t>https://podminky.urs.cz/item/CS_URS_2022_01/044003000</t>
  </si>
  <si>
    <t>1429255580</t>
  </si>
  <si>
    <t>072002000</t>
  </si>
  <si>
    <t>Silniční provoz</t>
  </si>
  <si>
    <t>812356470</t>
  </si>
  <si>
    <t>https://podminky.urs.cz/item/CS_URS_2022_01/072002000</t>
  </si>
  <si>
    <t>075002000</t>
  </si>
  <si>
    <t>Ochranná pásma</t>
  </si>
  <si>
    <t>1152650516</t>
  </si>
  <si>
    <t>https://podminky.urs.cz/item/CS_URS_2022_01/075002000</t>
  </si>
  <si>
    <t>SO 06 - Opěrné stěny</t>
  </si>
  <si>
    <t>131251104</t>
  </si>
  <si>
    <t>Hloubení nezapažených jam a zářezů strojně s urovnáním dna do předepsaného profilu a spádu v hornině třídy těžitelnosti I skupiny 3 přes 100 do 500 m3</t>
  </si>
  <si>
    <t>455397689</t>
  </si>
  <si>
    <t>https://podminky.urs.cz/item/CS_URS_2022_01/131251104</t>
  </si>
  <si>
    <t>viz. výkres č. SO 06 03, 04, 05 a SO 01 D-08, 09</t>
  </si>
  <si>
    <t>1/3*2,2*(1,5*34,34+Sqrt(1,5*34,34*2,5*35,34)+2,5*23,36)   "stěna E1 - E3</t>
  </si>
  <si>
    <t>(2,5*1,9*3,75+2,5*2,27*3,3+2,5*2,6*3,9)   "stěna F1</t>
  </si>
  <si>
    <t>1/3*2,5*(1,5*22,67+Sqrt(1,5*22,67*2,5*23,67)+2,5*23,67) "stěna F2</t>
  </si>
  <si>
    <t>1/3*2,28*(1,5*4,7+Sqrt(1,5*4,7*2,5*5,7)+2,5*5,7)    "stěna F3</t>
  </si>
  <si>
    <t>1400169327</t>
  </si>
  <si>
    <t>242,428   "výpočet v pol.č. 174151101</t>
  </si>
  <si>
    <t>-33633273</t>
  </si>
  <si>
    <t>330,8      "výkop</t>
  </si>
  <si>
    <t>-242,428    "odpočet zpětného zásypu</t>
  </si>
  <si>
    <t>-1324750307</t>
  </si>
  <si>
    <t>-2144192315</t>
  </si>
  <si>
    <t>88,372*1,8 'Přepočtené koeficientem množství</t>
  </si>
  <si>
    <t>662287472</t>
  </si>
  <si>
    <t>1049982122</t>
  </si>
  <si>
    <t>330,8    "výkop</t>
  </si>
  <si>
    <t>-16,887-14,775    "odpočet obsypu drenáže</t>
  </si>
  <si>
    <t>-6,333     "odpočet lože drenáže</t>
  </si>
  <si>
    <t>-50,377   "odpočet objemu opěrných stěn</t>
  </si>
  <si>
    <t>-1328531586</t>
  </si>
  <si>
    <t>viz. výkres č. SO 06 03, 04 a 05</t>
  </si>
  <si>
    <t>0,6*0,4*(7,5+18,53+7,91)     "stěna E1 - E3</t>
  </si>
  <si>
    <t>0,6*0,4*(9,85+3,7+22,87)      "stěna F1 - F3</t>
  </si>
  <si>
    <t>211571111</t>
  </si>
  <si>
    <t>Výplň kamenivem do rýh odvodňovacích žeber nebo trativodů bez zhutnění, s úpravou povrchu výplně štěrkopískem tříděným</t>
  </si>
  <si>
    <t>-1456922835</t>
  </si>
  <si>
    <t>https://podminky.urs.cz/item/CS_URS_2022_01/211571111</t>
  </si>
  <si>
    <t>0,6*0,35*(7,5+18,53+7,91)     "stěna E1 - E3</t>
  </si>
  <si>
    <t>0,6*0,35*(9,85+3,7+22,87)      "stěna F1 - F3</t>
  </si>
  <si>
    <t>-1885894327</t>
  </si>
  <si>
    <t>(0,6+0,4)*2*(7,5+18,53+7,91)     "stěna E1 - E3</t>
  </si>
  <si>
    <t>(0,6+0,4)*2*(9,85+3,7+22,87)      "stěna F1 - F3</t>
  </si>
  <si>
    <t>69311035</t>
  </si>
  <si>
    <t>geotextilie tkaná separační, filtrační, výztužná PP pevnost v tahu 30kN/m</t>
  </si>
  <si>
    <t>-988433665</t>
  </si>
  <si>
    <t>-1944170057</t>
  </si>
  <si>
    <t>0,6*0,15*(7,5+18,53+7,91)     "stěna E1 - E3</t>
  </si>
  <si>
    <t>0,6*0,15*(9,85+3,7+22,87)      "stěna F1 - F3</t>
  </si>
  <si>
    <t>-1376669719</t>
  </si>
  <si>
    <t>6,9+18,53+7,91     "stěna E1 - E3</t>
  </si>
  <si>
    <t>9,85+3,7+21,37      "stěna F1 - F3</t>
  </si>
  <si>
    <t>32732412r06.1</t>
  </si>
  <si>
    <t>Opěrné zdi a valy z betonu železového (bez výztuže) nosné pohledového (v přírodní barvě drtí a přísad) tř. C 25/30 XC2, XA1, XF1</t>
  </si>
  <si>
    <t>-1150316140</t>
  </si>
  <si>
    <t>Stěna E1 - E3</t>
  </si>
  <si>
    <t>0,5*0,6*(6,9+18,48+7,91)   "základ</t>
  </si>
  <si>
    <t>0,5*0,26*0,6    "odskočení základu</t>
  </si>
  <si>
    <t>((1,65+1,0)/2*6,7)*0,2       "stěna E1</t>
  </si>
  <si>
    <t>0,2*1,65*18,53     "stěna E2</t>
  </si>
  <si>
    <t>(1,6*3,35+1,34*4,56)*0,2   "stěna E3</t>
  </si>
  <si>
    <t>Stěna F1 - F3</t>
  </si>
  <si>
    <t>0,5*0,6*(9,85+21,07+3,7)   "základ</t>
  </si>
  <si>
    <t>0,5*0,37*0,6*2    "odskočení základu</t>
  </si>
  <si>
    <t>(1,3*3,25+1,67*3,3+2,0*2,7)*0,3   "stěna F1</t>
  </si>
  <si>
    <t>0,3*2,0*21,67   "stěna F2</t>
  </si>
  <si>
    <t>0,3*1,78*3,7    "stěna F3</t>
  </si>
  <si>
    <t>327351211</t>
  </si>
  <si>
    <t>Bednění opěrných zdí a valů svislých i skloněných, výšky do 20 m zřízení</t>
  </si>
  <si>
    <t>1228005950</t>
  </si>
  <si>
    <t>https://podminky.urs.cz/item/CS_URS_2022_01/327351211</t>
  </si>
  <si>
    <t>(0,5+33,14)*2*0,6    "základ</t>
  </si>
  <si>
    <t>0,26*0,6*2    "odskočení základu</t>
  </si>
  <si>
    <t>((1,65+1,0)/2*6,7)*2       "stěna E1</t>
  </si>
  <si>
    <t>1,65*18,53*2     "stěna E2</t>
  </si>
  <si>
    <t>(1,6*3,35+1,34*4,56)*2   "stěna E3</t>
  </si>
  <si>
    <t>(0,5+33,14)*2*0,6   "základ</t>
  </si>
  <si>
    <t>0,37*0,6*2    "odskočení základu</t>
  </si>
  <si>
    <t>(1,3*3,25+1,67*3,3+2,0*2,7)*2   "stěna F1</t>
  </si>
  <si>
    <t>2,0*21,67*2   "stěna F2</t>
  </si>
  <si>
    <t>1,78*3,7*2    "stěna F3</t>
  </si>
  <si>
    <t>32735121r06.2</t>
  </si>
  <si>
    <t>Bednění opěrných zdí a valů svislých i skloněných, výšky do 20 m Příplatek k ceně -1211 bednění za pohledový beton</t>
  </si>
  <si>
    <t>-217103770</t>
  </si>
  <si>
    <t>327351221</t>
  </si>
  <si>
    <t>Bednění opěrných zdí a valů svislých i skloněných, výšky do 20 m odstranění</t>
  </si>
  <si>
    <t>-1165208196</t>
  </si>
  <si>
    <t>https://podminky.urs.cz/item/CS_URS_2022_01/327351221</t>
  </si>
  <si>
    <t>327361016</t>
  </si>
  <si>
    <t>Výztuž opěrných zdí a valů průměru přes 12 mm, z oceli 10 505 (R) nebo BSt 500</t>
  </si>
  <si>
    <t>122121769</t>
  </si>
  <si>
    <t>https://podminky.urs.cz/item/CS_URS_2022_01/327361016</t>
  </si>
  <si>
    <t>1,382</t>
  </si>
  <si>
    <t>1,071</t>
  </si>
  <si>
    <t>327361040</t>
  </si>
  <si>
    <t>Výztuž opěrných zdí a valů ze sítí svařovaných</t>
  </si>
  <si>
    <t>-1823921840</t>
  </si>
  <si>
    <t>https://podminky.urs.cz/item/CS_URS_2022_01/327361040</t>
  </si>
  <si>
    <t>0,577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</si>
  <si>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</si>
  <si>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</si>
  <si>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-422316436</t>
  </si>
  <si>
    <t>https://podminky.urs.cz/item/CS_URS_2022_01/998153131</t>
  </si>
  <si>
    <t>711161215</t>
  </si>
  <si>
    <t>Izolace proti zemní vlhkosti a beztlakové vodě nopovými fóliemi na ploše svislé S vrstva ochranná, odvětrávací a drenážní výška nopku 20,0 mm, tl. fólie do 1,0 mm</t>
  </si>
  <si>
    <t>1911940547</t>
  </si>
  <si>
    <t>https://podminky.urs.cz/item/CS_URS_2022_01/711161215</t>
  </si>
  <si>
    <t>0,9*(6,9+18,53+7,91)     "stěna E1 - E3</t>
  </si>
  <si>
    <t>0,9*(9,85+3,7+21,37)      "stěna F1 - F3</t>
  </si>
  <si>
    <t>1872436220</t>
  </si>
  <si>
    <t>-1878374463</t>
  </si>
  <si>
    <t>SO 08 - Vodovod</t>
  </si>
  <si>
    <t>7259911r08.1</t>
  </si>
  <si>
    <t xml:space="preserve">Zahradní sloupek nerez 5x5x65cm vč. kotev </t>
  </si>
  <si>
    <t>-1681984754</t>
  </si>
  <si>
    <t>viz. výkres č. SO 08 02 a Technická zpráva</t>
  </si>
  <si>
    <t>-898986351</t>
  </si>
  <si>
    <t>SO 09 - Kanalizace splašková</t>
  </si>
  <si>
    <t>935113212</t>
  </si>
  <si>
    <t>Osazení odvodňovacího žlabu s krycím roštem betonového šířky přes 200 mm</t>
  </si>
  <si>
    <t>-1129327725</t>
  </si>
  <si>
    <t>https://podminky.urs.cz/item/CS_URS_2022_01/935113212</t>
  </si>
  <si>
    <t>viz. výkres č. SO 09 02</t>
  </si>
  <si>
    <t>6,5</t>
  </si>
  <si>
    <t>592270PC09.1</t>
  </si>
  <si>
    <t>žlab odvodňovací betonový 500x500x200mm s litinovou mříží D400</t>
  </si>
  <si>
    <t>-1792264356</t>
  </si>
  <si>
    <t>1748698143</t>
  </si>
  <si>
    <t>SO 10 - NN rozvody</t>
  </si>
  <si>
    <t>1600981128</t>
  </si>
  <si>
    <t>1870654672</t>
  </si>
  <si>
    <t>Poznámka k položce:_x000D_
přívod z SO 02 do SO 03</t>
  </si>
  <si>
    <t>150*1,1 'Přepočtené koeficientem množství</t>
  </si>
  <si>
    <t>741122134</t>
  </si>
  <si>
    <t>Montáž kabelů měděných bez ukončení uložených v trubkách zatažených plných kulatých nebo bezhalogenových (např. CYKY) počtu a průřezu žil 4x16 až 25 mm2</t>
  </si>
  <si>
    <t>754170502</t>
  </si>
  <si>
    <t>https://podminky.urs.cz/item/CS_URS_2022_01/741122134</t>
  </si>
  <si>
    <t>34111080</t>
  </si>
  <si>
    <t>kabel instalační jádro Cu plné izolace PVC plášť PVC 450/750V (CYKY) 4x16mm2</t>
  </si>
  <si>
    <t>-402944487</t>
  </si>
  <si>
    <t>15*1,1 'Přepočtené koeficientem množství</t>
  </si>
  <si>
    <t>-1880543382</t>
  </si>
  <si>
    <t>274001893</t>
  </si>
  <si>
    <t>Poznámka k položce:_x000D_
kabel k závorám</t>
  </si>
  <si>
    <t>80*1,15 'Přepočtené koeficientem množství</t>
  </si>
  <si>
    <t>741123232</t>
  </si>
  <si>
    <t>Montáž kabelů hliníkových bez ukončení uložených volně plných nebo laněných kulatých (např. AYKY) počtu a průřezu žil 3x95+70 až 120+70 mm2</t>
  </si>
  <si>
    <t>196661314</t>
  </si>
  <si>
    <t>https://podminky.urs.cz/item/CS_URS_2022_01/741123232</t>
  </si>
  <si>
    <t>34113223</t>
  </si>
  <si>
    <t>kabel silový jádro Al izolace PVC plášť PVC 0,6/1kV (1-AYKY) 3x120+70mm2</t>
  </si>
  <si>
    <t>-1298504183</t>
  </si>
  <si>
    <t>70*1,1 'Přepočtené koeficientem množství</t>
  </si>
  <si>
    <t>741132141</t>
  </si>
  <si>
    <t>Ukončení kabelů smršťovací záklopkou nebo páskou se zapojením bez letování, počtu a průřezu žil 4x120 mm2</t>
  </si>
  <si>
    <t>996742276</t>
  </si>
  <si>
    <t>https://podminky.urs.cz/item/CS_URS_2022_01/741132141</t>
  </si>
  <si>
    <t>1139555</t>
  </si>
  <si>
    <t>SMRST. ROZDEL. HLAVA EN 4.3 /14435525/</t>
  </si>
  <si>
    <t>88977124</t>
  </si>
  <si>
    <t>741136004</t>
  </si>
  <si>
    <t>Propojení kabelů nebo vodičů spojkou venkovní teplem smršťovací kabelů celoplastových, počtu a průřezu žil 3x95+70 až 150+70 mm2</t>
  </si>
  <si>
    <t>67268252</t>
  </si>
  <si>
    <t>https://podminky.urs.cz/item/CS_URS_2022_01/741136004</t>
  </si>
  <si>
    <t>35436025</t>
  </si>
  <si>
    <t>spojka kabelová smršťovaná přímé do 1kV 91ah-24s 4x35-150mm</t>
  </si>
  <si>
    <t>871502926</t>
  </si>
  <si>
    <t>741210002</t>
  </si>
  <si>
    <t>Montáž rozvodnic oceloplechových nebo plastových bez zapojení vodičů běžných, hmotnosti do 50 kg</t>
  </si>
  <si>
    <t>-1686574016</t>
  </si>
  <si>
    <t>https://podminky.urs.cz/item/CS_URS_2022_01/741210002</t>
  </si>
  <si>
    <t>35711734</t>
  </si>
  <si>
    <t>skříň přípojková smyčková do výklenku celoplastové provedení výzbroj 1x sada pojistkové spodky nožové velikosti 00 (SS100/NVE1P)</t>
  </si>
  <si>
    <t>-1582737806</t>
  </si>
  <si>
    <t>35711646</t>
  </si>
  <si>
    <t>skříň rozváděče elektroměrového pro přímé měření  do výklenku celoplastové provedení pro 1x dvousazbový třífázový elektroměr a spínací prvek sazby přístroje na elektroměrové desce s plombovatelným krytem jističů (ER212/PVP7P)</t>
  </si>
  <si>
    <t>850997839</t>
  </si>
  <si>
    <t>-1723981113</t>
  </si>
  <si>
    <t>741213847</t>
  </si>
  <si>
    <t>Demontáž kabelu z rozvodnice se zachováním funkčnosti silových, průřezu přes 25 mm2</t>
  </si>
  <si>
    <t>986469939</t>
  </si>
  <si>
    <t>https://podminky.urs.cz/item/CS_URS_2022_01/741213847</t>
  </si>
  <si>
    <t>741320042</t>
  </si>
  <si>
    <t>Montáž pojistek se zapojením vodičů pojistkových částí patron nožových</t>
  </si>
  <si>
    <t>2030057045</t>
  </si>
  <si>
    <t>https://podminky.urs.cz/item/CS_URS_2022_01/741320042</t>
  </si>
  <si>
    <t>35825254</t>
  </si>
  <si>
    <t>pojistka nožová 100A nízkoztrátová 8,48W, provedení normální, charakteristika gG</t>
  </si>
  <si>
    <t>1344287361</t>
  </si>
  <si>
    <t>1864317016</t>
  </si>
  <si>
    <t>1183600</t>
  </si>
  <si>
    <t>JISTIC PL7-B63/3</t>
  </si>
  <si>
    <t>-952967921</t>
  </si>
  <si>
    <t>-681636150</t>
  </si>
  <si>
    <t>1763505404</t>
  </si>
  <si>
    <t>307464436</t>
  </si>
  <si>
    <t>135110749</t>
  </si>
  <si>
    <t>-291002104</t>
  </si>
  <si>
    <t>-744919479</t>
  </si>
  <si>
    <t>-738144415</t>
  </si>
  <si>
    <t>-78945135</t>
  </si>
  <si>
    <t xml:space="preserve">Poznámka k položce:_x000D_
obsyb trubky z prohozeného výkopku_x000D_
uložení ve společné trase s kabelem VO = výkop součástí výkazu SO 05_x000D_
</t>
  </si>
  <si>
    <t>307222142</t>
  </si>
  <si>
    <t>150+15</t>
  </si>
  <si>
    <t>165*1,1 'Přepočtené koeficientem množství</t>
  </si>
  <si>
    <t>-998961437</t>
  </si>
  <si>
    <t xml:space="preserve">Poznámka k položce:_x000D_
včetně přeložky optických kabelů_x000D_
</t>
  </si>
  <si>
    <t>300*1,1 'Přepočtené koeficientem množství</t>
  </si>
  <si>
    <t>34571354</t>
  </si>
  <si>
    <t>trubka elektroinstalační ohebná dvouplášťová korugovaná (chránička) D 75/90mm, HDPE+LDPE</t>
  </si>
  <si>
    <t>751573163</t>
  </si>
  <si>
    <t>294025626</t>
  </si>
  <si>
    <t>1867417404</t>
  </si>
  <si>
    <t>1598567458</t>
  </si>
  <si>
    <t>1571267799</t>
  </si>
  <si>
    <t>-254995986</t>
  </si>
  <si>
    <t>049002000</t>
  </si>
  <si>
    <t>Ostatní inženýrská činnost_x000D_
Vyřízení změny umístění odběrného místa, Přemístění elektroměru_x000D_
Zrušení odběrného místa_x000D_
Administrativní zrušení distribučních rozvodů v areálu</t>
  </si>
  <si>
    <t>708453047</t>
  </si>
  <si>
    <t>https://podminky.urs.cz/item/CS_URS_2022_01/049002000</t>
  </si>
  <si>
    <t>-490582706</t>
  </si>
  <si>
    <t>449462007</t>
  </si>
  <si>
    <t>-1397881236</t>
  </si>
  <si>
    <t>SO 11 - Plynovod</t>
  </si>
  <si>
    <t xml:space="preserve">    723 - Zdravotechnika - vnitřní plynovod</t>
  </si>
  <si>
    <t xml:space="preserve">    23-M - Montáže potrubí</t>
  </si>
  <si>
    <t>1r11.1</t>
  </si>
  <si>
    <t>Výkoppové práce + zpětná úprava terénu</t>
  </si>
  <si>
    <t>434953411</t>
  </si>
  <si>
    <t>339271r11.2</t>
  </si>
  <si>
    <t>Pilíř plynoměrný</t>
  </si>
  <si>
    <t>-1149462195</t>
  </si>
  <si>
    <t>-670915691</t>
  </si>
  <si>
    <t>-1040844487</t>
  </si>
  <si>
    <t>722130234</t>
  </si>
  <si>
    <t>Potrubí z ocelových trubek pozinkovaných závitových svařovaných běžných DN 32</t>
  </si>
  <si>
    <t>72691326</t>
  </si>
  <si>
    <t>https://podminky.urs.cz/item/CS_URS_2022_01/722130234</t>
  </si>
  <si>
    <t>72222023r11.3</t>
  </si>
  <si>
    <t>Přechodka G 5/4" s odvzdušněním</t>
  </si>
  <si>
    <t>1700186931</t>
  </si>
  <si>
    <t>723</t>
  </si>
  <si>
    <t>Zdravotechnika - vnitřní plynovod</t>
  </si>
  <si>
    <t>72316033r11.4</t>
  </si>
  <si>
    <t>Rozpěrka plynoměru 250mm</t>
  </si>
  <si>
    <t>-202426567</t>
  </si>
  <si>
    <t>23-M</t>
  </si>
  <si>
    <t>Montáže potrubí</t>
  </si>
  <si>
    <t>230205031</t>
  </si>
  <si>
    <t>Montáž potrubí PE průměru do 110 mm návin nebo tyč, svařované na tupo nebo elektrospojkou Ø 40, tl. stěny 3,7 mm</t>
  </si>
  <si>
    <t>-200200112</t>
  </si>
  <si>
    <t>https://podminky.urs.cz/item/CS_URS_2022_01/230205031</t>
  </si>
  <si>
    <t>28613912</t>
  </si>
  <si>
    <t>potrubí plynovodní PE 100RC SDR 11 PN 0,4MPa D 40x3,7mm</t>
  </si>
  <si>
    <t>-340160465</t>
  </si>
  <si>
    <t>3*1,015 'Přepočtené koeficientem množství</t>
  </si>
  <si>
    <t>230205231</t>
  </si>
  <si>
    <t>Montáž trubních dílů PE průměru do 110 mm elektrotvarovky nebo svařované na tupo Ø 40, tl. stěny 3,7 mm</t>
  </si>
  <si>
    <t>-1598007503</t>
  </si>
  <si>
    <t>https://podminky.urs.cz/item/CS_URS_2022_01/230205231</t>
  </si>
  <si>
    <t>28615970</t>
  </si>
  <si>
    <t>elektrospojka SDR11 PE 100 PN16 D 40mm</t>
  </si>
  <si>
    <t>84571817</t>
  </si>
  <si>
    <t>2861486PC11.1</t>
  </si>
  <si>
    <t>oblouk  SDR11 PE 100 PN16 D 40mm</t>
  </si>
  <si>
    <t>1875514163</t>
  </si>
  <si>
    <t>286PC11.2</t>
  </si>
  <si>
    <t>T-kus navrtávací</t>
  </si>
  <si>
    <t>1554177435</t>
  </si>
  <si>
    <t>230r11.5</t>
  </si>
  <si>
    <t>Revize NTL plynovodu</t>
  </si>
  <si>
    <t>-1599547194</t>
  </si>
  <si>
    <t xml:space="preserve">    VRN9 - Ostatní náklady</t>
  </si>
  <si>
    <t>011103000</t>
  </si>
  <si>
    <t>Geologický průzkum bez rozlišení</t>
  </si>
  <si>
    <t>1091342857</t>
  </si>
  <si>
    <t>https://podminky.urs.cz/item/CS_URS_2022_01/011103000</t>
  </si>
  <si>
    <t>Poznámka k položce:_x000D_
Provedení odborného vyhodnocení geotechnických podmínek zjištěných na stavbě vč. vypracování návrhu na provedení stabilizace/sanace podloží</t>
  </si>
  <si>
    <t>011103r.VON.1</t>
  </si>
  <si>
    <t>Geologický dohled</t>
  </si>
  <si>
    <t>-925299679</t>
  </si>
  <si>
    <t>630909837</t>
  </si>
  <si>
    <t>013244r.VON.2</t>
  </si>
  <si>
    <t>Upřesnění dokumentace pro provádění stavby</t>
  </si>
  <si>
    <t>-893561243</t>
  </si>
  <si>
    <t>-1986643396</t>
  </si>
  <si>
    <t>Poznámka k položce:_x000D_
vč. tisku požadovaných počtu paré</t>
  </si>
  <si>
    <t>013284r.VON.3</t>
  </si>
  <si>
    <t>Pasportizace</t>
  </si>
  <si>
    <t>1274930433</t>
  </si>
  <si>
    <t>Poznámka k položce:_x000D_
Ověření stávajícího stavu (pasport) objektů bezprostředně dotčených stavbou (komunikace, po kterých se předpokládá příjezd na stavbu, komunikace, po kterých budou vedeny objízdné trasy, nemovitosti v blízkosti stavby apod.). Po ukončení stavebních prací bude u těchto objektů proveden aktualizovaný pasport pro určení jejich případného poškození stavební činností, _x000D_
bude čerpáno pouze se souhlasem TDS</t>
  </si>
  <si>
    <t>-580043289</t>
  </si>
  <si>
    <t>Poznámka k položce:_x000D_
Náklady spojené s vybudváním, provozováním a odstraněním staveniště vč. energií, médií pro stavbu, náklady na ostrahu stavby a staveniště, náklady na závěrečný úklid stavby a okolí</t>
  </si>
  <si>
    <t>043154000</t>
  </si>
  <si>
    <t>Zkoušky hutnicí</t>
  </si>
  <si>
    <t>1068353486</t>
  </si>
  <si>
    <t>https://podminky.urs.cz/item/CS_URS_2022_01/043154000</t>
  </si>
  <si>
    <t>043194000</t>
  </si>
  <si>
    <t>Ostatní zkoušky</t>
  </si>
  <si>
    <t>-1160108474</t>
  </si>
  <si>
    <t>https://podminky.urs.cz/item/CS_URS_2022_01/043194000</t>
  </si>
  <si>
    <t>Poznámka k položce:_x000D_
Náklady na zkoušky pro zajištění kontroly a kvality díla</t>
  </si>
  <si>
    <t>045203000</t>
  </si>
  <si>
    <t>Kompletační činnost</t>
  </si>
  <si>
    <t>1575184452</t>
  </si>
  <si>
    <t>https://podminky.urs.cz/item/CS_URS_2022_01/045203000</t>
  </si>
  <si>
    <t>07210301R.VON.3</t>
  </si>
  <si>
    <t xml:space="preserve">Zajištění DIO komunikace </t>
  </si>
  <si>
    <t>-1110587138</t>
  </si>
  <si>
    <t>Poznámka k položce:_x000D_
Dopravně inženýrská opatření, vč. nájmu a údržby značek a zařízení po celou dobu stavby, vč. zajištění DIR</t>
  </si>
  <si>
    <t>VRN9</t>
  </si>
  <si>
    <t>Ostatní náklady</t>
  </si>
  <si>
    <t>091003R.VON.4</t>
  </si>
  <si>
    <t>Fotodokumentace</t>
  </si>
  <si>
    <t>1570952540</t>
  </si>
  <si>
    <t>Poznámka k položce:_x000D_
Podrobná fotodokumentace průběhu stavby (zejména zasypávaných nebo v budoucnu obtížně přístupných konstrukcí, potenciálně problematických řešení apod.) přiložená v elektronické formě na vhodném elektronickém nosiči ke každému pare PDPS</t>
  </si>
  <si>
    <t>091504000</t>
  </si>
  <si>
    <t>Náklady související s publikační činností</t>
  </si>
  <si>
    <t>1470932917</t>
  </si>
  <si>
    <t>https://podminky.urs.cz/item/CS_URS_2022_01/091504000</t>
  </si>
  <si>
    <t>Poznámka k položce:_x000D_
Informační tabule s potřebnými údaji o prováděcí firmě, o zahájení a ukončení výstavby</t>
  </si>
  <si>
    <t>SEZNAM FIGUR</t>
  </si>
  <si>
    <t>Výměra</t>
  </si>
  <si>
    <t xml:space="preserve"> 02/ SO 02/ SO 02.1</t>
  </si>
  <si>
    <t>F0001</t>
  </si>
  <si>
    <t>DEK Fasádní systém TI.4008A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</si>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</sst>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4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38" fillId="2" borderId="20" xfId="0" applyFont="1" applyFill="1" applyBorder="1" applyAlignment="1" applyProtection="1">
      <alignment horizontal="left" vertical="center"/>
      <protection locked="0"/>
    </xf>
    <xf numFmtId="0" fontId="38" fillId="0" borderId="21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4" fontId="22" fillId="2" borderId="23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363122" TargetMode="External"/><Relationship Id="rId13" Type="http://schemas.openxmlformats.org/officeDocument/2006/relationships/hyperlink" Target="https://podminky.urs.cz/item/CS_URS_2022_01/712771255" TargetMode="External"/><Relationship Id="rId18" Type="http://schemas.openxmlformats.org/officeDocument/2006/relationships/hyperlink" Target="https://podminky.urs.cz/item/CS_URS_2022_01/713141136" TargetMode="External"/><Relationship Id="rId26" Type="http://schemas.openxmlformats.org/officeDocument/2006/relationships/hyperlink" Target="https://podminky.urs.cz/item/CS_URS_2022_01/764214607" TargetMode="External"/><Relationship Id="rId3" Type="http://schemas.openxmlformats.org/officeDocument/2006/relationships/hyperlink" Target="https://podminky.urs.cz/item/CS_URS_2022_01/712341715" TargetMode="External"/><Relationship Id="rId21" Type="http://schemas.openxmlformats.org/officeDocument/2006/relationships/hyperlink" Target="https://podminky.urs.cz/item/CS_URS_2022_01/998713101" TargetMode="External"/><Relationship Id="rId7" Type="http://schemas.openxmlformats.org/officeDocument/2006/relationships/hyperlink" Target="https://podminky.urs.cz/item/CS_URS_2022_01/712363116" TargetMode="External"/><Relationship Id="rId12" Type="http://schemas.openxmlformats.org/officeDocument/2006/relationships/hyperlink" Target="https://podminky.urs.cz/item/CS_URS_2022_01/712771101" TargetMode="External"/><Relationship Id="rId17" Type="http://schemas.openxmlformats.org/officeDocument/2006/relationships/hyperlink" Target="https://podminky.urs.cz/item/CS_URS_2022_01/998712101" TargetMode="External"/><Relationship Id="rId25" Type="http://schemas.openxmlformats.org/officeDocument/2006/relationships/hyperlink" Target="https://podminky.urs.cz/item/CS_URS_2022_01/998762101" TargetMode="External"/><Relationship Id="rId2" Type="http://schemas.openxmlformats.org/officeDocument/2006/relationships/hyperlink" Target="https://podminky.urs.cz/item/CS_URS_2022_01/712341659" TargetMode="External"/><Relationship Id="rId16" Type="http://schemas.openxmlformats.org/officeDocument/2006/relationships/hyperlink" Target="https://podminky.urs.cz/item/CS_URS_2022_01/712861705" TargetMode="External"/><Relationship Id="rId20" Type="http://schemas.openxmlformats.org/officeDocument/2006/relationships/hyperlink" Target="https://podminky.urs.cz/item/CS_URS_2022_01/713141396" TargetMode="External"/><Relationship Id="rId29" Type="http://schemas.openxmlformats.org/officeDocument/2006/relationships/drawing" Target="../drawings/drawing2.xml"/><Relationship Id="rId1" Type="http://schemas.openxmlformats.org/officeDocument/2006/relationships/hyperlink" Target="https://podminky.urs.cz/item/CS_URS_2022_01/712311101" TargetMode="External"/><Relationship Id="rId6" Type="http://schemas.openxmlformats.org/officeDocument/2006/relationships/hyperlink" Target="https://podminky.urs.cz/item/CS_URS_2022_01/712363115" TargetMode="External"/><Relationship Id="rId11" Type="http://schemas.openxmlformats.org/officeDocument/2006/relationships/hyperlink" Target="https://podminky.urs.cz/item/CS_URS_2022_01/712771001" TargetMode="External"/><Relationship Id="rId24" Type="http://schemas.openxmlformats.org/officeDocument/2006/relationships/hyperlink" Target="https://podminky.urs.cz/item/CS_URS_2022_01/762361313" TargetMode="External"/><Relationship Id="rId5" Type="http://schemas.openxmlformats.org/officeDocument/2006/relationships/hyperlink" Target="https://podminky.urs.cz/item/CS_URS_2022_01/712361705" TargetMode="External"/><Relationship Id="rId15" Type="http://schemas.openxmlformats.org/officeDocument/2006/relationships/hyperlink" Target="https://podminky.urs.cz/item/CS_URS_2022_01/712831101" TargetMode="External"/><Relationship Id="rId23" Type="http://schemas.openxmlformats.org/officeDocument/2006/relationships/hyperlink" Target="https://podminky.urs.cz/item/CS_URS_2022_01/998721101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https://podminky.urs.cz/item/CS_URS_2022_01/712363353" TargetMode="External"/><Relationship Id="rId19" Type="http://schemas.openxmlformats.org/officeDocument/2006/relationships/hyperlink" Target="https://podminky.urs.cz/item/CS_URS_2022_01/713141336" TargetMode="External"/><Relationship Id="rId4" Type="http://schemas.openxmlformats.org/officeDocument/2006/relationships/hyperlink" Target="https://podminky.urs.cz/item/CS_URS_2022_01/712341716" TargetMode="External"/><Relationship Id="rId9" Type="http://schemas.openxmlformats.org/officeDocument/2006/relationships/hyperlink" Target="https://podminky.urs.cz/item/CS_URS_2022_01/712363352" TargetMode="External"/><Relationship Id="rId14" Type="http://schemas.openxmlformats.org/officeDocument/2006/relationships/hyperlink" Target="https://podminky.urs.cz/item/CS_URS_2022_01/712811101" TargetMode="External"/><Relationship Id="rId22" Type="http://schemas.openxmlformats.org/officeDocument/2006/relationships/hyperlink" Target="https://podminky.urs.cz/item/CS_URS_2022_01/721239114" TargetMode="External"/><Relationship Id="rId27" Type="http://schemas.openxmlformats.org/officeDocument/2006/relationships/hyperlink" Target="https://podminky.urs.cz/item/CS_URS_2022_01/99876410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363353" TargetMode="External"/><Relationship Id="rId13" Type="http://schemas.openxmlformats.org/officeDocument/2006/relationships/hyperlink" Target="https://podminky.urs.cz/item/CS_URS_2022_01/712831101" TargetMode="External"/><Relationship Id="rId18" Type="http://schemas.openxmlformats.org/officeDocument/2006/relationships/hyperlink" Target="https://podminky.urs.cz/item/CS_URS_2022_01/998713101" TargetMode="External"/><Relationship Id="rId3" Type="http://schemas.openxmlformats.org/officeDocument/2006/relationships/hyperlink" Target="https://podminky.urs.cz/item/CS_URS_2022_01/712341715" TargetMode="External"/><Relationship Id="rId21" Type="http://schemas.openxmlformats.org/officeDocument/2006/relationships/hyperlink" Target="https://podminky.urs.cz/item/CS_URS_2022_01/762361313" TargetMode="External"/><Relationship Id="rId7" Type="http://schemas.openxmlformats.org/officeDocument/2006/relationships/hyperlink" Target="https://podminky.urs.cz/item/CS_URS_2022_01/712363352" TargetMode="External"/><Relationship Id="rId12" Type="http://schemas.openxmlformats.org/officeDocument/2006/relationships/hyperlink" Target="https://podminky.urs.cz/item/CS_URS_2022_01/712811101" TargetMode="External"/><Relationship Id="rId17" Type="http://schemas.openxmlformats.org/officeDocument/2006/relationships/hyperlink" Target="https://podminky.urs.cz/item/CS_URS_2022_01/713141336" TargetMode="External"/><Relationship Id="rId25" Type="http://schemas.openxmlformats.org/officeDocument/2006/relationships/drawing" Target="../drawings/drawing3.xml"/><Relationship Id="rId2" Type="http://schemas.openxmlformats.org/officeDocument/2006/relationships/hyperlink" Target="https://podminky.urs.cz/item/CS_URS_2022_01/712341659" TargetMode="External"/><Relationship Id="rId16" Type="http://schemas.openxmlformats.org/officeDocument/2006/relationships/hyperlink" Target="https://podminky.urs.cz/item/CS_URS_2022_01/713141136" TargetMode="External"/><Relationship Id="rId20" Type="http://schemas.openxmlformats.org/officeDocument/2006/relationships/hyperlink" Target="https://podminky.urs.cz/item/CS_URS_2022_01/998721101" TargetMode="External"/><Relationship Id="rId1" Type="http://schemas.openxmlformats.org/officeDocument/2006/relationships/hyperlink" Target="https://podminky.urs.cz/item/CS_URS_2022_01/712311101" TargetMode="External"/><Relationship Id="rId6" Type="http://schemas.openxmlformats.org/officeDocument/2006/relationships/hyperlink" Target="https://podminky.urs.cz/item/CS_URS_2022_01/712363122" TargetMode="External"/><Relationship Id="rId11" Type="http://schemas.openxmlformats.org/officeDocument/2006/relationships/hyperlink" Target="https://podminky.urs.cz/item/CS_URS_2022_01/712771255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https://podminky.urs.cz/item/CS_URS_2022_01/712363115" TargetMode="External"/><Relationship Id="rId15" Type="http://schemas.openxmlformats.org/officeDocument/2006/relationships/hyperlink" Target="https://podminky.urs.cz/item/CS_URS_2022_01/998712101" TargetMode="External"/><Relationship Id="rId23" Type="http://schemas.openxmlformats.org/officeDocument/2006/relationships/hyperlink" Target="https://podminky.urs.cz/item/CS_URS_2022_01/998764101" TargetMode="External"/><Relationship Id="rId10" Type="http://schemas.openxmlformats.org/officeDocument/2006/relationships/hyperlink" Target="https://podminky.urs.cz/item/CS_URS_2022_01/712771101" TargetMode="External"/><Relationship Id="rId19" Type="http://schemas.openxmlformats.org/officeDocument/2006/relationships/hyperlink" Target="https://podminky.urs.cz/item/CS_URS_2022_01/721239114" TargetMode="External"/><Relationship Id="rId4" Type="http://schemas.openxmlformats.org/officeDocument/2006/relationships/hyperlink" Target="https://podminky.urs.cz/item/CS_URS_2022_01/712361705" TargetMode="External"/><Relationship Id="rId9" Type="http://schemas.openxmlformats.org/officeDocument/2006/relationships/hyperlink" Target="https://podminky.urs.cz/item/CS_URS_2022_01/712771001" TargetMode="External"/><Relationship Id="rId14" Type="http://schemas.openxmlformats.org/officeDocument/2006/relationships/hyperlink" Target="https://podminky.urs.cz/item/CS_URS_2022_01/712861705" TargetMode="External"/><Relationship Id="rId22" Type="http://schemas.openxmlformats.org/officeDocument/2006/relationships/hyperlink" Target="https://podminky.urs.cz/item/CS_URS_2022_01/99876210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12771501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podminky.urs.cz/item/CS_URS_2022_01/183403153" TargetMode="External"/><Relationship Id="rId7" Type="http://schemas.openxmlformats.org/officeDocument/2006/relationships/hyperlink" Target="https://podminky.urs.cz/item/CS_URS_2022_01/712771411" TargetMode="External"/><Relationship Id="rId12" Type="http://schemas.openxmlformats.org/officeDocument/2006/relationships/hyperlink" Target="https://podminky.urs.cz/item/CS_URS_2022_01/998712192" TargetMode="External"/><Relationship Id="rId2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85804511" TargetMode="External"/><Relationship Id="rId6" Type="http://schemas.openxmlformats.org/officeDocument/2006/relationships/hyperlink" Target="https://podminky.urs.cz/item/CS_URS_2022_01/712771311" TargetMode="External"/><Relationship Id="rId11" Type="http://schemas.openxmlformats.org/officeDocument/2006/relationships/hyperlink" Target="https://podminky.urs.cz/item/CS_URS_2022_01/998712101" TargetMode="External"/><Relationship Id="rId5" Type="http://schemas.openxmlformats.org/officeDocument/2006/relationships/hyperlink" Target="https://podminky.urs.cz/item/CS_URS_2022_01/712771101" TargetMode="External"/><Relationship Id="rId10" Type="http://schemas.openxmlformats.org/officeDocument/2006/relationships/hyperlink" Target="https://podminky.urs.cz/item/CS_URS_2022_01/712771531" TargetMode="External"/><Relationship Id="rId4" Type="http://schemas.openxmlformats.org/officeDocument/2006/relationships/hyperlink" Target="https://podminky.urs.cz/item/CS_URS_2022_01/185802113" TargetMode="External"/><Relationship Id="rId9" Type="http://schemas.openxmlformats.org/officeDocument/2006/relationships/hyperlink" Target="https://podminky.urs.cz/item/CS_URS_2022_01/712771511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podminky.urs.cz/item/CS_URS_2022_01/030001000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997006519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s://podminky.urs.cz/item/CS_URS_2022_01/167151101" TargetMode="External"/><Relationship Id="rId7" Type="http://schemas.openxmlformats.org/officeDocument/2006/relationships/hyperlink" Target="https://podminky.urs.cz/item/CS_URS_2022_01/997006512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s://podminky.urs.cz/item/CS_URS_2022_01/162251102" TargetMode="External"/><Relationship Id="rId1" Type="http://schemas.openxmlformats.org/officeDocument/2006/relationships/hyperlink" Target="https://podminky.urs.cz/item/CS_URS_2022_01/132251101" TargetMode="External"/><Relationship Id="rId6" Type="http://schemas.openxmlformats.org/officeDocument/2006/relationships/hyperlink" Target="https://podminky.urs.cz/item/CS_URS_2022_01/981511116" TargetMode="External"/><Relationship Id="rId11" Type="http://schemas.openxmlformats.org/officeDocument/2006/relationships/hyperlink" Target="https://podminky.urs.cz/item/CS_URS_2022_01/997013602" TargetMode="External"/><Relationship Id="rId5" Type="http://schemas.openxmlformats.org/officeDocument/2006/relationships/hyperlink" Target="https://podminky.urs.cz/item/CS_URS_2022_01/981511114" TargetMode="External"/><Relationship Id="rId10" Type="http://schemas.openxmlformats.org/officeDocument/2006/relationships/hyperlink" Target="https://podminky.urs.cz/item/CS_URS_2022_01/997013601" TargetMode="External"/><Relationship Id="rId4" Type="http://schemas.openxmlformats.org/officeDocument/2006/relationships/hyperlink" Target="https://podminky.urs.cz/item/CS_URS_2022_01/174151101" TargetMode="External"/><Relationship Id="rId9" Type="http://schemas.openxmlformats.org/officeDocument/2006/relationships/hyperlink" Target="https://podminky.urs.cz/item/CS_URS_2022_01/997006551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311236321" TargetMode="External"/><Relationship Id="rId21" Type="http://schemas.openxmlformats.org/officeDocument/2006/relationships/hyperlink" Target="https://podminky.urs.cz/item/CS_URS_2022_01/273362021" TargetMode="External"/><Relationship Id="rId42" Type="http://schemas.openxmlformats.org/officeDocument/2006/relationships/hyperlink" Target="https://podminky.urs.cz/item/CS_URS_2022_01/417321414" TargetMode="External"/><Relationship Id="rId47" Type="http://schemas.openxmlformats.org/officeDocument/2006/relationships/hyperlink" Target="https://podminky.urs.cz/item/CS_URS_2022_01/612142001" TargetMode="External"/><Relationship Id="rId63" Type="http://schemas.openxmlformats.org/officeDocument/2006/relationships/hyperlink" Target="https://podminky.urs.cz/item/CS_URS_2022_01/953943211" TargetMode="External"/><Relationship Id="rId68" Type="http://schemas.openxmlformats.org/officeDocument/2006/relationships/hyperlink" Target="https://podminky.urs.cz/item/CS_URS_2022_01/711111001" TargetMode="External"/><Relationship Id="rId84" Type="http://schemas.openxmlformats.org/officeDocument/2006/relationships/hyperlink" Target="https://podminky.urs.cz/item/CS_URS_2022_01/763131411" TargetMode="External"/><Relationship Id="rId89" Type="http://schemas.openxmlformats.org/officeDocument/2006/relationships/hyperlink" Target="https://podminky.urs.cz/item/CS_URS_2022_01/998763301" TargetMode="External"/><Relationship Id="rId112" Type="http://schemas.openxmlformats.org/officeDocument/2006/relationships/hyperlink" Target="https://podminky.urs.cz/item/CS_URS_2022_01/784181121" TargetMode="External"/><Relationship Id="rId16" Type="http://schemas.openxmlformats.org/officeDocument/2006/relationships/hyperlink" Target="https://podminky.urs.cz/item/CS_URS_2022_01/271532212" TargetMode="External"/><Relationship Id="rId107" Type="http://schemas.openxmlformats.org/officeDocument/2006/relationships/hyperlink" Target="https://podminky.urs.cz/item/CS_URS_2022_01/777911111" TargetMode="External"/><Relationship Id="rId11" Type="http://schemas.openxmlformats.org/officeDocument/2006/relationships/hyperlink" Target="https://podminky.urs.cz/item/CS_URS_2022_01/211971110" TargetMode="External"/><Relationship Id="rId24" Type="http://schemas.openxmlformats.org/officeDocument/2006/relationships/hyperlink" Target="https://podminky.urs.cz/item/CS_URS_2022_01/274351122" TargetMode="External"/><Relationship Id="rId32" Type="http://schemas.openxmlformats.org/officeDocument/2006/relationships/hyperlink" Target="https://podminky.urs.cz/item/CS_URS_2022_01/317168023" TargetMode="External"/><Relationship Id="rId37" Type="http://schemas.openxmlformats.org/officeDocument/2006/relationships/hyperlink" Target="https://podminky.urs.cz/item/CS_URS_2022_01/342291112" TargetMode="External"/><Relationship Id="rId40" Type="http://schemas.openxmlformats.org/officeDocument/2006/relationships/hyperlink" Target="https://podminky.urs.cz/item/CS_URS_2022_01/411121125" TargetMode="External"/><Relationship Id="rId45" Type="http://schemas.openxmlformats.org/officeDocument/2006/relationships/hyperlink" Target="https://podminky.urs.cz/item/CS_URS_2022_01/417361821" TargetMode="External"/><Relationship Id="rId53" Type="http://schemas.openxmlformats.org/officeDocument/2006/relationships/hyperlink" Target="https://podminky.urs.cz/item/CS_URS_2022_01/634112126" TargetMode="External"/><Relationship Id="rId58" Type="http://schemas.openxmlformats.org/officeDocument/2006/relationships/hyperlink" Target="https://podminky.urs.cz/item/CS_URS_2022_01/941111221" TargetMode="External"/><Relationship Id="rId66" Type="http://schemas.openxmlformats.org/officeDocument/2006/relationships/hyperlink" Target="https://podminky.urs.cz/item/CS_URS_2022_01/977151231" TargetMode="External"/><Relationship Id="rId74" Type="http://schemas.openxmlformats.org/officeDocument/2006/relationships/hyperlink" Target="https://podminky.urs.cz/item/CS_URS_2022_01/711491272" TargetMode="External"/><Relationship Id="rId79" Type="http://schemas.openxmlformats.org/officeDocument/2006/relationships/hyperlink" Target="https://podminky.urs.cz/item/CS_URS_2022_01/763121426" TargetMode="External"/><Relationship Id="rId87" Type="http://schemas.openxmlformats.org/officeDocument/2006/relationships/hyperlink" Target="https://podminky.urs.cz/item/CS_URS_2022_01/763172324" TargetMode="External"/><Relationship Id="rId102" Type="http://schemas.openxmlformats.org/officeDocument/2006/relationships/hyperlink" Target="https://podminky.urs.cz/item/CS_URS_2022_01/767620128" TargetMode="External"/><Relationship Id="rId110" Type="http://schemas.openxmlformats.org/officeDocument/2006/relationships/hyperlink" Target="https://podminky.urs.cz/item/CS_URS_2022_01/784111011" TargetMode="External"/><Relationship Id="rId115" Type="http://schemas.openxmlformats.org/officeDocument/2006/relationships/drawing" Target="../drawings/drawing8.xml"/><Relationship Id="rId5" Type="http://schemas.openxmlformats.org/officeDocument/2006/relationships/hyperlink" Target="https://podminky.urs.cz/item/CS_URS_2022_01/162751115" TargetMode="External"/><Relationship Id="rId61" Type="http://schemas.openxmlformats.org/officeDocument/2006/relationships/hyperlink" Target="https://podminky.urs.cz/item/CS_URS_2022_01/952901111" TargetMode="External"/><Relationship Id="rId82" Type="http://schemas.openxmlformats.org/officeDocument/2006/relationships/hyperlink" Target="https://podminky.urs.cz/item/CS_URS_2022_01/763121715" TargetMode="External"/><Relationship Id="rId90" Type="http://schemas.openxmlformats.org/officeDocument/2006/relationships/hyperlink" Target="https://podminky.urs.cz/item/CS_URS_2022_01/764111641" TargetMode="External"/><Relationship Id="rId95" Type="http://schemas.openxmlformats.org/officeDocument/2006/relationships/hyperlink" Target="https://podminky.urs.cz/item/CS_URS_2022_01/766660002" TargetMode="External"/><Relationship Id="rId19" Type="http://schemas.openxmlformats.org/officeDocument/2006/relationships/hyperlink" Target="https://podminky.urs.cz/item/CS_URS_2022_01/273351122" TargetMode="External"/><Relationship Id="rId14" Type="http://schemas.openxmlformats.org/officeDocument/2006/relationships/hyperlink" Target="https://podminky.urs.cz/item/CS_URS_2022_01/212755215" TargetMode="External"/><Relationship Id="rId22" Type="http://schemas.openxmlformats.org/officeDocument/2006/relationships/hyperlink" Target="https://podminky.urs.cz/item/CS_URS_2022_01/274322511" TargetMode="External"/><Relationship Id="rId27" Type="http://schemas.openxmlformats.org/officeDocument/2006/relationships/hyperlink" Target="https://podminky.urs.cz/item/CS_URS_2022_01/311238650" TargetMode="External"/><Relationship Id="rId30" Type="http://schemas.openxmlformats.org/officeDocument/2006/relationships/hyperlink" Target="https://podminky.urs.cz/item/CS_URS_2022_01/317168012" TargetMode="External"/><Relationship Id="rId35" Type="http://schemas.openxmlformats.org/officeDocument/2006/relationships/hyperlink" Target="https://podminky.urs.cz/item/CS_URS_2022_01/342244221" TargetMode="External"/><Relationship Id="rId43" Type="http://schemas.openxmlformats.org/officeDocument/2006/relationships/hyperlink" Target="https://podminky.urs.cz/item/CS_URS_2022_01/417351115" TargetMode="External"/><Relationship Id="rId48" Type="http://schemas.openxmlformats.org/officeDocument/2006/relationships/hyperlink" Target="https://podminky.urs.cz/item/CS_URS_2022_01/612341121" TargetMode="External"/><Relationship Id="rId56" Type="http://schemas.openxmlformats.org/officeDocument/2006/relationships/hyperlink" Target="https://podminky.urs.cz/item/CS_URS_2022_01/642946112" TargetMode="External"/><Relationship Id="rId64" Type="http://schemas.openxmlformats.org/officeDocument/2006/relationships/hyperlink" Target="https://podminky.urs.cz/item/CS_URS_2022_01/977151222" TargetMode="External"/><Relationship Id="rId69" Type="http://schemas.openxmlformats.org/officeDocument/2006/relationships/hyperlink" Target="https://podminky.urs.cz/item/CS_URS_2022_01/711112001" TargetMode="External"/><Relationship Id="rId77" Type="http://schemas.openxmlformats.org/officeDocument/2006/relationships/hyperlink" Target="https://podminky.urs.cz/item/CS_URS_2022_01/713131143" TargetMode="External"/><Relationship Id="rId100" Type="http://schemas.openxmlformats.org/officeDocument/2006/relationships/hyperlink" Target="https://podminky.urs.cz/item/CS_URS_2022_01/998766101" TargetMode="External"/><Relationship Id="rId105" Type="http://schemas.openxmlformats.org/officeDocument/2006/relationships/hyperlink" Target="https://podminky.urs.cz/item/CS_URS_2022_01/777511103" TargetMode="External"/><Relationship Id="rId113" Type="http://schemas.openxmlformats.org/officeDocument/2006/relationships/hyperlink" Target="https://podminky.urs.cz/item/CS_URS_2022_01/7842111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631362021" TargetMode="External"/><Relationship Id="rId72" Type="http://schemas.openxmlformats.org/officeDocument/2006/relationships/hyperlink" Target="https://podminky.urs.cz/item/CS_URS_2022_01/711161212" TargetMode="External"/><Relationship Id="rId80" Type="http://schemas.openxmlformats.org/officeDocument/2006/relationships/hyperlink" Target="https://podminky.urs.cz/item/CS_URS_2022_01/763121590" TargetMode="External"/><Relationship Id="rId85" Type="http://schemas.openxmlformats.org/officeDocument/2006/relationships/hyperlink" Target="https://podminky.urs.cz/item/CS_URS_2022_01/763131451" TargetMode="External"/><Relationship Id="rId93" Type="http://schemas.openxmlformats.org/officeDocument/2006/relationships/hyperlink" Target="https://podminky.urs.cz/item/CS_URS_2022_01/998764101" TargetMode="External"/><Relationship Id="rId98" Type="http://schemas.openxmlformats.org/officeDocument/2006/relationships/hyperlink" Target="https://podminky.urs.cz/item/CS_URS_2022_01/766694113" TargetMode="External"/><Relationship Id="rId3" Type="http://schemas.openxmlformats.org/officeDocument/2006/relationships/hyperlink" Target="https://podminky.urs.cz/item/CS_URS_2022_01/132251254" TargetMode="External"/><Relationship Id="rId12" Type="http://schemas.openxmlformats.org/officeDocument/2006/relationships/hyperlink" Target="https://podminky.urs.cz/item/CS_URS_2022_01/212312111" TargetMode="External"/><Relationship Id="rId17" Type="http://schemas.openxmlformats.org/officeDocument/2006/relationships/hyperlink" Target="https://podminky.urs.cz/item/CS_URS_2022_01/273322511" TargetMode="External"/><Relationship Id="rId25" Type="http://schemas.openxmlformats.org/officeDocument/2006/relationships/hyperlink" Target="https://podminky.urs.cz/item/CS_URS_2022_01/274361821" TargetMode="External"/><Relationship Id="rId33" Type="http://schemas.openxmlformats.org/officeDocument/2006/relationships/hyperlink" Target="https://podminky.urs.cz/item/CS_URS_2022_01/317168052" TargetMode="External"/><Relationship Id="rId38" Type="http://schemas.openxmlformats.org/officeDocument/2006/relationships/hyperlink" Target="https://podminky.urs.cz/item/CS_URS_2022_01/342291121" TargetMode="External"/><Relationship Id="rId46" Type="http://schemas.openxmlformats.org/officeDocument/2006/relationships/hyperlink" Target="https://podminky.urs.cz/item/CS_URS_2022_01/612131121" TargetMode="External"/><Relationship Id="rId59" Type="http://schemas.openxmlformats.org/officeDocument/2006/relationships/hyperlink" Target="https://podminky.urs.cz/item/CS_URS_2022_01/941111821" TargetMode="External"/><Relationship Id="rId67" Type="http://schemas.openxmlformats.org/officeDocument/2006/relationships/hyperlink" Target="https://podminky.urs.cz/item/CS_URS_2022_01/998011001" TargetMode="External"/><Relationship Id="rId103" Type="http://schemas.openxmlformats.org/officeDocument/2006/relationships/hyperlink" Target="https://podminky.urs.cz/item/CS_URS_2022_01/767810112" TargetMode="External"/><Relationship Id="rId108" Type="http://schemas.openxmlformats.org/officeDocument/2006/relationships/hyperlink" Target="https://podminky.urs.cz/item/CS_URS_2022_01/998777101" TargetMode="External"/><Relationship Id="rId20" Type="http://schemas.openxmlformats.org/officeDocument/2006/relationships/hyperlink" Target="https://podminky.urs.cz/item/CS_URS_2022_01/273361821" TargetMode="External"/><Relationship Id="rId41" Type="http://schemas.openxmlformats.org/officeDocument/2006/relationships/hyperlink" Target="https://podminky.urs.cz/item/CS_URS_2022_01/411388531" TargetMode="External"/><Relationship Id="rId54" Type="http://schemas.openxmlformats.org/officeDocument/2006/relationships/hyperlink" Target="https://podminky.urs.cz/item/CS_URS_2022_01/642942611" TargetMode="External"/><Relationship Id="rId62" Type="http://schemas.openxmlformats.org/officeDocument/2006/relationships/hyperlink" Target="https://podminky.urs.cz/item/CS_URS_2022_01/953731114" TargetMode="External"/><Relationship Id="rId70" Type="http://schemas.openxmlformats.org/officeDocument/2006/relationships/hyperlink" Target="https://podminky.urs.cz/item/CS_URS_2022_01/711141559" TargetMode="External"/><Relationship Id="rId75" Type="http://schemas.openxmlformats.org/officeDocument/2006/relationships/hyperlink" Target="https://podminky.urs.cz/item/CS_URS_2022_01/998711101" TargetMode="External"/><Relationship Id="rId83" Type="http://schemas.openxmlformats.org/officeDocument/2006/relationships/hyperlink" Target="https://podminky.urs.cz/item/CS_URS_2022_01/763121751" TargetMode="External"/><Relationship Id="rId88" Type="http://schemas.openxmlformats.org/officeDocument/2006/relationships/hyperlink" Target="https://podminky.urs.cz/item/CS_URS_2022_01/763412214" TargetMode="External"/><Relationship Id="rId91" Type="http://schemas.openxmlformats.org/officeDocument/2006/relationships/hyperlink" Target="https://podminky.urs.cz/item/CS_URS_2022_01/764111691" TargetMode="External"/><Relationship Id="rId96" Type="http://schemas.openxmlformats.org/officeDocument/2006/relationships/hyperlink" Target="https://podminky.urs.cz/item/CS_URS_2022_01/766660011" TargetMode="External"/><Relationship Id="rId111" Type="http://schemas.openxmlformats.org/officeDocument/2006/relationships/hyperlink" Target="https://podminky.urs.cz/item/CS_URS_2022_01/784171101" TargetMode="External"/><Relationship Id="rId1" Type="http://schemas.openxmlformats.org/officeDocument/2006/relationships/hyperlink" Target="https://podminky.urs.cz/item/CS_URS_2022_01/122251104" TargetMode="External"/><Relationship Id="rId6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212755216" TargetMode="External"/><Relationship Id="rId23" Type="http://schemas.openxmlformats.org/officeDocument/2006/relationships/hyperlink" Target="https://podminky.urs.cz/item/CS_URS_2022_01/274351121" TargetMode="External"/><Relationship Id="rId28" Type="http://schemas.openxmlformats.org/officeDocument/2006/relationships/hyperlink" Target="https://podminky.urs.cz/item/CS_URS_2022_01/311238652" TargetMode="External"/><Relationship Id="rId36" Type="http://schemas.openxmlformats.org/officeDocument/2006/relationships/hyperlink" Target="https://podminky.urs.cz/item/CS_URS_2022_01/342244241" TargetMode="External"/><Relationship Id="rId49" Type="http://schemas.openxmlformats.org/officeDocument/2006/relationships/hyperlink" Target="https://podminky.urs.cz/item/CS_URS_2022_01/622143003" TargetMode="External"/><Relationship Id="rId57" Type="http://schemas.openxmlformats.org/officeDocument/2006/relationships/hyperlink" Target="https://podminky.urs.cz/item/CS_URS_2022_01/941111121" TargetMode="External"/><Relationship Id="rId106" Type="http://schemas.openxmlformats.org/officeDocument/2006/relationships/hyperlink" Target="https://podminky.urs.cz/item/CS_URS_2022_01/777612109" TargetMode="External"/><Relationship Id="rId114" Type="http://schemas.openxmlformats.org/officeDocument/2006/relationships/printerSettings" Target="../printerSettings/printerSettings8.bin"/><Relationship Id="rId10" Type="http://schemas.openxmlformats.org/officeDocument/2006/relationships/hyperlink" Target="https://podminky.urs.cz/item/CS_URS_2022_01/211531111" TargetMode="External"/><Relationship Id="rId31" Type="http://schemas.openxmlformats.org/officeDocument/2006/relationships/hyperlink" Target="https://podminky.urs.cz/item/CS_URS_2022_01/317168022" TargetMode="External"/><Relationship Id="rId44" Type="http://schemas.openxmlformats.org/officeDocument/2006/relationships/hyperlink" Target="https://podminky.urs.cz/item/CS_URS_2022_01/417351116" TargetMode="External"/><Relationship Id="rId52" Type="http://schemas.openxmlformats.org/officeDocument/2006/relationships/hyperlink" Target="https://podminky.urs.cz/item/CS_URS_2022_01/633811111" TargetMode="External"/><Relationship Id="rId60" Type="http://schemas.openxmlformats.org/officeDocument/2006/relationships/hyperlink" Target="https://podminky.urs.cz/item/CS_URS_2022_01/949101111" TargetMode="External"/><Relationship Id="rId65" Type="http://schemas.openxmlformats.org/officeDocument/2006/relationships/hyperlink" Target="https://podminky.urs.cz/item/CS_URS_2022_01/977151223" TargetMode="External"/><Relationship Id="rId73" Type="http://schemas.openxmlformats.org/officeDocument/2006/relationships/hyperlink" Target="https://podminky.urs.cz/item/CS_URS_2022_01/711161383" TargetMode="External"/><Relationship Id="rId78" Type="http://schemas.openxmlformats.org/officeDocument/2006/relationships/hyperlink" Target="https://podminky.urs.cz/item/CS_URS_2022_01/998713101" TargetMode="External"/><Relationship Id="rId81" Type="http://schemas.openxmlformats.org/officeDocument/2006/relationships/hyperlink" Target="https://podminky.urs.cz/item/CS_URS_2022_01/763121714" TargetMode="External"/><Relationship Id="rId86" Type="http://schemas.openxmlformats.org/officeDocument/2006/relationships/hyperlink" Target="https://podminky.urs.cz/item/CS_URS_2022_01/763131714" TargetMode="External"/><Relationship Id="rId94" Type="http://schemas.openxmlformats.org/officeDocument/2006/relationships/hyperlink" Target="https://podminky.urs.cz/item/CS_URS_2022_01/766660001" TargetMode="External"/><Relationship Id="rId99" Type="http://schemas.openxmlformats.org/officeDocument/2006/relationships/hyperlink" Target="https://podminky.urs.cz/item/CS_URS_2022_01/766694114" TargetMode="External"/><Relationship Id="rId101" Type="http://schemas.openxmlformats.org/officeDocument/2006/relationships/hyperlink" Target="https://podminky.urs.cz/item/CS_URS_2022_01/76733011r02.2.8" TargetMode="Externa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4151101" TargetMode="External"/><Relationship Id="rId13" Type="http://schemas.openxmlformats.org/officeDocument/2006/relationships/hyperlink" Target="https://podminky.urs.cz/item/CS_URS_2022_01/212755214" TargetMode="External"/><Relationship Id="rId18" Type="http://schemas.openxmlformats.org/officeDocument/2006/relationships/hyperlink" Target="https://podminky.urs.cz/item/CS_URS_2022_01/273351121" TargetMode="External"/><Relationship Id="rId39" Type="http://schemas.openxmlformats.org/officeDocument/2006/relationships/hyperlink" Target="https://podminky.urs.cz/item/CS_URS_2022_01/411121121" TargetMode="External"/><Relationship Id="rId109" Type="http://schemas.openxmlformats.org/officeDocument/2006/relationships/hyperlink" Target="https://podminky.urs.cz/item/CS_URS_2022_01/783168101" TargetMode="External"/><Relationship Id="rId34" Type="http://schemas.openxmlformats.org/officeDocument/2006/relationships/hyperlink" Target="https://podminky.urs.cz/item/CS_URS_2022_01/317168054" TargetMode="External"/><Relationship Id="rId50" Type="http://schemas.openxmlformats.org/officeDocument/2006/relationships/hyperlink" Target="https://podminky.urs.cz/item/CS_URS_2022_01/631311116" TargetMode="External"/><Relationship Id="rId55" Type="http://schemas.openxmlformats.org/officeDocument/2006/relationships/hyperlink" Target="https://podminky.urs.cz/item/CS_URS_2022_01/642942721" TargetMode="External"/><Relationship Id="rId76" Type="http://schemas.openxmlformats.org/officeDocument/2006/relationships/hyperlink" Target="https://podminky.urs.cz/item/CS_URS_2022_01/713121111" TargetMode="External"/><Relationship Id="rId97" Type="http://schemas.openxmlformats.org/officeDocument/2006/relationships/hyperlink" Target="https://podminky.urs.cz/item/CS_URS_2022_01/766660312" TargetMode="External"/><Relationship Id="rId104" Type="http://schemas.openxmlformats.org/officeDocument/2006/relationships/hyperlink" Target="https://podminky.urs.cz/item/CS_URS_2022_01/777131103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11142559" TargetMode="External"/><Relationship Id="rId92" Type="http://schemas.openxmlformats.org/officeDocument/2006/relationships/hyperlink" Target="https://podminky.urs.cz/item/CS_URS_2022_01/764226403" TargetMode="External"/><Relationship Id="rId2" Type="http://schemas.openxmlformats.org/officeDocument/2006/relationships/hyperlink" Target="https://podminky.urs.cz/item/CS_URS_2022_01/132251102" TargetMode="External"/><Relationship Id="rId29" Type="http://schemas.openxmlformats.org/officeDocument/2006/relationships/hyperlink" Target="https://podminky.urs.cz/item/CS_URS_2022_01/311238654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877355221" TargetMode="External"/><Relationship Id="rId21" Type="http://schemas.openxmlformats.org/officeDocument/2006/relationships/hyperlink" Target="https://podminky.urs.cz/item/CS_URS_2022_01/452351101" TargetMode="External"/><Relationship Id="rId34" Type="http://schemas.openxmlformats.org/officeDocument/2006/relationships/hyperlink" Target="https://podminky.urs.cz/item/CS_URS_2022_01/894414211" TargetMode="External"/><Relationship Id="rId42" Type="http://schemas.openxmlformats.org/officeDocument/2006/relationships/hyperlink" Target="https://podminky.urs.cz/item/CS_URS_2022_01/721173403" TargetMode="External"/><Relationship Id="rId47" Type="http://schemas.openxmlformats.org/officeDocument/2006/relationships/hyperlink" Target="https://podminky.urs.cz/item/CS_URS_2022_01/721174044" TargetMode="External"/><Relationship Id="rId50" Type="http://schemas.openxmlformats.org/officeDocument/2006/relationships/hyperlink" Target="https://podminky.urs.cz/item/CS_URS_2022_01/721174063" TargetMode="External"/><Relationship Id="rId55" Type="http://schemas.openxmlformats.org/officeDocument/2006/relationships/hyperlink" Target="https://podminky.urs.cz/item/CS_URS_2022_01/721273153" TargetMode="External"/><Relationship Id="rId63" Type="http://schemas.openxmlformats.org/officeDocument/2006/relationships/hyperlink" Target="https://podminky.urs.cz/item/CS_URS_2022_01/722174025" TargetMode="External"/><Relationship Id="rId68" Type="http://schemas.openxmlformats.org/officeDocument/2006/relationships/hyperlink" Target="https://podminky.urs.cz/item/CS_URS_2022_01/722250133" TargetMode="External"/><Relationship Id="rId76" Type="http://schemas.openxmlformats.org/officeDocument/2006/relationships/hyperlink" Target="https://podminky.urs.cz/item/CS_URS_2022_01/725219102" TargetMode="External"/><Relationship Id="rId84" Type="http://schemas.openxmlformats.org/officeDocument/2006/relationships/hyperlink" Target="https://podminky.urs.cz/item/CS_URS_2022_01/725822611" TargetMode="External"/><Relationship Id="rId89" Type="http://schemas.openxmlformats.org/officeDocument/2006/relationships/hyperlink" Target="https://podminky.urs.cz/item/CS_URS_2022_01/998725101" TargetMode="External"/><Relationship Id="rId97" Type="http://schemas.openxmlformats.org/officeDocument/2006/relationships/hyperlink" Target="https://podminky.urs.cz/item/CS_URS_2022_01/766693422" TargetMode="External"/><Relationship Id="rId7" Type="http://schemas.openxmlformats.org/officeDocument/2006/relationships/hyperlink" Target="https://podminky.urs.cz/item/CS_URS_2022_01/162751115" TargetMode="External"/><Relationship Id="rId71" Type="http://schemas.openxmlformats.org/officeDocument/2006/relationships/hyperlink" Target="https://podminky.urs.cz/item/CS_URS_2022_01/722290234" TargetMode="External"/><Relationship Id="rId92" Type="http://schemas.openxmlformats.org/officeDocument/2006/relationships/hyperlink" Target="https://podminky.urs.cz/item/CS_URS_2022_01/726131041" TargetMode="External"/><Relationship Id="rId2" Type="http://schemas.openxmlformats.org/officeDocument/2006/relationships/hyperlink" Target="https://podminky.urs.cz/item/CS_URS_2022_01/132251102" TargetMode="External"/><Relationship Id="rId16" Type="http://schemas.openxmlformats.org/officeDocument/2006/relationships/hyperlink" Target="https://podminky.urs.cz/item/CS_URS_2022_01/212755216" TargetMode="External"/><Relationship Id="rId29" Type="http://schemas.openxmlformats.org/officeDocument/2006/relationships/hyperlink" Target="https://podminky.urs.cz/item/CS_URS_2022_01/892233122" TargetMode="External"/><Relationship Id="rId11" Type="http://schemas.openxmlformats.org/officeDocument/2006/relationships/hyperlink" Target="https://podminky.urs.cz/item/CS_URS_2022_01/174151101" TargetMode="External"/><Relationship Id="rId24" Type="http://schemas.openxmlformats.org/officeDocument/2006/relationships/hyperlink" Target="https://podminky.urs.cz/item/CS_URS_2022_01/871355211" TargetMode="External"/><Relationship Id="rId32" Type="http://schemas.openxmlformats.org/officeDocument/2006/relationships/hyperlink" Target="https://podminky.urs.cz/item/CS_URS_2022_01/893811152" TargetMode="External"/><Relationship Id="rId37" Type="http://schemas.openxmlformats.org/officeDocument/2006/relationships/hyperlink" Target="https://podminky.urs.cz/item/CS_URS_2022_01/899721111" TargetMode="External"/><Relationship Id="rId40" Type="http://schemas.openxmlformats.org/officeDocument/2006/relationships/hyperlink" Target="https://podminky.urs.cz/item/CS_URS_2022_01/998276101" TargetMode="External"/><Relationship Id="rId45" Type="http://schemas.openxmlformats.org/officeDocument/2006/relationships/hyperlink" Target="https://podminky.urs.cz/item/CS_URS_2022_01/721174025" TargetMode="External"/><Relationship Id="rId53" Type="http://schemas.openxmlformats.org/officeDocument/2006/relationships/hyperlink" Target="https://podminky.urs.cz/item/CS_URS_2022_01/721194109" TargetMode="External"/><Relationship Id="rId58" Type="http://schemas.openxmlformats.org/officeDocument/2006/relationships/hyperlink" Target="https://podminky.urs.cz/item/CS_URS_2022_01/998721101" TargetMode="External"/><Relationship Id="rId66" Type="http://schemas.openxmlformats.org/officeDocument/2006/relationships/hyperlink" Target="https://podminky.urs.cz/item/CS_URS_2022_01/722190401" TargetMode="External"/><Relationship Id="rId74" Type="http://schemas.openxmlformats.org/officeDocument/2006/relationships/hyperlink" Target="https://podminky.urs.cz/item/CS_URS_2022_01/725129102" TargetMode="External"/><Relationship Id="rId79" Type="http://schemas.openxmlformats.org/officeDocument/2006/relationships/hyperlink" Target="https://podminky.urs.cz/item/CS_URS_2022_01/725319111" TargetMode="External"/><Relationship Id="rId87" Type="http://schemas.openxmlformats.org/officeDocument/2006/relationships/hyperlink" Target="https://podminky.urs.cz/item/CS_URS_2022_01/725849412" TargetMode="External"/><Relationship Id="rId5" Type="http://schemas.openxmlformats.org/officeDocument/2006/relationships/hyperlink" Target="https://podminky.urs.cz/item/CS_URS_2022_01/151101111" TargetMode="External"/><Relationship Id="rId61" Type="http://schemas.openxmlformats.org/officeDocument/2006/relationships/hyperlink" Target="https://podminky.urs.cz/item/CS_URS_2022_01/722174023" TargetMode="External"/><Relationship Id="rId82" Type="http://schemas.openxmlformats.org/officeDocument/2006/relationships/hyperlink" Target="https://podminky.urs.cz/item/CS_URS_2022_01/725813111" TargetMode="External"/><Relationship Id="rId90" Type="http://schemas.openxmlformats.org/officeDocument/2006/relationships/hyperlink" Target="https://podminky.urs.cz/item/CS_URS_2022_01/726131001" TargetMode="External"/><Relationship Id="rId95" Type="http://schemas.openxmlformats.org/officeDocument/2006/relationships/hyperlink" Target="https://podminky.urs.cz/item/CS_URS_2022_01/766693413" TargetMode="External"/><Relationship Id="rId19" Type="http://schemas.openxmlformats.org/officeDocument/2006/relationships/hyperlink" Target="https://podminky.urs.cz/item/CS_URS_2022_01/451573111" TargetMode="External"/><Relationship Id="rId14" Type="http://schemas.openxmlformats.org/officeDocument/2006/relationships/hyperlink" Target="https://podminky.urs.cz/item/CS_URS_2022_01/211971121" TargetMode="External"/><Relationship Id="rId22" Type="http://schemas.openxmlformats.org/officeDocument/2006/relationships/hyperlink" Target="https://podminky.urs.cz/item/CS_URS_2022_01/871171141" TargetMode="External"/><Relationship Id="rId27" Type="http://schemas.openxmlformats.org/officeDocument/2006/relationships/hyperlink" Target="https://podminky.urs.cz/item/CS_URS_2022_01/891181112" TargetMode="External"/><Relationship Id="rId30" Type="http://schemas.openxmlformats.org/officeDocument/2006/relationships/hyperlink" Target="https://podminky.urs.cz/item/CS_URS_2022_01/892241111" TargetMode="External"/><Relationship Id="rId35" Type="http://schemas.openxmlformats.org/officeDocument/2006/relationships/hyperlink" Target="https://podminky.urs.cz/item/CS_URS_2022_01/899102112" TargetMode="External"/><Relationship Id="rId43" Type="http://schemas.openxmlformats.org/officeDocument/2006/relationships/hyperlink" Target="https://podminky.urs.cz/item/CS_URS_2022_01/721173404" TargetMode="External"/><Relationship Id="rId48" Type="http://schemas.openxmlformats.org/officeDocument/2006/relationships/hyperlink" Target="https://podminky.urs.cz/item/CS_URS_2022_01/721174045" TargetMode="External"/><Relationship Id="rId56" Type="http://schemas.openxmlformats.org/officeDocument/2006/relationships/hyperlink" Target="https://podminky.urs.cz/item/CS_URS_2022_01/721290111" TargetMode="External"/><Relationship Id="rId64" Type="http://schemas.openxmlformats.org/officeDocument/2006/relationships/hyperlink" Target="https://podminky.urs.cz/item/CS_URS_2022_01/722181231" TargetMode="External"/><Relationship Id="rId69" Type="http://schemas.openxmlformats.org/officeDocument/2006/relationships/hyperlink" Target="https://podminky.urs.cz/item/CS_URS_2022_01/722270103" TargetMode="External"/><Relationship Id="rId77" Type="http://schemas.openxmlformats.org/officeDocument/2006/relationships/hyperlink" Target="https://podminky.urs.cz/item/CS_URS_2022_01/725291621" TargetMode="External"/><Relationship Id="rId100" Type="http://schemas.openxmlformats.org/officeDocument/2006/relationships/drawing" Target="../drawings/drawing9.xml"/><Relationship Id="rId8" Type="http://schemas.openxmlformats.org/officeDocument/2006/relationships/hyperlink" Target="https://podminky.urs.cz/item/CS_URS_2022_01/167151101" TargetMode="External"/><Relationship Id="rId51" Type="http://schemas.openxmlformats.org/officeDocument/2006/relationships/hyperlink" Target="https://podminky.urs.cz/item/CS_URS_2022_01/721194105" TargetMode="External"/><Relationship Id="rId72" Type="http://schemas.openxmlformats.org/officeDocument/2006/relationships/hyperlink" Target="https://podminky.urs.cz/item/CS_URS_2022_01/998722101" TargetMode="External"/><Relationship Id="rId80" Type="http://schemas.openxmlformats.org/officeDocument/2006/relationships/hyperlink" Target="https://podminky.urs.cz/item/CS_URS_2022_01/725339111" TargetMode="External"/><Relationship Id="rId85" Type="http://schemas.openxmlformats.org/officeDocument/2006/relationships/hyperlink" Target="https://podminky.urs.cz/item/CS_URS_2022_01/725829111" TargetMode="External"/><Relationship Id="rId93" Type="http://schemas.openxmlformats.org/officeDocument/2006/relationships/hyperlink" Target="https://podminky.urs.cz/item/CS_URS_2022_01/726131043" TargetMode="External"/><Relationship Id="rId98" Type="http://schemas.openxmlformats.org/officeDocument/2006/relationships/hyperlink" Target="https://podminky.urs.cz/item/CS_URS_2022_01/998766101" TargetMode="External"/><Relationship Id="rId3" Type="http://schemas.openxmlformats.org/officeDocument/2006/relationships/hyperlink" Target="https://podminky.urs.cz/item/CS_URS_2022_01/132254101" TargetMode="External"/><Relationship Id="rId12" Type="http://schemas.openxmlformats.org/officeDocument/2006/relationships/hyperlink" Target="https://podminky.urs.cz/item/CS_URS_2022_01/175151101" TargetMode="External"/><Relationship Id="rId17" Type="http://schemas.openxmlformats.org/officeDocument/2006/relationships/hyperlink" Target="https://podminky.urs.cz/item/CS_URS_2022_01/271532212" TargetMode="External"/><Relationship Id="rId25" Type="http://schemas.openxmlformats.org/officeDocument/2006/relationships/hyperlink" Target="https://podminky.urs.cz/item/CS_URS_2022_01/877315211" TargetMode="External"/><Relationship Id="rId33" Type="http://schemas.openxmlformats.org/officeDocument/2006/relationships/hyperlink" Target="https://podminky.urs.cz/item/CS_URS_2022_01/894412411" TargetMode="External"/><Relationship Id="rId38" Type="http://schemas.openxmlformats.org/officeDocument/2006/relationships/hyperlink" Target="https://podminky.urs.cz/item/CS_URS_2022_01/899722113" TargetMode="External"/><Relationship Id="rId46" Type="http://schemas.openxmlformats.org/officeDocument/2006/relationships/hyperlink" Target="https://podminky.urs.cz/item/CS_URS_2022_01/721174043" TargetMode="External"/><Relationship Id="rId59" Type="http://schemas.openxmlformats.org/officeDocument/2006/relationships/hyperlink" Target="https://podminky.urs.cz/item/CS_URS_2022_01/722174021" TargetMode="External"/><Relationship Id="rId67" Type="http://schemas.openxmlformats.org/officeDocument/2006/relationships/hyperlink" Target="https://podminky.urs.cz/item/CS_URS_2022_01/722232046" TargetMode="External"/><Relationship Id="rId20" Type="http://schemas.openxmlformats.org/officeDocument/2006/relationships/hyperlink" Target="https://podminky.urs.cz/item/CS_URS_2022_01/452321151" TargetMode="External"/><Relationship Id="rId41" Type="http://schemas.openxmlformats.org/officeDocument/2006/relationships/hyperlink" Target="https://podminky.urs.cz/item/CS_URS_2022_01/721173401" TargetMode="External"/><Relationship Id="rId54" Type="http://schemas.openxmlformats.org/officeDocument/2006/relationships/hyperlink" Target="https://podminky.urs.cz/item/CS_URS_2022_01/721212123" TargetMode="External"/><Relationship Id="rId62" Type="http://schemas.openxmlformats.org/officeDocument/2006/relationships/hyperlink" Target="https://podminky.urs.cz/item/CS_URS_2022_01/722174024" TargetMode="External"/><Relationship Id="rId70" Type="http://schemas.openxmlformats.org/officeDocument/2006/relationships/hyperlink" Target="https://podminky.urs.cz/item/CS_URS_2022_01/722290226" TargetMode="External"/><Relationship Id="rId75" Type="http://schemas.openxmlformats.org/officeDocument/2006/relationships/hyperlink" Target="https://podminky.urs.cz/item/CS_URS_2022_01/725129103" TargetMode="External"/><Relationship Id="rId83" Type="http://schemas.openxmlformats.org/officeDocument/2006/relationships/hyperlink" Target="https://podminky.urs.cz/item/CS_URS_2022_01/725813112" TargetMode="External"/><Relationship Id="rId88" Type="http://schemas.openxmlformats.org/officeDocument/2006/relationships/hyperlink" Target="https://podminky.urs.cz/item/CS_URS_2022_01/725869101" TargetMode="External"/><Relationship Id="rId91" Type="http://schemas.openxmlformats.org/officeDocument/2006/relationships/hyperlink" Target="https://podminky.urs.cz/item/CS_URS_2022_01/726131021" TargetMode="External"/><Relationship Id="rId96" Type="http://schemas.openxmlformats.org/officeDocument/2006/relationships/hyperlink" Target="https://podminky.urs.cz/item/CS_URS_2022_01/766693421" TargetMode="External"/><Relationship Id="rId1" Type="http://schemas.openxmlformats.org/officeDocument/2006/relationships/hyperlink" Target="https://podminky.urs.cz/item/CS_URS_2022_01/131251102" TargetMode="External"/><Relationship Id="rId6" Type="http://schemas.openxmlformats.org/officeDocument/2006/relationships/hyperlink" Target="https://podminky.urs.cz/item/CS_URS_2022_01/162351103" TargetMode="External"/><Relationship Id="rId15" Type="http://schemas.openxmlformats.org/officeDocument/2006/relationships/hyperlink" Target="https://podminky.urs.cz/item/CS_URS_2022_01/212532111" TargetMode="External"/><Relationship Id="rId23" Type="http://schemas.openxmlformats.org/officeDocument/2006/relationships/hyperlink" Target="https://podminky.urs.cz/item/CS_URS_2022_01/871315211" TargetMode="External"/><Relationship Id="rId28" Type="http://schemas.openxmlformats.org/officeDocument/2006/relationships/hyperlink" Target="https://podminky.urs.cz/item/CS_URS_2022_01/891249111" TargetMode="External"/><Relationship Id="rId36" Type="http://schemas.openxmlformats.org/officeDocument/2006/relationships/hyperlink" Target="https://podminky.urs.cz/item/CS_URS_2022_01/899121102" TargetMode="External"/><Relationship Id="rId49" Type="http://schemas.openxmlformats.org/officeDocument/2006/relationships/hyperlink" Target="https://podminky.urs.cz/item/CS_URS_2022_01/721174057" TargetMode="External"/><Relationship Id="rId57" Type="http://schemas.openxmlformats.org/officeDocument/2006/relationships/hyperlink" Target="https://podminky.urs.cz/item/CS_URS_2022_01/721290112" TargetMode="External"/><Relationship Id="rId10" Type="http://schemas.openxmlformats.org/officeDocument/2006/relationships/hyperlink" Target="https://podminky.urs.cz/item/CS_URS_2022_01/171251201" TargetMode="External"/><Relationship Id="rId31" Type="http://schemas.openxmlformats.org/officeDocument/2006/relationships/hyperlink" Target="https://podminky.urs.cz/item/CS_URS_2022_01/892353122" TargetMode="External"/><Relationship Id="rId44" Type="http://schemas.openxmlformats.org/officeDocument/2006/relationships/hyperlink" Target="https://podminky.urs.cz/item/CS_URS_2022_01/721174024" TargetMode="External"/><Relationship Id="rId52" Type="http://schemas.openxmlformats.org/officeDocument/2006/relationships/hyperlink" Target="https://podminky.urs.cz/item/CS_URS_2022_01/721194107" TargetMode="External"/><Relationship Id="rId60" Type="http://schemas.openxmlformats.org/officeDocument/2006/relationships/hyperlink" Target="https://podminky.urs.cz/item/CS_URS_2022_01/722174022" TargetMode="External"/><Relationship Id="rId65" Type="http://schemas.openxmlformats.org/officeDocument/2006/relationships/hyperlink" Target="https://podminky.urs.cz/item/CS_URS_2022_01/722181232" TargetMode="External"/><Relationship Id="rId73" Type="http://schemas.openxmlformats.org/officeDocument/2006/relationships/hyperlink" Target="https://podminky.urs.cz/item/CS_URS_2022_01/725119125" TargetMode="External"/><Relationship Id="rId78" Type="http://schemas.openxmlformats.org/officeDocument/2006/relationships/hyperlink" Target="https://podminky.urs.cz/item/CS_URS_2022_01/725291631" TargetMode="External"/><Relationship Id="rId81" Type="http://schemas.openxmlformats.org/officeDocument/2006/relationships/hyperlink" Target="https://podminky.urs.cz/item/CS_URS_2022_01/725411232" TargetMode="External"/><Relationship Id="rId86" Type="http://schemas.openxmlformats.org/officeDocument/2006/relationships/hyperlink" Target="https://podminky.urs.cz/item/CS_URS_2022_01/725829121" TargetMode="External"/><Relationship Id="rId94" Type="http://schemas.openxmlformats.org/officeDocument/2006/relationships/hyperlink" Target="https://podminky.urs.cz/item/CS_URS_2022_01/998726111" TargetMode="External"/><Relationship Id="rId99" Type="http://schemas.openxmlformats.org/officeDocument/2006/relationships/printerSettings" Target="../printerSettings/printerSettings9.bin"/><Relationship Id="rId4" Type="http://schemas.openxmlformats.org/officeDocument/2006/relationships/hyperlink" Target="https://podminky.urs.cz/item/CS_URS_2022_01/151101101" TargetMode="External"/><Relationship Id="rId9" Type="http://schemas.openxmlformats.org/officeDocument/2006/relationships/hyperlink" Target="https://podminky.urs.cz/item/CS_URS_2022_01/171201231" TargetMode="External"/><Relationship Id="rId13" Type="http://schemas.openxmlformats.org/officeDocument/2006/relationships/hyperlink" Target="https://podminky.urs.cz/item/CS_URS_2022_01/211531111" TargetMode="External"/><Relationship Id="rId18" Type="http://schemas.openxmlformats.org/officeDocument/2006/relationships/hyperlink" Target="https://podminky.urs.cz/item/CS_URS_2022_01/271562211" TargetMode="External"/><Relationship Id="rId39" Type="http://schemas.openxmlformats.org/officeDocument/2006/relationships/hyperlink" Target="https://podminky.urs.cz/item/CS_URS_2022_01/93511311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51510042" TargetMode="External"/><Relationship Id="rId13" Type="http://schemas.openxmlformats.org/officeDocument/2006/relationships/hyperlink" Target="https://podminky.urs.cz/item/CS_URS_2022_01/998751101" TargetMode="External"/><Relationship Id="rId3" Type="http://schemas.openxmlformats.org/officeDocument/2006/relationships/hyperlink" Target="https://podminky.urs.cz/item/CS_URS_2022_01/751133013" TargetMode="External"/><Relationship Id="rId7" Type="http://schemas.openxmlformats.org/officeDocument/2006/relationships/hyperlink" Target="https://podminky.urs.cz/item/CS_URS_2022_01/751510041" TargetMode="External"/><Relationship Id="rId12" Type="http://schemas.openxmlformats.org/officeDocument/2006/relationships/hyperlink" Target="https://podminky.urs.cz/item/CS_URS_2022_01/751721113" TargetMode="External"/><Relationship Id="rId2" Type="http://schemas.openxmlformats.org/officeDocument/2006/relationships/hyperlink" Target="https://podminky.urs.cz/item/CS_URS_2022_01/751133012" TargetMode="External"/><Relationship Id="rId1" Type="http://schemas.openxmlformats.org/officeDocument/2006/relationships/hyperlink" Target="https://podminky.urs.cz/item/CS_URS_2022_01/751133011" TargetMode="External"/><Relationship Id="rId6" Type="http://schemas.openxmlformats.org/officeDocument/2006/relationships/hyperlink" Target="https://podminky.urs.cz/item/CS_URS_2022_01/751398041" TargetMode="External"/><Relationship Id="rId11" Type="http://schemas.openxmlformats.org/officeDocument/2006/relationships/hyperlink" Target="https://podminky.urs.cz/item/CS_URS_2022_01/751711113" TargetMode="External"/><Relationship Id="rId5" Type="http://schemas.openxmlformats.org/officeDocument/2006/relationships/hyperlink" Target="https://podminky.urs.cz/item/CS_URS_2022_01/751322013" TargetMode="External"/><Relationship Id="rId15" Type="http://schemas.openxmlformats.org/officeDocument/2006/relationships/drawing" Target="../drawings/drawing10.xml"/><Relationship Id="rId10" Type="http://schemas.openxmlformats.org/officeDocument/2006/relationships/hyperlink" Target="https://podminky.urs.cz/item/CS_URS_2022_01/751711111" TargetMode="External"/><Relationship Id="rId4" Type="http://schemas.openxmlformats.org/officeDocument/2006/relationships/hyperlink" Target="https://podminky.urs.cz/item/CS_URS_2022_01/751322011" TargetMode="External"/><Relationship Id="rId9" Type="http://schemas.openxmlformats.org/officeDocument/2006/relationships/hyperlink" Target="https://podminky.urs.cz/item/CS_URS_2022_01/751510043" TargetMode="External"/><Relationship Id="rId1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310212" TargetMode="External"/><Relationship Id="rId18" Type="http://schemas.openxmlformats.org/officeDocument/2006/relationships/hyperlink" Target="https://podminky.urs.cz/item/CS_URS_2022_01/741311003" TargetMode="External"/><Relationship Id="rId26" Type="http://schemas.openxmlformats.org/officeDocument/2006/relationships/hyperlink" Target="https://podminky.urs.cz/item/CS_URS_2022_01/741320161" TargetMode="External"/><Relationship Id="rId39" Type="http://schemas.openxmlformats.org/officeDocument/2006/relationships/hyperlink" Target="https://podminky.urs.cz/item/CS_URS_2022_01/741410022" TargetMode="External"/><Relationship Id="rId21" Type="http://schemas.openxmlformats.org/officeDocument/2006/relationships/hyperlink" Target="https://podminky.urs.cz/item/CS_URS_2022_01/741313042" TargetMode="External"/><Relationship Id="rId34" Type="http://schemas.openxmlformats.org/officeDocument/2006/relationships/hyperlink" Target="https://podminky.urs.cz/item/CS_URS_2022_01/741372062" TargetMode="External"/><Relationship Id="rId42" Type="http://schemas.openxmlformats.org/officeDocument/2006/relationships/hyperlink" Target="https://podminky.urs.cz/item/CS_URS_2022_01/741420022" TargetMode="External"/><Relationship Id="rId47" Type="http://schemas.openxmlformats.org/officeDocument/2006/relationships/hyperlink" Target="https://podminky.urs.cz/item/CS_URS_2021_01/742110001" TargetMode="External"/><Relationship Id="rId50" Type="http://schemas.openxmlformats.org/officeDocument/2006/relationships/hyperlink" Target="https://podminky.urs.cz/item/CS_URS_2022_01/742330011" TargetMode="External"/><Relationship Id="rId55" Type="http://schemas.openxmlformats.org/officeDocument/2006/relationships/hyperlink" Target="https://podminky.urs.cz/item/CS_URS_2022_01/210290741" TargetMode="External"/><Relationship Id="rId63" Type="http://schemas.openxmlformats.org/officeDocument/2006/relationships/hyperlink" Target="https://podminky.urs.cz/item/CS_URS_2022_01/469981111" TargetMode="External"/><Relationship Id="rId7" Type="http://schemas.openxmlformats.org/officeDocument/2006/relationships/hyperlink" Target="https://podminky.urs.cz/item/CS_URS_2022_01/741122146" TargetMode="External"/><Relationship Id="rId2" Type="http://schemas.openxmlformats.org/officeDocument/2006/relationships/hyperlink" Target="https://podminky.urs.cz/item/CS_URS_2022_01/741112001" TargetMode="External"/><Relationship Id="rId16" Type="http://schemas.openxmlformats.org/officeDocument/2006/relationships/hyperlink" Target="https://podminky.urs.cz/item/CS_URS_2022_01/741310238" TargetMode="External"/><Relationship Id="rId29" Type="http://schemas.openxmlformats.org/officeDocument/2006/relationships/hyperlink" Target="https://podminky.urs.cz/item/CS_URS_2022_01/741330042" TargetMode="External"/><Relationship Id="rId1" Type="http://schemas.openxmlformats.org/officeDocument/2006/relationships/hyperlink" Target="https://podminky.urs.cz/item/CS_URS_2022_01/741110042" TargetMode="External"/><Relationship Id="rId6" Type="http://schemas.openxmlformats.org/officeDocument/2006/relationships/hyperlink" Target="https://podminky.urs.cz/item/CS_URS_2022_01/741122143" TargetMode="External"/><Relationship Id="rId11" Type="http://schemas.openxmlformats.org/officeDocument/2006/relationships/hyperlink" Target="https://podminky.urs.cz/item/CS_URS_2022_01/741210001" TargetMode="External"/><Relationship Id="rId24" Type="http://schemas.openxmlformats.org/officeDocument/2006/relationships/hyperlink" Target="https://podminky.urs.cz/item/CS_URS_2022_01/741320101" TargetMode="External"/><Relationship Id="rId32" Type="http://schemas.openxmlformats.org/officeDocument/2006/relationships/hyperlink" Target="https://podminky.urs.cz/item/CS_URS_2022_01/741372021" TargetMode="External"/><Relationship Id="rId37" Type="http://schemas.openxmlformats.org/officeDocument/2006/relationships/hyperlink" Target="https://podminky.urs.cz/item/CS_URS_2022_01/741372152" TargetMode="External"/><Relationship Id="rId40" Type="http://schemas.openxmlformats.org/officeDocument/2006/relationships/hyperlink" Target="https://podminky.urs.cz/item/CS_URS_2022_01/741410042" TargetMode="External"/><Relationship Id="rId45" Type="http://schemas.openxmlformats.org/officeDocument/2006/relationships/hyperlink" Target="https://podminky.urs.cz/item/CS_URS_2022_01/741811011" TargetMode="External"/><Relationship Id="rId53" Type="http://schemas.openxmlformats.org/officeDocument/2006/relationships/hyperlink" Target="https://podminky.urs.cz/item/CS_URS_2022_01/998742201" TargetMode="External"/><Relationship Id="rId58" Type="http://schemas.openxmlformats.org/officeDocument/2006/relationships/hyperlink" Target="https://podminky.urs.cz/item/CS_URS_2022_01/HZS2232" TargetMode="External"/><Relationship Id="rId66" Type="http://schemas.openxmlformats.org/officeDocument/2006/relationships/printerSettings" Target="../printerSettings/printerSettings12.bin"/><Relationship Id="rId5" Type="http://schemas.openxmlformats.org/officeDocument/2006/relationships/hyperlink" Target="https://podminky.urs.cz/item/CS_URS_2022_01/741122142" TargetMode="External"/><Relationship Id="rId15" Type="http://schemas.openxmlformats.org/officeDocument/2006/relationships/hyperlink" Target="https://podminky.urs.cz/item/CS_URS_2022_01/741310235" TargetMode="External"/><Relationship Id="rId23" Type="http://schemas.openxmlformats.org/officeDocument/2006/relationships/hyperlink" Target="https://podminky.urs.cz/item/CS_URS_2022_01/741320041" TargetMode="External"/><Relationship Id="rId28" Type="http://schemas.openxmlformats.org/officeDocument/2006/relationships/hyperlink" Target="https://podminky.urs.cz/item/CS_URS_2022_01/741321001" TargetMode="External"/><Relationship Id="rId36" Type="http://schemas.openxmlformats.org/officeDocument/2006/relationships/hyperlink" Target="https://podminky.urs.cz/item/CS_URS_2022_01/741372112" TargetMode="External"/><Relationship Id="rId49" Type="http://schemas.openxmlformats.org/officeDocument/2006/relationships/hyperlink" Target="https://podminky.urs.cz/item/CS_URS_2022_01/742330001" TargetMode="External"/><Relationship Id="rId57" Type="http://schemas.openxmlformats.org/officeDocument/2006/relationships/hyperlink" Target="https://podminky.urs.cz/item/CS_URS_2022_01/HZS2231" TargetMode="External"/><Relationship Id="rId61" Type="http://schemas.openxmlformats.org/officeDocument/2006/relationships/hyperlink" Target="https://podminky.urs.cz/item/CS_URS_2022_01/468091112" TargetMode="External"/><Relationship Id="rId10" Type="http://schemas.openxmlformats.org/officeDocument/2006/relationships/hyperlink" Target="https://podminky.urs.cz/item/CS_URS_2022_01/741130004" TargetMode="External"/><Relationship Id="rId19" Type="http://schemas.openxmlformats.org/officeDocument/2006/relationships/hyperlink" Target="https://podminky.urs.cz/item/CS_URS_2022_01/741311012" TargetMode="External"/><Relationship Id="rId31" Type="http://schemas.openxmlformats.org/officeDocument/2006/relationships/hyperlink" Target="https://podminky.urs.cz/item/CS_URS_2022_01/741331032" TargetMode="External"/><Relationship Id="rId44" Type="http://schemas.openxmlformats.org/officeDocument/2006/relationships/hyperlink" Target="https://podminky.urs.cz/item/CS_URS_2022_01/741810003" TargetMode="External"/><Relationship Id="rId52" Type="http://schemas.openxmlformats.org/officeDocument/2006/relationships/hyperlink" Target="https://podminky.urs.cz/item/CS_URS_2022_01/742330042" TargetMode="External"/><Relationship Id="rId60" Type="http://schemas.openxmlformats.org/officeDocument/2006/relationships/hyperlink" Target="https://podminky.urs.cz/item/CS_URS_2022_01/468081411" TargetMode="External"/><Relationship Id="rId65" Type="http://schemas.openxmlformats.org/officeDocument/2006/relationships/hyperlink" Target="https://podminky.urs.cz/item/CS_URS_2022_01/071002000" TargetMode="External"/><Relationship Id="rId4" Type="http://schemas.openxmlformats.org/officeDocument/2006/relationships/hyperlink" Target="https://podminky.urs.cz/item/CS_URS_2022_01/741122122" TargetMode="External"/><Relationship Id="rId9" Type="http://schemas.openxmlformats.org/officeDocument/2006/relationships/hyperlink" Target="https://podminky.urs.cz/item/CS_URS_2022_01/741130003" TargetMode="External"/><Relationship Id="rId14" Type="http://schemas.openxmlformats.org/officeDocument/2006/relationships/hyperlink" Target="https://podminky.urs.cz/item/CS_URS_2022_01/741310231" TargetMode="External"/><Relationship Id="rId22" Type="http://schemas.openxmlformats.org/officeDocument/2006/relationships/hyperlink" Target="https://podminky.urs.cz/item/CS_URS_2022_01/741313044" TargetMode="External"/><Relationship Id="rId27" Type="http://schemas.openxmlformats.org/officeDocument/2006/relationships/hyperlink" Target="https://podminky.urs.cz/item/CS_URS_2022_01/741320171" TargetMode="External"/><Relationship Id="rId30" Type="http://schemas.openxmlformats.org/officeDocument/2006/relationships/hyperlink" Target="https://podminky.urs.cz/item/CS_URS_2022_01/741330053" TargetMode="External"/><Relationship Id="rId35" Type="http://schemas.openxmlformats.org/officeDocument/2006/relationships/hyperlink" Target="https://podminky.urs.cz/item/CS_URS_2022_01/741372101" TargetMode="External"/><Relationship Id="rId43" Type="http://schemas.openxmlformats.org/officeDocument/2006/relationships/hyperlink" Target="https://podminky.urs.cz/item/CS_URS_2022_01/741430005" TargetMode="External"/><Relationship Id="rId48" Type="http://schemas.openxmlformats.org/officeDocument/2006/relationships/hyperlink" Target="https://podminky.urs.cz/item/CS_URS_2022_01/742121001" TargetMode="External"/><Relationship Id="rId56" Type="http://schemas.openxmlformats.org/officeDocument/2006/relationships/hyperlink" Target="https://podminky.urs.cz/item/CS_URS_2022_01/HZS1301" TargetMode="External"/><Relationship Id="rId64" Type="http://schemas.openxmlformats.org/officeDocument/2006/relationships/hyperlink" Target="https://podminky.urs.cz/item/CS_URS_2022_01/013254000" TargetMode="External"/><Relationship Id="rId8" Type="http://schemas.openxmlformats.org/officeDocument/2006/relationships/hyperlink" Target="https://podminky.urs.cz/item/CS_URS_2022_01/741130001" TargetMode="External"/><Relationship Id="rId51" Type="http://schemas.openxmlformats.org/officeDocument/2006/relationships/hyperlink" Target="https://podminky.urs.cz/item/CS_URS_2022_01/742330024" TargetMode="External"/><Relationship Id="rId3" Type="http://schemas.openxmlformats.org/officeDocument/2006/relationships/hyperlink" Target="https://podminky.urs.cz/item/CS_URS_2022_01/741112021" TargetMode="External"/><Relationship Id="rId12" Type="http://schemas.openxmlformats.org/officeDocument/2006/relationships/hyperlink" Target="https://podminky.urs.cz/item/CS_URS_2022_01/741310201" TargetMode="External"/><Relationship Id="rId17" Type="http://schemas.openxmlformats.org/officeDocument/2006/relationships/hyperlink" Target="https://podminky.urs.cz/item/CS_URS_2022_01/741311002" TargetMode="External"/><Relationship Id="rId25" Type="http://schemas.openxmlformats.org/officeDocument/2006/relationships/hyperlink" Target="https://podminky.urs.cz/item/CS_URS_2022_01/741320132" TargetMode="External"/><Relationship Id="rId33" Type="http://schemas.openxmlformats.org/officeDocument/2006/relationships/hyperlink" Target="https://podminky.urs.cz/item/CS_URS_2022_01/741372022" TargetMode="External"/><Relationship Id="rId38" Type="http://schemas.openxmlformats.org/officeDocument/2006/relationships/hyperlink" Target="https://podminky.urs.cz/item/CS_URS_2022_01/741410003" TargetMode="External"/><Relationship Id="rId46" Type="http://schemas.openxmlformats.org/officeDocument/2006/relationships/hyperlink" Target="https://podminky.urs.cz/item/CS_URS_2022_01/998741201" TargetMode="External"/><Relationship Id="rId59" Type="http://schemas.openxmlformats.org/officeDocument/2006/relationships/hyperlink" Target="https://podminky.urs.cz/item/CS_URS_2022_01/460941112" TargetMode="External"/><Relationship Id="rId67" Type="http://schemas.openxmlformats.org/officeDocument/2006/relationships/drawing" Target="../drawings/drawing12.xml"/><Relationship Id="rId20" Type="http://schemas.openxmlformats.org/officeDocument/2006/relationships/hyperlink" Target="https://podminky.urs.cz/item/CS_URS_2022_01/741312501" TargetMode="External"/><Relationship Id="rId41" Type="http://schemas.openxmlformats.org/officeDocument/2006/relationships/hyperlink" Target="https://podminky.urs.cz/item/CS_URS_2022_01/741420021" TargetMode="External"/><Relationship Id="rId54" Type="http://schemas.openxmlformats.org/officeDocument/2006/relationships/hyperlink" Target="https://podminky.urs.cz/item/CS_URS_2022_01/210204100" TargetMode="External"/><Relationship Id="rId62" Type="http://schemas.openxmlformats.org/officeDocument/2006/relationships/hyperlink" Target="https://podminky.urs.cz/item/CS_URS_2022_01/468101112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212755214" TargetMode="External"/><Relationship Id="rId18" Type="http://schemas.openxmlformats.org/officeDocument/2006/relationships/hyperlink" Target="https://podminky.urs.cz/item/CS_URS_2022_01/274322611" TargetMode="External"/><Relationship Id="rId26" Type="http://schemas.openxmlformats.org/officeDocument/2006/relationships/hyperlink" Target="https://podminky.urs.cz/item/CS_URS_2022_01/311361821" TargetMode="External"/><Relationship Id="rId39" Type="http://schemas.openxmlformats.org/officeDocument/2006/relationships/hyperlink" Target="https://podminky.urs.cz/item/CS_URS_2022_01/413352116" TargetMode="External"/><Relationship Id="rId21" Type="http://schemas.openxmlformats.org/officeDocument/2006/relationships/hyperlink" Target="https://podminky.urs.cz/item/CS_URS_2022_01/274361821" TargetMode="External"/><Relationship Id="rId34" Type="http://schemas.openxmlformats.org/officeDocument/2006/relationships/hyperlink" Target="https://podminky.urs.cz/item/CS_URS_2022_01/411362021" TargetMode="External"/><Relationship Id="rId42" Type="http://schemas.openxmlformats.org/officeDocument/2006/relationships/hyperlink" Target="https://podminky.urs.cz/item/CS_URS_2022_01/633811111" TargetMode="External"/><Relationship Id="rId47" Type="http://schemas.openxmlformats.org/officeDocument/2006/relationships/hyperlink" Target="https://podminky.urs.cz/item/CS_URS_2022_01/949101111" TargetMode="External"/><Relationship Id="rId50" Type="http://schemas.openxmlformats.org/officeDocument/2006/relationships/hyperlink" Target="https://podminky.urs.cz/item/CS_URS_2022_01/998012021" TargetMode="External"/><Relationship Id="rId55" Type="http://schemas.openxmlformats.org/officeDocument/2006/relationships/hyperlink" Target="https://podminky.urs.cz/item/CS_URS_2022_01/711161212" TargetMode="External"/><Relationship Id="rId63" Type="http://schemas.openxmlformats.org/officeDocument/2006/relationships/hyperlink" Target="https://podminky.urs.cz/item/CS_URS_2022_01/763121424" TargetMode="External"/><Relationship Id="rId68" Type="http://schemas.openxmlformats.org/officeDocument/2006/relationships/hyperlink" Target="https://podminky.urs.cz/item/CS_URS_2022_01/763131714" TargetMode="External"/><Relationship Id="rId76" Type="http://schemas.openxmlformats.org/officeDocument/2006/relationships/hyperlink" Target="https://podminky.urs.cz/item/CS_URS_2022_01/766660311" TargetMode="External"/><Relationship Id="rId7" Type="http://schemas.openxmlformats.org/officeDocument/2006/relationships/hyperlink" Target="https://podminky.urs.cz/item/CS_URS_2022_01/171201231" TargetMode="External"/><Relationship Id="rId71" Type="http://schemas.openxmlformats.org/officeDocument/2006/relationships/hyperlink" Target="https://podminky.urs.cz/item/CS_URS_2022_01/763412114" TargetMode="External"/><Relationship Id="rId2" Type="http://schemas.openxmlformats.org/officeDocument/2006/relationships/hyperlink" Target="https://podminky.urs.cz/item/CS_URS_2022_01/132251253" TargetMode="External"/><Relationship Id="rId16" Type="http://schemas.openxmlformats.org/officeDocument/2006/relationships/hyperlink" Target="https://podminky.urs.cz/item/CS_URS_2022_01/273351122" TargetMode="External"/><Relationship Id="rId29" Type="http://schemas.openxmlformats.org/officeDocument/2006/relationships/hyperlink" Target="https://podminky.urs.cz/item/CS_URS_2022_01/411351011" TargetMode="External"/><Relationship Id="rId11" Type="http://schemas.openxmlformats.org/officeDocument/2006/relationships/hyperlink" Target="https://podminky.urs.cz/item/CS_URS_2022_01/211971110" TargetMode="External"/><Relationship Id="rId24" Type="http://schemas.openxmlformats.org/officeDocument/2006/relationships/hyperlink" Target="https://podminky.urs.cz/item/CS_URS_2022_01/311351122" TargetMode="External"/><Relationship Id="rId32" Type="http://schemas.openxmlformats.org/officeDocument/2006/relationships/hyperlink" Target="https://podminky.urs.cz/item/CS_URS_2022_01/411354314" TargetMode="External"/><Relationship Id="rId37" Type="http://schemas.openxmlformats.org/officeDocument/2006/relationships/hyperlink" Target="https://podminky.urs.cz/item/CS_URS_2022_01/413351191" TargetMode="External"/><Relationship Id="rId40" Type="http://schemas.openxmlformats.org/officeDocument/2006/relationships/hyperlink" Target="https://podminky.urs.cz/item/CS_URS_2022_01/631311116" TargetMode="External"/><Relationship Id="rId45" Type="http://schemas.openxmlformats.org/officeDocument/2006/relationships/hyperlink" Target="https://podminky.urs.cz/item/CS_URS_2022_01/941111221" TargetMode="External"/><Relationship Id="rId53" Type="http://schemas.openxmlformats.org/officeDocument/2006/relationships/hyperlink" Target="https://podminky.urs.cz/item/CS_URS_2022_01/711141559" TargetMode="External"/><Relationship Id="rId58" Type="http://schemas.openxmlformats.org/officeDocument/2006/relationships/hyperlink" Target="https://podminky.urs.cz/item/CS_URS_2022_01/713121111" TargetMode="External"/><Relationship Id="rId66" Type="http://schemas.openxmlformats.org/officeDocument/2006/relationships/hyperlink" Target="https://podminky.urs.cz/item/CS_URS_2022_01/763121751" TargetMode="External"/><Relationship Id="rId74" Type="http://schemas.openxmlformats.org/officeDocument/2006/relationships/hyperlink" Target="https://podminky.urs.cz/item/CS_URS_2022_01/764111671" TargetMode="External"/><Relationship Id="rId79" Type="http://schemas.openxmlformats.org/officeDocument/2006/relationships/hyperlink" Target="https://podminky.urs.cz/item/CS_URS_2022_01/784211101" TargetMode="External"/><Relationship Id="rId5" Type="http://schemas.openxmlformats.org/officeDocument/2006/relationships/hyperlink" Target="https://podminky.urs.cz/item/CS_URS_2022_01/162751115" TargetMode="External"/><Relationship Id="rId61" Type="http://schemas.openxmlformats.org/officeDocument/2006/relationships/hyperlink" Target="https://podminky.urs.cz/item/CS_URS_2022_01/762361313" TargetMode="External"/><Relationship Id="rId10" Type="http://schemas.openxmlformats.org/officeDocument/2006/relationships/hyperlink" Target="https://podminky.urs.cz/item/CS_URS_2022_01/211531111" TargetMode="External"/><Relationship Id="rId19" Type="http://schemas.openxmlformats.org/officeDocument/2006/relationships/hyperlink" Target="https://podminky.urs.cz/item/CS_URS_2022_01/274351121" TargetMode="External"/><Relationship Id="rId31" Type="http://schemas.openxmlformats.org/officeDocument/2006/relationships/hyperlink" Target="https://podminky.urs.cz/item/CS_URS_2022_01/411354313" TargetMode="External"/><Relationship Id="rId44" Type="http://schemas.openxmlformats.org/officeDocument/2006/relationships/hyperlink" Target="https://podminky.urs.cz/item/CS_URS_2022_01/941111121" TargetMode="External"/><Relationship Id="rId52" Type="http://schemas.openxmlformats.org/officeDocument/2006/relationships/hyperlink" Target="https://podminky.urs.cz/item/CS_URS_2022_01/711112001" TargetMode="External"/><Relationship Id="rId60" Type="http://schemas.openxmlformats.org/officeDocument/2006/relationships/hyperlink" Target="https://podminky.urs.cz/item/CS_URS_2022_01/762342214" TargetMode="External"/><Relationship Id="rId65" Type="http://schemas.openxmlformats.org/officeDocument/2006/relationships/hyperlink" Target="https://podminky.urs.cz/item/CS_URS_2022_01/763121714" TargetMode="External"/><Relationship Id="rId73" Type="http://schemas.openxmlformats.org/officeDocument/2006/relationships/hyperlink" Target="https://podminky.urs.cz/item/CS_URS_2022_01/998763301" TargetMode="External"/><Relationship Id="rId78" Type="http://schemas.openxmlformats.org/officeDocument/2006/relationships/hyperlink" Target="https://podminky.urs.cz/item/CS_URS_2022_01/767810112" TargetMode="External"/><Relationship Id="rId81" Type="http://schemas.openxmlformats.org/officeDocument/2006/relationships/drawing" Target="../drawings/drawing13.xml"/><Relationship Id="rId4" Type="http://schemas.openxmlformats.org/officeDocument/2006/relationships/hyperlink" Target="https://podminky.urs.cz/item/CS_URS_2022_01/162351103" TargetMode="External"/><Relationship Id="rId9" Type="http://schemas.openxmlformats.org/officeDocument/2006/relationships/hyperlink" Target="https://podminky.urs.cz/item/CS_URS_2022_01/174151101" TargetMode="External"/><Relationship Id="rId14" Type="http://schemas.openxmlformats.org/officeDocument/2006/relationships/hyperlink" Target="https://podminky.urs.cz/item/CS_URS_2022_01/273322511" TargetMode="External"/><Relationship Id="rId22" Type="http://schemas.openxmlformats.org/officeDocument/2006/relationships/hyperlink" Target="https://podminky.urs.cz/item/CS_URS_2022_01/311321814" TargetMode="External"/><Relationship Id="rId27" Type="http://schemas.openxmlformats.org/officeDocument/2006/relationships/hyperlink" Target="https://podminky.urs.cz/item/CS_URS_2022_01/311362021" TargetMode="External"/><Relationship Id="rId30" Type="http://schemas.openxmlformats.org/officeDocument/2006/relationships/hyperlink" Target="https://podminky.urs.cz/item/CS_URS_2022_01/411351012" TargetMode="External"/><Relationship Id="rId35" Type="http://schemas.openxmlformats.org/officeDocument/2006/relationships/hyperlink" Target="https://podminky.urs.cz/item/CS_URS_2022_01/413351121" TargetMode="External"/><Relationship Id="rId43" Type="http://schemas.openxmlformats.org/officeDocument/2006/relationships/hyperlink" Target="https://podminky.urs.cz/item/CS_URS_2022_01/642946112" TargetMode="External"/><Relationship Id="rId48" Type="http://schemas.openxmlformats.org/officeDocument/2006/relationships/hyperlink" Target="https://podminky.urs.cz/item/CS_URS_2022_01/952901111" TargetMode="External"/><Relationship Id="rId56" Type="http://schemas.openxmlformats.org/officeDocument/2006/relationships/hyperlink" Target="https://podminky.urs.cz/item/CS_URS_2022_01/711161383" TargetMode="External"/><Relationship Id="rId64" Type="http://schemas.openxmlformats.org/officeDocument/2006/relationships/hyperlink" Target="https://podminky.urs.cz/item/CS_URS_2022_01/763121590" TargetMode="External"/><Relationship Id="rId69" Type="http://schemas.openxmlformats.org/officeDocument/2006/relationships/hyperlink" Target="https://podminky.urs.cz/item/CS_URS_2022_01/763131761" TargetMode="External"/><Relationship Id="rId77" Type="http://schemas.openxmlformats.org/officeDocument/2006/relationships/hyperlink" Target="https://podminky.urs.cz/item/CS_URS_2022_01/998766101" TargetMode="External"/><Relationship Id="rId8" Type="http://schemas.openxmlformats.org/officeDocument/2006/relationships/hyperlink" Target="https://podminky.urs.cz/item/CS_URS_2022_01/171251201" TargetMode="External"/><Relationship Id="rId51" Type="http://schemas.openxmlformats.org/officeDocument/2006/relationships/hyperlink" Target="https://podminky.urs.cz/item/CS_URS_2022_01/711111001" TargetMode="External"/><Relationship Id="rId72" Type="http://schemas.openxmlformats.org/officeDocument/2006/relationships/hyperlink" Target="https://podminky.urs.cz/item/CS_URS_2022_01/763412124" TargetMode="External"/><Relationship Id="rId80" Type="http://schemas.openxmlformats.org/officeDocument/2006/relationships/printerSettings" Target="../printerSettings/printerSettings13.bin"/><Relationship Id="rId3" Type="http://schemas.openxmlformats.org/officeDocument/2006/relationships/hyperlink" Target="https://podminky.urs.cz/item/CS_URS_2022_01/132251254" TargetMode="External"/><Relationship Id="rId12" Type="http://schemas.openxmlformats.org/officeDocument/2006/relationships/hyperlink" Target="https://podminky.urs.cz/item/CS_URS_2022_01/212312111" TargetMode="External"/><Relationship Id="rId17" Type="http://schemas.openxmlformats.org/officeDocument/2006/relationships/hyperlink" Target="https://podminky.urs.cz/item/CS_URS_2022_01/273362021" TargetMode="External"/><Relationship Id="rId25" Type="http://schemas.openxmlformats.org/officeDocument/2006/relationships/hyperlink" Target="https://podminky.urs.cz/item/CS_URS_2022_01/311351911" TargetMode="External"/><Relationship Id="rId33" Type="http://schemas.openxmlformats.org/officeDocument/2006/relationships/hyperlink" Target="https://podminky.urs.cz/item/CS_URS_2022_01/411359111" TargetMode="External"/><Relationship Id="rId38" Type="http://schemas.openxmlformats.org/officeDocument/2006/relationships/hyperlink" Target="https://podminky.urs.cz/item/CS_URS_2022_01/413352115" TargetMode="External"/><Relationship Id="rId46" Type="http://schemas.openxmlformats.org/officeDocument/2006/relationships/hyperlink" Target="https://podminky.urs.cz/item/CS_URS_2022_01/941111821" TargetMode="External"/><Relationship Id="rId59" Type="http://schemas.openxmlformats.org/officeDocument/2006/relationships/hyperlink" Target="https://podminky.urs.cz/item/CS_URS_2022_01/998713101" TargetMode="External"/><Relationship Id="rId67" Type="http://schemas.openxmlformats.org/officeDocument/2006/relationships/hyperlink" Target="https://podminky.urs.cz/item/CS_URS_2022_01/763131451" TargetMode="External"/><Relationship Id="rId20" Type="http://schemas.openxmlformats.org/officeDocument/2006/relationships/hyperlink" Target="https://podminky.urs.cz/item/CS_URS_2022_01/274351122" TargetMode="External"/><Relationship Id="rId41" Type="http://schemas.openxmlformats.org/officeDocument/2006/relationships/hyperlink" Target="https://podminky.urs.cz/item/CS_URS_2022_01/631362021" TargetMode="External"/><Relationship Id="rId54" Type="http://schemas.openxmlformats.org/officeDocument/2006/relationships/hyperlink" Target="https://podminky.urs.cz/item/CS_URS_2022_01/711142559" TargetMode="External"/><Relationship Id="rId62" Type="http://schemas.openxmlformats.org/officeDocument/2006/relationships/hyperlink" Target="https://podminky.urs.cz/item/CS_URS_2022_01/998762101" TargetMode="External"/><Relationship Id="rId70" Type="http://schemas.openxmlformats.org/officeDocument/2006/relationships/hyperlink" Target="https://podminky.urs.cz/item/CS_URS_2022_01/763171113" TargetMode="External"/><Relationship Id="rId75" Type="http://schemas.openxmlformats.org/officeDocument/2006/relationships/hyperlink" Target="https://podminky.urs.cz/item/CS_URS_2022_01/998764101" TargetMode="External"/><Relationship Id="rId1" Type="http://schemas.openxmlformats.org/officeDocument/2006/relationships/hyperlink" Target="https://podminky.urs.cz/item/CS_URS_2022_01/122251102" TargetMode="External"/><Relationship Id="rId6" Type="http://schemas.openxmlformats.org/officeDocument/2006/relationships/hyperlink" Target="https://podminky.urs.cz/item/CS_URS_2022_01/167151111" TargetMode="External"/><Relationship Id="rId15" Type="http://schemas.openxmlformats.org/officeDocument/2006/relationships/hyperlink" Target="https://podminky.urs.cz/item/CS_URS_2022_01/273351121" TargetMode="External"/><Relationship Id="rId23" Type="http://schemas.openxmlformats.org/officeDocument/2006/relationships/hyperlink" Target="https://podminky.urs.cz/item/CS_URS_2022_01/311351121" TargetMode="External"/><Relationship Id="rId28" Type="http://schemas.openxmlformats.org/officeDocument/2006/relationships/hyperlink" Target="https://podminky.urs.cz/item/CS_URS_2022_01/411324444" TargetMode="External"/><Relationship Id="rId36" Type="http://schemas.openxmlformats.org/officeDocument/2006/relationships/hyperlink" Target="https://podminky.urs.cz/item/CS_URS_2022_01/413351122" TargetMode="External"/><Relationship Id="rId49" Type="http://schemas.openxmlformats.org/officeDocument/2006/relationships/hyperlink" Target="https://podminky.urs.cz/item/CS_URS_2022_01/953943211" TargetMode="External"/><Relationship Id="rId57" Type="http://schemas.openxmlformats.org/officeDocument/2006/relationships/hyperlink" Target="https://podminky.urs.cz/item/CS_URS_2022_01/998711101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175151101" TargetMode="External"/><Relationship Id="rId18" Type="http://schemas.openxmlformats.org/officeDocument/2006/relationships/hyperlink" Target="https://podminky.urs.cz/item/CS_URS_2022_01/451573111" TargetMode="External"/><Relationship Id="rId26" Type="http://schemas.openxmlformats.org/officeDocument/2006/relationships/hyperlink" Target="https://podminky.urs.cz/item/CS_URS_2022_01/891249111" TargetMode="External"/><Relationship Id="rId39" Type="http://schemas.openxmlformats.org/officeDocument/2006/relationships/hyperlink" Target="https://podminky.urs.cz/item/CS_URS_2022_01/998276101" TargetMode="External"/><Relationship Id="rId21" Type="http://schemas.openxmlformats.org/officeDocument/2006/relationships/hyperlink" Target="https://podminky.urs.cz/item/CS_URS_2022_01/837365121" TargetMode="External"/><Relationship Id="rId34" Type="http://schemas.openxmlformats.org/officeDocument/2006/relationships/hyperlink" Target="https://podminky.urs.cz/item/CS_URS_2022_01/894812351" TargetMode="External"/><Relationship Id="rId42" Type="http://schemas.openxmlformats.org/officeDocument/2006/relationships/hyperlink" Target="https://podminky.urs.cz/item/CS_URS_2022_01/721173403" TargetMode="External"/><Relationship Id="rId47" Type="http://schemas.openxmlformats.org/officeDocument/2006/relationships/hyperlink" Target="https://podminky.urs.cz/item/CS_URS_2022_01/721174045" TargetMode="External"/><Relationship Id="rId50" Type="http://schemas.openxmlformats.org/officeDocument/2006/relationships/hyperlink" Target="https://podminky.urs.cz/item/CS_URS_2022_01/721194107" TargetMode="External"/><Relationship Id="rId55" Type="http://schemas.openxmlformats.org/officeDocument/2006/relationships/hyperlink" Target="https://podminky.urs.cz/item/CS_URS_2022_01/998721101" TargetMode="External"/><Relationship Id="rId63" Type="http://schemas.openxmlformats.org/officeDocument/2006/relationships/hyperlink" Target="https://podminky.urs.cz/item/CS_URS_2022_01/722270103" TargetMode="External"/><Relationship Id="rId68" Type="http://schemas.openxmlformats.org/officeDocument/2006/relationships/hyperlink" Target="https://podminky.urs.cz/item/CS_URS_2022_01/725129103" TargetMode="External"/><Relationship Id="rId76" Type="http://schemas.openxmlformats.org/officeDocument/2006/relationships/hyperlink" Target="https://podminky.urs.cz/item/CS_URS_2022_01/726131001" TargetMode="External"/><Relationship Id="rId7" Type="http://schemas.openxmlformats.org/officeDocument/2006/relationships/hyperlink" Target="https://podminky.urs.cz/item/CS_URS_2022_01/162351103" TargetMode="External"/><Relationship Id="rId71" Type="http://schemas.openxmlformats.org/officeDocument/2006/relationships/hyperlink" Target="https://podminky.urs.cz/item/CS_URS_2022_01/725291631" TargetMode="External"/><Relationship Id="rId2" Type="http://schemas.openxmlformats.org/officeDocument/2006/relationships/hyperlink" Target="https://podminky.urs.cz/item/CS_URS_2022_01/132254101" TargetMode="External"/><Relationship Id="rId16" Type="http://schemas.openxmlformats.org/officeDocument/2006/relationships/hyperlink" Target="https://podminky.urs.cz/item/CS_URS_2022_01/212532111" TargetMode="External"/><Relationship Id="rId29" Type="http://schemas.openxmlformats.org/officeDocument/2006/relationships/hyperlink" Target="https://podminky.urs.cz/item/CS_URS_2022_01/892351111" TargetMode="External"/><Relationship Id="rId11" Type="http://schemas.openxmlformats.org/officeDocument/2006/relationships/hyperlink" Target="https://podminky.urs.cz/item/CS_URS_2022_01/171251201" TargetMode="External"/><Relationship Id="rId24" Type="http://schemas.openxmlformats.org/officeDocument/2006/relationships/hyperlink" Target="https://podminky.urs.cz/item/CS_URS_2022_01/877315211" TargetMode="External"/><Relationship Id="rId32" Type="http://schemas.openxmlformats.org/officeDocument/2006/relationships/hyperlink" Target="https://podminky.urs.cz/item/CS_URS_2022_01/894812332" TargetMode="External"/><Relationship Id="rId37" Type="http://schemas.openxmlformats.org/officeDocument/2006/relationships/hyperlink" Target="https://podminky.urs.cz/item/CS_URS_2022_01/899722113" TargetMode="External"/><Relationship Id="rId40" Type="http://schemas.openxmlformats.org/officeDocument/2006/relationships/hyperlink" Target="https://podminky.urs.cz/item/CS_URS_2022_01/721173315" TargetMode="External"/><Relationship Id="rId45" Type="http://schemas.openxmlformats.org/officeDocument/2006/relationships/hyperlink" Target="https://podminky.urs.cz/item/CS_URS_2022_01/721174043" TargetMode="External"/><Relationship Id="rId53" Type="http://schemas.openxmlformats.org/officeDocument/2006/relationships/hyperlink" Target="https://podminky.urs.cz/item/CS_URS_2022_01/721290111" TargetMode="External"/><Relationship Id="rId58" Type="http://schemas.openxmlformats.org/officeDocument/2006/relationships/hyperlink" Target="https://podminky.urs.cz/item/CS_URS_2022_01/722174024" TargetMode="External"/><Relationship Id="rId66" Type="http://schemas.openxmlformats.org/officeDocument/2006/relationships/hyperlink" Target="https://podminky.urs.cz/item/CS_URS_2022_01/998722101" TargetMode="External"/><Relationship Id="rId74" Type="http://schemas.openxmlformats.org/officeDocument/2006/relationships/hyperlink" Target="https://podminky.urs.cz/item/CS_URS_2022_01/725869101" TargetMode="External"/><Relationship Id="rId79" Type="http://schemas.openxmlformats.org/officeDocument/2006/relationships/hyperlink" Target="https://podminky.urs.cz/item/CS_URS_2022_01/726131041" TargetMode="External"/><Relationship Id="rId5" Type="http://schemas.openxmlformats.org/officeDocument/2006/relationships/hyperlink" Target="https://podminky.urs.cz/item/CS_URS_2022_01/151101111" TargetMode="External"/><Relationship Id="rId61" Type="http://schemas.openxmlformats.org/officeDocument/2006/relationships/hyperlink" Target="https://podminky.urs.cz/item/CS_URS_2022_01/722190401" TargetMode="External"/><Relationship Id="rId82" Type="http://schemas.openxmlformats.org/officeDocument/2006/relationships/printerSettings" Target="../printerSettings/printerSettings14.bin"/><Relationship Id="rId10" Type="http://schemas.openxmlformats.org/officeDocument/2006/relationships/hyperlink" Target="https://podminky.urs.cz/item/CS_URS_2022_01/171201231" TargetMode="External"/><Relationship Id="rId19" Type="http://schemas.openxmlformats.org/officeDocument/2006/relationships/hyperlink" Target="https://podminky.urs.cz/item/CS_URS_2022_01/452321151" TargetMode="External"/><Relationship Id="rId31" Type="http://schemas.openxmlformats.org/officeDocument/2006/relationships/hyperlink" Target="https://podminky.urs.cz/item/CS_URS_2022_01/894812312" TargetMode="External"/><Relationship Id="rId44" Type="http://schemas.openxmlformats.org/officeDocument/2006/relationships/hyperlink" Target="https://podminky.urs.cz/item/CS_URS_2022_01/721174025" TargetMode="External"/><Relationship Id="rId52" Type="http://schemas.openxmlformats.org/officeDocument/2006/relationships/hyperlink" Target="https://podminky.urs.cz/item/CS_URS_2022_01/721273153" TargetMode="External"/><Relationship Id="rId60" Type="http://schemas.openxmlformats.org/officeDocument/2006/relationships/hyperlink" Target="https://podminky.urs.cz/item/CS_URS_2022_01/722181232" TargetMode="External"/><Relationship Id="rId65" Type="http://schemas.openxmlformats.org/officeDocument/2006/relationships/hyperlink" Target="https://podminky.urs.cz/item/CS_URS_2022_01/722290234" TargetMode="External"/><Relationship Id="rId73" Type="http://schemas.openxmlformats.org/officeDocument/2006/relationships/hyperlink" Target="https://podminky.urs.cz/item/CS_URS_2022_01/725822611" TargetMode="External"/><Relationship Id="rId78" Type="http://schemas.openxmlformats.org/officeDocument/2006/relationships/hyperlink" Target="https://podminky.urs.cz/item/CS_URS_2022_01/726131021" TargetMode="External"/><Relationship Id="rId81" Type="http://schemas.openxmlformats.org/officeDocument/2006/relationships/hyperlink" Target="https://podminky.urs.cz/item/CS_URS_2022_01/998726111" TargetMode="External"/><Relationship Id="rId4" Type="http://schemas.openxmlformats.org/officeDocument/2006/relationships/hyperlink" Target="https://podminky.urs.cz/item/CS_URS_2022_01/151101102" TargetMode="External"/><Relationship Id="rId9" Type="http://schemas.openxmlformats.org/officeDocument/2006/relationships/hyperlink" Target="https://podminky.urs.cz/item/CS_URS_2022_01/167151101" TargetMode="External"/><Relationship Id="rId14" Type="http://schemas.openxmlformats.org/officeDocument/2006/relationships/hyperlink" Target="https://podminky.urs.cz/item/CS_URS_2022_01/211531111" TargetMode="External"/><Relationship Id="rId22" Type="http://schemas.openxmlformats.org/officeDocument/2006/relationships/hyperlink" Target="https://podminky.urs.cz/item/CS_URS_2022_01/871161141" TargetMode="External"/><Relationship Id="rId27" Type="http://schemas.openxmlformats.org/officeDocument/2006/relationships/hyperlink" Target="https://podminky.urs.cz/item/CS_URS_2022_01/892233122" TargetMode="External"/><Relationship Id="rId30" Type="http://schemas.openxmlformats.org/officeDocument/2006/relationships/hyperlink" Target="https://podminky.urs.cz/item/CS_URS_2022_01/893811152" TargetMode="External"/><Relationship Id="rId35" Type="http://schemas.openxmlformats.org/officeDocument/2006/relationships/hyperlink" Target="https://podminky.urs.cz/item/CS_URS_2022_01/899121102" TargetMode="External"/><Relationship Id="rId43" Type="http://schemas.openxmlformats.org/officeDocument/2006/relationships/hyperlink" Target="https://podminky.urs.cz/item/CS_URS_2022_01/721174024" TargetMode="External"/><Relationship Id="rId48" Type="http://schemas.openxmlformats.org/officeDocument/2006/relationships/hyperlink" Target="https://podminky.urs.cz/item/CS_URS_2022_01/721174063" TargetMode="External"/><Relationship Id="rId56" Type="http://schemas.openxmlformats.org/officeDocument/2006/relationships/hyperlink" Target="https://podminky.urs.cz/item/CS_URS_2022_01/722174021" TargetMode="External"/><Relationship Id="rId64" Type="http://schemas.openxmlformats.org/officeDocument/2006/relationships/hyperlink" Target="https://podminky.urs.cz/item/CS_URS_2022_01/722290226" TargetMode="External"/><Relationship Id="rId69" Type="http://schemas.openxmlformats.org/officeDocument/2006/relationships/hyperlink" Target="https://podminky.urs.cz/item/CS_URS_2022_01/725219102" TargetMode="External"/><Relationship Id="rId77" Type="http://schemas.openxmlformats.org/officeDocument/2006/relationships/hyperlink" Target="https://podminky.urs.cz/item/CS_URS_2022_01/726131002" TargetMode="External"/><Relationship Id="rId8" Type="http://schemas.openxmlformats.org/officeDocument/2006/relationships/hyperlink" Target="https://podminky.urs.cz/item/CS_URS_2022_01/162751115" TargetMode="External"/><Relationship Id="rId51" Type="http://schemas.openxmlformats.org/officeDocument/2006/relationships/hyperlink" Target="https://podminky.urs.cz/item/CS_URS_2022_01/721194109" TargetMode="External"/><Relationship Id="rId72" Type="http://schemas.openxmlformats.org/officeDocument/2006/relationships/hyperlink" Target="https://podminky.urs.cz/item/CS_URS_2022_01/725813111" TargetMode="External"/><Relationship Id="rId80" Type="http://schemas.openxmlformats.org/officeDocument/2006/relationships/hyperlink" Target="https://podminky.urs.cz/item/CS_URS_2022_01/726131043" TargetMode="External"/><Relationship Id="rId3" Type="http://schemas.openxmlformats.org/officeDocument/2006/relationships/hyperlink" Target="https://podminky.urs.cz/item/CS_URS_2022_01/151101101" TargetMode="External"/><Relationship Id="rId12" Type="http://schemas.openxmlformats.org/officeDocument/2006/relationships/hyperlink" Target="https://podminky.urs.cz/item/CS_URS_2022_01/174151101" TargetMode="External"/><Relationship Id="rId17" Type="http://schemas.openxmlformats.org/officeDocument/2006/relationships/hyperlink" Target="https://podminky.urs.cz/item/CS_URS_2022_01/212755216" TargetMode="External"/><Relationship Id="rId25" Type="http://schemas.openxmlformats.org/officeDocument/2006/relationships/hyperlink" Target="https://podminky.urs.cz/item/CS_URS_2022_01/891181112" TargetMode="External"/><Relationship Id="rId33" Type="http://schemas.openxmlformats.org/officeDocument/2006/relationships/hyperlink" Target="https://podminky.urs.cz/item/CS_URS_2022_01/894812339" TargetMode="External"/><Relationship Id="rId38" Type="http://schemas.openxmlformats.org/officeDocument/2006/relationships/hyperlink" Target="https://podminky.urs.cz/item/CS_URS_2022_01/935113111" TargetMode="External"/><Relationship Id="rId46" Type="http://schemas.openxmlformats.org/officeDocument/2006/relationships/hyperlink" Target="https://podminky.urs.cz/item/CS_URS_2022_01/721174044" TargetMode="External"/><Relationship Id="rId59" Type="http://schemas.openxmlformats.org/officeDocument/2006/relationships/hyperlink" Target="https://podminky.urs.cz/item/CS_URS_2022_01/722181231" TargetMode="External"/><Relationship Id="rId67" Type="http://schemas.openxmlformats.org/officeDocument/2006/relationships/hyperlink" Target="https://podminky.urs.cz/item/CS_URS_2022_01/725119125" TargetMode="External"/><Relationship Id="rId20" Type="http://schemas.openxmlformats.org/officeDocument/2006/relationships/hyperlink" Target="https://podminky.urs.cz/item/CS_URS_2022_01/452351101" TargetMode="External"/><Relationship Id="rId41" Type="http://schemas.openxmlformats.org/officeDocument/2006/relationships/hyperlink" Target="https://podminky.urs.cz/item/CS_URS_2022_01/721173401" TargetMode="External"/><Relationship Id="rId54" Type="http://schemas.openxmlformats.org/officeDocument/2006/relationships/hyperlink" Target="https://podminky.urs.cz/item/CS_URS_2022_01/721290112" TargetMode="External"/><Relationship Id="rId62" Type="http://schemas.openxmlformats.org/officeDocument/2006/relationships/hyperlink" Target="https://podminky.urs.cz/item/CS_URS_2022_01/722232046" TargetMode="External"/><Relationship Id="rId70" Type="http://schemas.openxmlformats.org/officeDocument/2006/relationships/hyperlink" Target="https://podminky.urs.cz/item/CS_URS_2022_01/725291621" TargetMode="External"/><Relationship Id="rId75" Type="http://schemas.openxmlformats.org/officeDocument/2006/relationships/hyperlink" Target="https://podminky.urs.cz/item/CS_URS_2022_01/998725101" TargetMode="External"/><Relationship Id="rId83" Type="http://schemas.openxmlformats.org/officeDocument/2006/relationships/drawing" Target="../drawings/drawing14.xml"/><Relationship Id="rId1" Type="http://schemas.openxmlformats.org/officeDocument/2006/relationships/hyperlink" Target="https://podminky.urs.cz/item/CS_URS_2022_01/132251101" TargetMode="External"/><Relationship Id="rId6" Type="http://schemas.openxmlformats.org/officeDocument/2006/relationships/hyperlink" Target="https://podminky.urs.cz/item/CS_URS_2022_01/151101112" TargetMode="External"/><Relationship Id="rId15" Type="http://schemas.openxmlformats.org/officeDocument/2006/relationships/hyperlink" Target="https://podminky.urs.cz/item/CS_URS_2022_01/211971121" TargetMode="External"/><Relationship Id="rId23" Type="http://schemas.openxmlformats.org/officeDocument/2006/relationships/hyperlink" Target="https://podminky.urs.cz/item/CS_URS_2022_01/871315211" TargetMode="External"/><Relationship Id="rId28" Type="http://schemas.openxmlformats.org/officeDocument/2006/relationships/hyperlink" Target="https://podminky.urs.cz/item/CS_URS_2022_01/892241111" TargetMode="External"/><Relationship Id="rId36" Type="http://schemas.openxmlformats.org/officeDocument/2006/relationships/hyperlink" Target="https://podminky.urs.cz/item/CS_URS_2022_01/899721111" TargetMode="External"/><Relationship Id="rId49" Type="http://schemas.openxmlformats.org/officeDocument/2006/relationships/hyperlink" Target="https://podminky.urs.cz/item/CS_URS_2022_01/721194105" TargetMode="External"/><Relationship Id="rId57" Type="http://schemas.openxmlformats.org/officeDocument/2006/relationships/hyperlink" Target="https://podminky.urs.cz/item/CS_URS_2022_01/722174022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.bin"/><Relationship Id="rId3" Type="http://schemas.openxmlformats.org/officeDocument/2006/relationships/hyperlink" Target="https://podminky.urs.cz/item/CS_URS_2022_01/751398041" TargetMode="External"/><Relationship Id="rId7" Type="http://schemas.openxmlformats.org/officeDocument/2006/relationships/hyperlink" Target="https://podminky.urs.cz/item/CS_URS_2022_01/998751101" TargetMode="External"/><Relationship Id="rId2" Type="http://schemas.openxmlformats.org/officeDocument/2006/relationships/hyperlink" Target="https://podminky.urs.cz/item/CS_URS_2022_01/751322011" TargetMode="External"/><Relationship Id="rId1" Type="http://schemas.openxmlformats.org/officeDocument/2006/relationships/hyperlink" Target="https://podminky.urs.cz/item/CS_URS_2022_01/751133012" TargetMode="External"/><Relationship Id="rId6" Type="http://schemas.openxmlformats.org/officeDocument/2006/relationships/hyperlink" Target="https://podminky.urs.cz/item/CS_URS_2022_01/751711111" TargetMode="External"/><Relationship Id="rId5" Type="http://schemas.openxmlformats.org/officeDocument/2006/relationships/hyperlink" Target="https://podminky.urs.cz/item/CS_URS_2022_01/751510042" TargetMode="External"/><Relationship Id="rId4" Type="http://schemas.openxmlformats.org/officeDocument/2006/relationships/hyperlink" Target="https://podminky.urs.cz/item/CS_URS_2022_01/751510041" TargetMode="External"/><Relationship Id="rId9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310231" TargetMode="External"/><Relationship Id="rId13" Type="http://schemas.openxmlformats.org/officeDocument/2006/relationships/hyperlink" Target="https://podminky.urs.cz/item/CS_URS_2022_01/741320101" TargetMode="External"/><Relationship Id="rId18" Type="http://schemas.openxmlformats.org/officeDocument/2006/relationships/hyperlink" Target="https://podminky.urs.cz/item/CS_URS_2022_01/741372022" TargetMode="External"/><Relationship Id="rId26" Type="http://schemas.openxmlformats.org/officeDocument/2006/relationships/hyperlink" Target="https://podminky.urs.cz/item/CS_URS_2021_01/742110001" TargetMode="External"/><Relationship Id="rId39" Type="http://schemas.openxmlformats.org/officeDocument/2006/relationships/hyperlink" Target="https://podminky.urs.cz/item/CS_URS_2022_01/071002000" TargetMode="External"/><Relationship Id="rId3" Type="http://schemas.openxmlformats.org/officeDocument/2006/relationships/hyperlink" Target="https://podminky.urs.cz/item/CS_URS_2022_01/741122122" TargetMode="External"/><Relationship Id="rId21" Type="http://schemas.openxmlformats.org/officeDocument/2006/relationships/hyperlink" Target="https://podminky.urs.cz/item/CS_URS_2022_01/741372101" TargetMode="External"/><Relationship Id="rId34" Type="http://schemas.openxmlformats.org/officeDocument/2006/relationships/hyperlink" Target="https://podminky.urs.cz/item/CS_URS_2022_01/468091112" TargetMode="External"/><Relationship Id="rId7" Type="http://schemas.openxmlformats.org/officeDocument/2006/relationships/hyperlink" Target="https://podminky.urs.cz/item/CS_URS_2022_01/741210001" TargetMode="External"/><Relationship Id="rId12" Type="http://schemas.openxmlformats.org/officeDocument/2006/relationships/hyperlink" Target="https://podminky.urs.cz/item/CS_URS_2022_01/741313044" TargetMode="External"/><Relationship Id="rId17" Type="http://schemas.openxmlformats.org/officeDocument/2006/relationships/hyperlink" Target="https://podminky.urs.cz/item/CS_URS_2022_01/741330042" TargetMode="External"/><Relationship Id="rId25" Type="http://schemas.openxmlformats.org/officeDocument/2006/relationships/hyperlink" Target="https://podminky.urs.cz/item/CS_URS_2022_01/741811011" TargetMode="External"/><Relationship Id="rId33" Type="http://schemas.openxmlformats.org/officeDocument/2006/relationships/hyperlink" Target="https://podminky.urs.cz/item/CS_URS_2022_01/468081411" TargetMode="External"/><Relationship Id="rId38" Type="http://schemas.openxmlformats.org/officeDocument/2006/relationships/hyperlink" Target="https://podminky.urs.cz/item/CS_URS_2022_01/013254000" TargetMode="External"/><Relationship Id="rId2" Type="http://schemas.openxmlformats.org/officeDocument/2006/relationships/hyperlink" Target="https://podminky.urs.cz/item/CS_URS_2022_01/741112001" TargetMode="External"/><Relationship Id="rId16" Type="http://schemas.openxmlformats.org/officeDocument/2006/relationships/hyperlink" Target="https://podminky.urs.cz/item/CS_URS_2022_01/741321001" TargetMode="External"/><Relationship Id="rId20" Type="http://schemas.openxmlformats.org/officeDocument/2006/relationships/hyperlink" Target="https://podminky.urs.cz/item/CS_URS_2022_01/741372062" TargetMode="External"/><Relationship Id="rId29" Type="http://schemas.openxmlformats.org/officeDocument/2006/relationships/hyperlink" Target="https://podminky.urs.cz/item/CS_URS_2022_01/742320031" TargetMode="External"/><Relationship Id="rId41" Type="http://schemas.openxmlformats.org/officeDocument/2006/relationships/drawing" Target="../drawings/drawing16.xml"/><Relationship Id="rId1" Type="http://schemas.openxmlformats.org/officeDocument/2006/relationships/hyperlink" Target="https://podminky.urs.cz/item/CS_URS_2022_01/741110042" TargetMode="External"/><Relationship Id="rId6" Type="http://schemas.openxmlformats.org/officeDocument/2006/relationships/hyperlink" Target="https://podminky.urs.cz/item/CS_URS_2022_01/741130004" TargetMode="External"/><Relationship Id="rId11" Type="http://schemas.openxmlformats.org/officeDocument/2006/relationships/hyperlink" Target="https://podminky.urs.cz/item/CS_URS_2022_01/741313042" TargetMode="External"/><Relationship Id="rId24" Type="http://schemas.openxmlformats.org/officeDocument/2006/relationships/hyperlink" Target="https://podminky.urs.cz/item/CS_URS_2022_01/741810002" TargetMode="External"/><Relationship Id="rId32" Type="http://schemas.openxmlformats.org/officeDocument/2006/relationships/hyperlink" Target="https://podminky.urs.cz/item/CS_URS_2022_01/210290741" TargetMode="External"/><Relationship Id="rId37" Type="http://schemas.openxmlformats.org/officeDocument/2006/relationships/hyperlink" Target="https://podminky.urs.cz/item/CS_URS_2022_01/HZS2232" TargetMode="External"/><Relationship Id="rId40" Type="http://schemas.openxmlformats.org/officeDocument/2006/relationships/printerSettings" Target="../printerSettings/printerSettings16.bin"/><Relationship Id="rId5" Type="http://schemas.openxmlformats.org/officeDocument/2006/relationships/hyperlink" Target="https://podminky.urs.cz/item/CS_URS_2022_01/741130001" TargetMode="External"/><Relationship Id="rId15" Type="http://schemas.openxmlformats.org/officeDocument/2006/relationships/hyperlink" Target="https://podminky.urs.cz/item/CS_URS_2022_01/741320171" TargetMode="External"/><Relationship Id="rId23" Type="http://schemas.openxmlformats.org/officeDocument/2006/relationships/hyperlink" Target="https://podminky.urs.cz/item/CS_URS_2022_01/741410042" TargetMode="External"/><Relationship Id="rId28" Type="http://schemas.openxmlformats.org/officeDocument/2006/relationships/hyperlink" Target="https://podminky.urs.cz/item/CS_URS_2022_01/742320001" TargetMode="External"/><Relationship Id="rId36" Type="http://schemas.openxmlformats.org/officeDocument/2006/relationships/hyperlink" Target="https://podminky.urs.cz/item/CS_URS_2022_01/HZS2231" TargetMode="External"/><Relationship Id="rId10" Type="http://schemas.openxmlformats.org/officeDocument/2006/relationships/hyperlink" Target="https://podminky.urs.cz/item/CS_URS_2022_01/741311012" TargetMode="External"/><Relationship Id="rId19" Type="http://schemas.openxmlformats.org/officeDocument/2006/relationships/hyperlink" Target="https://podminky.urs.cz/item/CS_URS_2022_01/741372061" TargetMode="External"/><Relationship Id="rId31" Type="http://schemas.openxmlformats.org/officeDocument/2006/relationships/hyperlink" Target="https://podminky.urs.cz/item/CS_URS_2022_01/742330042" TargetMode="External"/><Relationship Id="rId4" Type="http://schemas.openxmlformats.org/officeDocument/2006/relationships/hyperlink" Target="https://podminky.urs.cz/item/CS_URS_2022_01/741122142" TargetMode="External"/><Relationship Id="rId9" Type="http://schemas.openxmlformats.org/officeDocument/2006/relationships/hyperlink" Target="https://podminky.urs.cz/item/CS_URS_2022_01/741311003" TargetMode="External"/><Relationship Id="rId14" Type="http://schemas.openxmlformats.org/officeDocument/2006/relationships/hyperlink" Target="https://podminky.urs.cz/item/CS_URS_2022_01/741320132" TargetMode="External"/><Relationship Id="rId22" Type="http://schemas.openxmlformats.org/officeDocument/2006/relationships/hyperlink" Target="https://podminky.urs.cz/item/CS_URS_2022_01/741410003" TargetMode="External"/><Relationship Id="rId27" Type="http://schemas.openxmlformats.org/officeDocument/2006/relationships/hyperlink" Target="https://podminky.urs.cz/item/CS_URS_2022_01/742121001" TargetMode="External"/><Relationship Id="rId30" Type="http://schemas.openxmlformats.org/officeDocument/2006/relationships/hyperlink" Target="https://podminky.urs.cz/item/CS_URS_2022_01/742330011" TargetMode="External"/><Relationship Id="rId35" Type="http://schemas.openxmlformats.org/officeDocument/2006/relationships/hyperlink" Target="https://podminky.urs.cz/item/CS_URS_2022_01/HZS1301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12251211" TargetMode="External"/><Relationship Id="rId13" Type="http://schemas.openxmlformats.org/officeDocument/2006/relationships/hyperlink" Target="https://podminky.urs.cz/item/CS_URS_2022_01/162201500" TargetMode="External"/><Relationship Id="rId18" Type="http://schemas.openxmlformats.org/officeDocument/2006/relationships/hyperlink" Target="https://podminky.urs.cz/item/CS_URS_2022_01/162201510" TargetMode="External"/><Relationship Id="rId26" Type="http://schemas.openxmlformats.org/officeDocument/2006/relationships/hyperlink" Target="https://podminky.urs.cz/item/CS_URS_2022_01/162301942" TargetMode="External"/><Relationship Id="rId39" Type="http://schemas.openxmlformats.org/officeDocument/2006/relationships/hyperlink" Target="https://podminky.urs.cz/item/CS_URS_2022_01/184813211" TargetMode="External"/><Relationship Id="rId3" Type="http://schemas.openxmlformats.org/officeDocument/2006/relationships/hyperlink" Target="https://podminky.urs.cz/item/CS_URS_2022_01/112101104" TargetMode="External"/><Relationship Id="rId21" Type="http://schemas.openxmlformats.org/officeDocument/2006/relationships/hyperlink" Target="https://podminky.urs.cz/item/CS_URS_2022_01/162201422" TargetMode="External"/><Relationship Id="rId34" Type="http://schemas.openxmlformats.org/officeDocument/2006/relationships/hyperlink" Target="https://podminky.urs.cz/item/CS_URS_2022_01/174251204" TargetMode="External"/><Relationship Id="rId42" Type="http://schemas.openxmlformats.org/officeDocument/2006/relationships/hyperlink" Target="https://podminky.urs.cz/item/CS_URS_2022_01/184818235" TargetMode="External"/><Relationship Id="rId47" Type="http://schemas.openxmlformats.org/officeDocument/2006/relationships/drawing" Target="../drawings/drawing17.xml"/><Relationship Id="rId7" Type="http://schemas.openxmlformats.org/officeDocument/2006/relationships/hyperlink" Target="https://podminky.urs.cz/item/CS_URS_2022_01/112251102" TargetMode="External"/><Relationship Id="rId12" Type="http://schemas.openxmlformats.org/officeDocument/2006/relationships/hyperlink" Target="https://podminky.urs.cz/item/CS_URS_2022_01/162201404" TargetMode="External"/><Relationship Id="rId17" Type="http://schemas.openxmlformats.org/officeDocument/2006/relationships/hyperlink" Target="https://podminky.urs.cz/item/CS_URS_2022_01/162201414" TargetMode="External"/><Relationship Id="rId25" Type="http://schemas.openxmlformats.org/officeDocument/2006/relationships/hyperlink" Target="https://podminky.urs.cz/item/CS_URS_2022_01/162301935" TargetMode="External"/><Relationship Id="rId33" Type="http://schemas.openxmlformats.org/officeDocument/2006/relationships/hyperlink" Target="https://podminky.urs.cz/item/CS_URS_2022_01/174251202" TargetMode="External"/><Relationship Id="rId38" Type="http://schemas.openxmlformats.org/officeDocument/2006/relationships/hyperlink" Target="https://podminky.urs.cz/item/CS_URS_2022_01/183911143" TargetMode="External"/><Relationship Id="rId46" Type="http://schemas.openxmlformats.org/officeDocument/2006/relationships/printerSettings" Target="../printerSettings/printerSettings17.bin"/><Relationship Id="rId2" Type="http://schemas.openxmlformats.org/officeDocument/2006/relationships/hyperlink" Target="https://podminky.urs.cz/item/CS_URS_2022_01/112101102" TargetMode="External"/><Relationship Id="rId16" Type="http://schemas.openxmlformats.org/officeDocument/2006/relationships/hyperlink" Target="https://podminky.urs.cz/item/CS_URS_2022_01/162201412" TargetMode="External"/><Relationship Id="rId20" Type="http://schemas.openxmlformats.org/officeDocument/2006/relationships/hyperlink" Target="https://podminky.urs.cz/item/CS_URS_2022_01/162201421" TargetMode="External"/><Relationship Id="rId29" Type="http://schemas.openxmlformats.org/officeDocument/2006/relationships/hyperlink" Target="https://podminky.urs.cz/item/CS_URS_2022_01/162301962" TargetMode="External"/><Relationship Id="rId41" Type="http://schemas.openxmlformats.org/officeDocument/2006/relationships/hyperlink" Target="https://podminky.urs.cz/item/CS_URS_2022_01/184818232" TargetMode="External"/><Relationship Id="rId1" Type="http://schemas.openxmlformats.org/officeDocument/2006/relationships/hyperlink" Target="https://podminky.urs.cz/item/CS_URS_2022_01/112151112" TargetMode="External"/><Relationship Id="rId6" Type="http://schemas.openxmlformats.org/officeDocument/2006/relationships/hyperlink" Target="https://podminky.urs.cz/item/CS_URS_2022_01/112251101" TargetMode="External"/><Relationship Id="rId11" Type="http://schemas.openxmlformats.org/officeDocument/2006/relationships/hyperlink" Target="https://podminky.urs.cz/item/CS_URS_2022_01/162201402" TargetMode="External"/><Relationship Id="rId24" Type="http://schemas.openxmlformats.org/officeDocument/2006/relationships/hyperlink" Target="https://podminky.urs.cz/item/CS_URS_2022_01/162301934" TargetMode="External"/><Relationship Id="rId32" Type="http://schemas.openxmlformats.org/officeDocument/2006/relationships/hyperlink" Target="https://podminky.urs.cz/item/CS_URS_2022_01/174251201" TargetMode="External"/><Relationship Id="rId37" Type="http://schemas.openxmlformats.org/officeDocument/2006/relationships/hyperlink" Target="https://podminky.urs.cz/item/CS_URS_2022_01/183911133" TargetMode="External"/><Relationship Id="rId40" Type="http://schemas.openxmlformats.org/officeDocument/2006/relationships/hyperlink" Target="https://podminky.urs.cz/item/CS_URS_2022_01/184813251" TargetMode="External"/><Relationship Id="rId45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12101122" TargetMode="External"/><Relationship Id="rId15" Type="http://schemas.openxmlformats.org/officeDocument/2006/relationships/hyperlink" Target="https://podminky.urs.cz/item/CS_URS_2022_01/162201411" TargetMode="External"/><Relationship Id="rId23" Type="http://schemas.openxmlformats.org/officeDocument/2006/relationships/hyperlink" Target="https://podminky.urs.cz/item/CS_URS_2022_01/162301932" TargetMode="External"/><Relationship Id="rId28" Type="http://schemas.openxmlformats.org/officeDocument/2006/relationships/hyperlink" Target="https://podminky.urs.cz/item/CS_URS_2022_01/162301952" TargetMode="External"/><Relationship Id="rId36" Type="http://schemas.openxmlformats.org/officeDocument/2006/relationships/hyperlink" Target="https://podminky.urs.cz/item/CS_URS_2022_01/111251101" TargetMode="External"/><Relationship Id="rId10" Type="http://schemas.openxmlformats.org/officeDocument/2006/relationships/hyperlink" Target="https://podminky.urs.cz/item/CS_URS_2022_01/162201401" TargetMode="External"/><Relationship Id="rId19" Type="http://schemas.openxmlformats.org/officeDocument/2006/relationships/hyperlink" Target="https://podminky.urs.cz/item/CS_URS_2022_01/162201416" TargetMode="External"/><Relationship Id="rId31" Type="http://schemas.openxmlformats.org/officeDocument/2006/relationships/hyperlink" Target="https://podminky.urs.cz/item/CS_URS_2022_01/162301972" TargetMode="External"/><Relationship Id="rId44" Type="http://schemas.openxmlformats.org/officeDocument/2006/relationships/hyperlink" Target="https://podminky.urs.cz/item/CS_URS_2022_01/184852321" TargetMode="External"/><Relationship Id="rId4" Type="http://schemas.openxmlformats.org/officeDocument/2006/relationships/hyperlink" Target="https://podminky.urs.cz/item/CS_URS_2022_01/112151119" TargetMode="External"/><Relationship Id="rId9" Type="http://schemas.openxmlformats.org/officeDocument/2006/relationships/hyperlink" Target="https://podminky.urs.cz/item/CS_URS_2022_01/122911111" TargetMode="External"/><Relationship Id="rId14" Type="http://schemas.openxmlformats.org/officeDocument/2006/relationships/hyperlink" Target="https://podminky.urs.cz/item/CS_URS_2022_01/162201406" TargetMode="External"/><Relationship Id="rId22" Type="http://schemas.openxmlformats.org/officeDocument/2006/relationships/hyperlink" Target="https://podminky.urs.cz/item/CS_URS_2022_01/162301931" TargetMode="External"/><Relationship Id="rId27" Type="http://schemas.openxmlformats.org/officeDocument/2006/relationships/hyperlink" Target="https://podminky.urs.cz/item/CS_URS_2022_01/162301951" TargetMode="External"/><Relationship Id="rId30" Type="http://schemas.openxmlformats.org/officeDocument/2006/relationships/hyperlink" Target="https://podminky.urs.cz/item/CS_URS_2022_01/162301971" TargetMode="External"/><Relationship Id="rId35" Type="http://schemas.openxmlformats.org/officeDocument/2006/relationships/hyperlink" Target="https://podminky.urs.cz/item/CS_URS_2022_01/174251205" TargetMode="External"/><Relationship Id="rId43" Type="http://schemas.openxmlformats.org/officeDocument/2006/relationships/hyperlink" Target="https://podminky.urs.cz/item/CS_URS_2022_01/184852236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911421" TargetMode="External"/><Relationship Id="rId13" Type="http://schemas.openxmlformats.org/officeDocument/2006/relationships/hyperlink" Target="https://podminky.urs.cz/item/CS_URS_2022_01/174111109" TargetMode="External"/><Relationship Id="rId18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62251102" TargetMode="External"/><Relationship Id="rId21" Type="http://schemas.openxmlformats.org/officeDocument/2006/relationships/hyperlink" Target="https://podminky.urs.cz/item/CS_URS_2022_01/184801121" TargetMode="External"/><Relationship Id="rId7" Type="http://schemas.openxmlformats.org/officeDocument/2006/relationships/hyperlink" Target="https://podminky.urs.cz/item/CS_URS_2022_01/184215133" TargetMode="External"/><Relationship Id="rId12" Type="http://schemas.openxmlformats.org/officeDocument/2006/relationships/hyperlink" Target="https://podminky.urs.cz/item/CS_URS_2022_01/183101222" TargetMode="External"/><Relationship Id="rId17" Type="http://schemas.openxmlformats.org/officeDocument/2006/relationships/hyperlink" Target="https://podminky.urs.cz/item/CS_URS_2022_01/185804311" TargetMode="External"/><Relationship Id="rId2" Type="http://schemas.openxmlformats.org/officeDocument/2006/relationships/hyperlink" Target="https://podminky.urs.cz/item/CS_URS_2022_01/183101224" TargetMode="External"/><Relationship Id="rId16" Type="http://schemas.openxmlformats.org/officeDocument/2006/relationships/hyperlink" Target="https://podminky.urs.cz/item/CS_URS_2022_01/185802114" TargetMode="External"/><Relationship Id="rId20" Type="http://schemas.openxmlformats.org/officeDocument/2006/relationships/hyperlink" Target="https://podminky.urs.cz/item/CS_URS_2022_01/183106613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102117" TargetMode="External"/><Relationship Id="rId11" Type="http://schemas.openxmlformats.org/officeDocument/2006/relationships/hyperlink" Target="https://podminky.urs.cz/item/CS_URS_2022_01/998229111" TargetMode="External"/><Relationship Id="rId24" Type="http://schemas.openxmlformats.org/officeDocument/2006/relationships/drawing" Target="../drawings/drawing18.xml"/><Relationship Id="rId5" Type="http://schemas.openxmlformats.org/officeDocument/2006/relationships/hyperlink" Target="https://podminky.urs.cz/item/CS_URS_2022_01/183403132" TargetMode="External"/><Relationship Id="rId15" Type="http://schemas.openxmlformats.org/officeDocument/2006/relationships/hyperlink" Target="https://podminky.urs.cz/item/CS_URS_2022_01/184215413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https://podminky.urs.cz/item/CS_URS_2022_01/998231311" TargetMode="External"/><Relationship Id="rId19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67151101" TargetMode="External"/><Relationship Id="rId9" Type="http://schemas.openxmlformats.org/officeDocument/2006/relationships/hyperlink" Target="https://podminky.urs.cz/item/CS_URS_2022_01/184911161" TargetMode="External"/><Relationship Id="rId14" Type="http://schemas.openxmlformats.org/officeDocument/2006/relationships/hyperlink" Target="https://podminky.urs.cz/item/CS_URS_2022_01/184102116" TargetMode="External"/><Relationship Id="rId22" Type="http://schemas.openxmlformats.org/officeDocument/2006/relationships/hyperlink" Target="https://podminky.urs.cz/item/CS_URS_2022_01/184852322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4802111" TargetMode="External"/><Relationship Id="rId13" Type="http://schemas.openxmlformats.org/officeDocument/2006/relationships/hyperlink" Target="https://podminky.urs.cz/item/CS_URS_2022_01/998231311" TargetMode="External"/><Relationship Id="rId18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67151101" TargetMode="External"/><Relationship Id="rId21" Type="http://schemas.openxmlformats.org/officeDocument/2006/relationships/printerSettings" Target="../printerSettings/printerSettings19.bin"/><Relationship Id="rId7" Type="http://schemas.openxmlformats.org/officeDocument/2006/relationships/hyperlink" Target="https://podminky.urs.cz/item/CS_URS_2022_01/183403161" TargetMode="External"/><Relationship Id="rId12" Type="http://schemas.openxmlformats.org/officeDocument/2006/relationships/hyperlink" Target="https://podminky.urs.cz/item/CS_URS_2022_01/185851129" TargetMode="External"/><Relationship Id="rId17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62251102" TargetMode="External"/><Relationship Id="rId16" Type="http://schemas.openxmlformats.org/officeDocument/2006/relationships/hyperlink" Target="https://podminky.urs.cz/item/CS_URS_2022_01/185804312" TargetMode="External"/><Relationship Id="rId20" Type="http://schemas.openxmlformats.org/officeDocument/2006/relationships/hyperlink" Target="https://podminky.urs.cz/item/CS_URS_2022_01/180405111" TargetMode="External"/><Relationship Id="rId1" Type="http://schemas.openxmlformats.org/officeDocument/2006/relationships/hyperlink" Target="https://podminky.urs.cz/item/CS_URS_2022_01/181351113" TargetMode="External"/><Relationship Id="rId6" Type="http://schemas.openxmlformats.org/officeDocument/2006/relationships/hyperlink" Target="https://podminky.urs.cz/item/CS_URS_2022_01/183403113" TargetMode="External"/><Relationship Id="rId11" Type="http://schemas.openxmlformats.org/officeDocument/2006/relationships/hyperlink" Target="https://podminky.urs.cz/item/CS_URS_2022_01/185851121" TargetMode="External"/><Relationship Id="rId5" Type="http://schemas.openxmlformats.org/officeDocument/2006/relationships/hyperlink" Target="https://podminky.urs.cz/item/CS_URS_2022_01/181451131" TargetMode="External"/><Relationship Id="rId15" Type="http://schemas.openxmlformats.org/officeDocument/2006/relationships/hyperlink" Target="https://podminky.urs.cz/item/CS_URS_2022_01/185803111" TargetMode="External"/><Relationship Id="rId10" Type="http://schemas.openxmlformats.org/officeDocument/2006/relationships/hyperlink" Target="https://podminky.urs.cz/item/CS_URS_2022_01/185804312" TargetMode="External"/><Relationship Id="rId19" Type="http://schemas.openxmlformats.org/officeDocument/2006/relationships/hyperlink" Target="https://podminky.urs.cz/item/CS_URS_2022_01/998231411" TargetMode="External"/><Relationship Id="rId4" Type="http://schemas.openxmlformats.org/officeDocument/2006/relationships/hyperlink" Target="https://podminky.urs.cz/item/CS_URS_2022_01/181151311" TargetMode="External"/><Relationship Id="rId9" Type="http://schemas.openxmlformats.org/officeDocument/2006/relationships/hyperlink" Target="https://podminky.urs.cz/item/CS_URS_2022_01/185802113" TargetMode="External"/><Relationship Id="rId14" Type="http://schemas.openxmlformats.org/officeDocument/2006/relationships/hyperlink" Target="https://podminky.urs.cz/item/CS_URS_2022_01/185802113" TargetMode="External"/><Relationship Id="rId22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51511" TargetMode="External"/><Relationship Id="rId13" Type="http://schemas.openxmlformats.org/officeDocument/2006/relationships/hyperlink" Target="https://podminky.urs.cz/item/CS_URS_2022_01/183402121" TargetMode="External"/><Relationship Id="rId18" Type="http://schemas.openxmlformats.org/officeDocument/2006/relationships/hyperlink" Target="https://podminky.urs.cz/item/CS_URS_2022_01/184802111" TargetMode="External"/><Relationship Id="rId26" Type="http://schemas.openxmlformats.org/officeDocument/2006/relationships/hyperlink" Target="https://podminky.urs.cz/item/CS_URS_2022_01/185804312" TargetMode="External"/><Relationship Id="rId3" Type="http://schemas.openxmlformats.org/officeDocument/2006/relationships/hyperlink" Target="https://podminky.urs.cz/item/CS_URS_2022_01/181351113" TargetMode="External"/><Relationship Id="rId21" Type="http://schemas.openxmlformats.org/officeDocument/2006/relationships/hyperlink" Target="https://podminky.urs.cz/item/CS_URS_2022_01/185851121" TargetMode="External"/><Relationship Id="rId7" Type="http://schemas.openxmlformats.org/officeDocument/2006/relationships/hyperlink" Target="https://podminky.urs.cz/item/CS_URS_2022_01/183451411" TargetMode="External"/><Relationship Id="rId12" Type="http://schemas.openxmlformats.org/officeDocument/2006/relationships/hyperlink" Target="https://podminky.urs.cz/item/CS_URS_2022_01/181951111" TargetMode="External"/><Relationship Id="rId17" Type="http://schemas.openxmlformats.org/officeDocument/2006/relationships/hyperlink" Target="https://podminky.urs.cz/item/CS_URS_2022_01/183403161" TargetMode="External"/><Relationship Id="rId25" Type="http://schemas.openxmlformats.org/officeDocument/2006/relationships/hyperlink" Target="https://podminky.urs.cz/item/CS_URS_2022_01/185803111" TargetMode="External"/><Relationship Id="rId2" Type="http://schemas.openxmlformats.org/officeDocument/2006/relationships/hyperlink" Target="https://podminky.urs.cz/item/CS_URS_2022_01/171251201" TargetMode="External"/><Relationship Id="rId16" Type="http://schemas.openxmlformats.org/officeDocument/2006/relationships/hyperlink" Target="https://podminky.urs.cz/item/CS_URS_2022_01/183403153" TargetMode="External"/><Relationship Id="rId20" Type="http://schemas.openxmlformats.org/officeDocument/2006/relationships/hyperlink" Target="https://podminky.urs.cz/item/CS_URS_2022_01/185804312" TargetMode="External"/><Relationship Id="rId29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62751117" TargetMode="External"/><Relationship Id="rId6" Type="http://schemas.openxmlformats.org/officeDocument/2006/relationships/hyperlink" Target="https://podminky.urs.cz/item/CS_URS_2022_01/183451351" TargetMode="External"/><Relationship Id="rId11" Type="http://schemas.openxmlformats.org/officeDocument/2006/relationships/hyperlink" Target="https://podminky.urs.cz/item/CS_URS_2022_01/181411131" TargetMode="External"/><Relationship Id="rId24" Type="http://schemas.openxmlformats.org/officeDocument/2006/relationships/hyperlink" Target="https://podminky.urs.cz/item/CS_URS_2022_01/185802113" TargetMode="External"/><Relationship Id="rId5" Type="http://schemas.openxmlformats.org/officeDocument/2006/relationships/hyperlink" Target="https://podminky.urs.cz/item/CS_URS_2022_01/167151101" TargetMode="External"/><Relationship Id="rId15" Type="http://schemas.openxmlformats.org/officeDocument/2006/relationships/hyperlink" Target="https://podminky.urs.cz/item/CS_URS_2022_01/183403152" TargetMode="External"/><Relationship Id="rId23" Type="http://schemas.openxmlformats.org/officeDocument/2006/relationships/hyperlink" Target="https://podminky.urs.cz/item/CS_URS_2022_01/998231311" TargetMode="External"/><Relationship Id="rId28" Type="http://schemas.openxmlformats.org/officeDocument/2006/relationships/hyperlink" Target="https://podminky.urs.cz/item/CS_URS_2022_01/185851129" TargetMode="External"/><Relationship Id="rId10" Type="http://schemas.openxmlformats.org/officeDocument/2006/relationships/hyperlink" Target="https://podminky.urs.cz/item/CS_URS_2022_01/181151311" TargetMode="External"/><Relationship Id="rId19" Type="http://schemas.openxmlformats.org/officeDocument/2006/relationships/hyperlink" Target="https://podminky.urs.cz/item/CS_URS_2022_01/185802113" TargetMode="External"/><Relationship Id="rId31" Type="http://schemas.openxmlformats.org/officeDocument/2006/relationships/drawing" Target="../drawings/drawing20.xml"/><Relationship Id="rId4" Type="http://schemas.openxmlformats.org/officeDocument/2006/relationships/hyperlink" Target="https://podminky.urs.cz/item/CS_URS_2022_01/162251102" TargetMode="External"/><Relationship Id="rId9" Type="http://schemas.openxmlformats.org/officeDocument/2006/relationships/hyperlink" Target="https://podminky.urs.cz/item/CS_URS_2022_01/185811211" TargetMode="External"/><Relationship Id="rId14" Type="http://schemas.openxmlformats.org/officeDocument/2006/relationships/hyperlink" Target="https://podminky.urs.cz/item/CS_URS_2022_01/183403113" TargetMode="External"/><Relationship Id="rId22" Type="http://schemas.openxmlformats.org/officeDocument/2006/relationships/hyperlink" Target="https://podminky.urs.cz/item/CS_URS_2022_01/185851129" TargetMode="External"/><Relationship Id="rId27" Type="http://schemas.openxmlformats.org/officeDocument/2006/relationships/hyperlink" Target="https://podminky.urs.cz/item/CS_URS_2022_01/185851121" TargetMode="External"/><Relationship Id="rId30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3403161" TargetMode="External"/><Relationship Id="rId13" Type="http://schemas.openxmlformats.org/officeDocument/2006/relationships/hyperlink" Target="https://podminky.urs.cz/item/CS_URS_2022_01/185851129" TargetMode="External"/><Relationship Id="rId18" Type="http://schemas.openxmlformats.org/officeDocument/2006/relationships/hyperlink" Target="https://podminky.urs.cz/item/CS_URS_2022_01/185851121" TargetMode="External"/><Relationship Id="rId3" Type="http://schemas.openxmlformats.org/officeDocument/2006/relationships/hyperlink" Target="https://podminky.urs.cz/item/CS_URS_2022_01/181411131" TargetMode="External"/><Relationship Id="rId21" Type="http://schemas.openxmlformats.org/officeDocument/2006/relationships/printerSettings" Target="../printerSettings/printerSettings21.bin"/><Relationship Id="rId7" Type="http://schemas.openxmlformats.org/officeDocument/2006/relationships/hyperlink" Target="https://podminky.urs.cz/item/CS_URS_2022_01/183403153" TargetMode="External"/><Relationship Id="rId12" Type="http://schemas.openxmlformats.org/officeDocument/2006/relationships/hyperlink" Target="https://podminky.urs.cz/item/CS_URS_2022_01/185851121" TargetMode="External"/><Relationship Id="rId17" Type="http://schemas.openxmlformats.org/officeDocument/2006/relationships/hyperlink" Target="https://podminky.urs.cz/item/CS_URS_2022_01/185804312" TargetMode="External"/><Relationship Id="rId2" Type="http://schemas.openxmlformats.org/officeDocument/2006/relationships/hyperlink" Target="https://podminky.urs.cz/item/CS_URS_2022_01/181151311" TargetMode="External"/><Relationship Id="rId16" Type="http://schemas.openxmlformats.org/officeDocument/2006/relationships/hyperlink" Target="https://podminky.urs.cz/item/CS_URS_2022_01/185803111" TargetMode="External"/><Relationship Id="rId20" Type="http://schemas.openxmlformats.org/officeDocument/2006/relationships/hyperlink" Target="https://podminky.urs.cz/item/CS_URS_2022_01/998231411" TargetMode="External"/><Relationship Id="rId1" Type="http://schemas.openxmlformats.org/officeDocument/2006/relationships/hyperlink" Target="https://podminky.urs.cz/item/CS_URS_2022_01/181351113" TargetMode="External"/><Relationship Id="rId6" Type="http://schemas.openxmlformats.org/officeDocument/2006/relationships/hyperlink" Target="https://podminky.urs.cz/item/CS_URS_2022_01/183403113" TargetMode="External"/><Relationship Id="rId11" Type="http://schemas.openxmlformats.org/officeDocument/2006/relationships/hyperlink" Target="https://podminky.urs.cz/item/CS_URS_2022_01/185804312" TargetMode="External"/><Relationship Id="rId5" Type="http://schemas.openxmlformats.org/officeDocument/2006/relationships/hyperlink" Target="https://podminky.urs.cz/item/CS_URS_2022_01/183402121" TargetMode="External"/><Relationship Id="rId15" Type="http://schemas.openxmlformats.org/officeDocument/2006/relationships/hyperlink" Target="https://podminky.urs.cz/item/CS_URS_2022_01/185802113" TargetMode="External"/><Relationship Id="rId10" Type="http://schemas.openxmlformats.org/officeDocument/2006/relationships/hyperlink" Target="https://podminky.urs.cz/item/CS_URS_2022_01/185802113" TargetMode="External"/><Relationship Id="rId19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1951111" TargetMode="External"/><Relationship Id="rId9" Type="http://schemas.openxmlformats.org/officeDocument/2006/relationships/hyperlink" Target="https://podminky.urs.cz/item/CS_URS_2022_01/184802111" TargetMode="External"/><Relationship Id="rId14" Type="http://schemas.openxmlformats.org/officeDocument/2006/relationships/hyperlink" Target="https://podminky.urs.cz/item/CS_URS_2022_01/998231311" TargetMode="External"/><Relationship Id="rId22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04311" TargetMode="External"/><Relationship Id="rId13" Type="http://schemas.openxmlformats.org/officeDocument/2006/relationships/hyperlink" Target="https://podminky.urs.cz/item/CS_URS_2022_01/184851413" TargetMode="External"/><Relationship Id="rId18" Type="http://schemas.openxmlformats.org/officeDocument/2006/relationships/drawing" Target="../drawings/drawing22.xml"/><Relationship Id="rId3" Type="http://schemas.openxmlformats.org/officeDocument/2006/relationships/hyperlink" Target="https://podminky.urs.cz/item/CS_URS_2022_01/174111109" TargetMode="External"/><Relationship Id="rId7" Type="http://schemas.openxmlformats.org/officeDocument/2006/relationships/hyperlink" Target="https://podminky.urs.cz/item/CS_URS_2022_01/185802114" TargetMode="External"/><Relationship Id="rId12" Type="http://schemas.openxmlformats.org/officeDocument/2006/relationships/hyperlink" Target="https://podminky.urs.cz/item/CS_URS_2022_01/184801131" TargetMode="External"/><Relationship Id="rId17" Type="http://schemas.openxmlformats.org/officeDocument/2006/relationships/printerSettings" Target="../printerSettings/printerSettings22.bin"/><Relationship Id="rId2" Type="http://schemas.openxmlformats.org/officeDocument/2006/relationships/hyperlink" Target="https://podminky.urs.cz/item/CS_URS_2022_01/183101215" TargetMode="External"/><Relationship Id="rId16" Type="http://schemas.openxmlformats.org/officeDocument/2006/relationships/hyperlink" Target="https://podminky.urs.cz/item/CS_URS_2022_01/185851129" TargetMode="External"/><Relationship Id="rId1" Type="http://schemas.openxmlformats.org/officeDocument/2006/relationships/hyperlink" Target="https://podminky.urs.cz/item/CS_URS_2022_01/171201201" TargetMode="External"/><Relationship Id="rId6" Type="http://schemas.openxmlformats.org/officeDocument/2006/relationships/hyperlink" Target="https://podminky.urs.cz/item/CS_URS_2022_01/184911421" TargetMode="External"/><Relationship Id="rId11" Type="http://schemas.openxmlformats.org/officeDocument/2006/relationships/hyperlink" Target="https://podminky.urs.cz/item/CS_URS_2022_01/998231311" TargetMode="External"/><Relationship Id="rId5" Type="http://schemas.openxmlformats.org/officeDocument/2006/relationships/hyperlink" Target="https://podminky.urs.cz/item/CS_URS_2022_01/184215412" TargetMode="External"/><Relationship Id="rId15" Type="http://schemas.openxmlformats.org/officeDocument/2006/relationships/hyperlink" Target="https://podminky.urs.cz/item/CS_URS_2022_01/185851121" TargetMode="External"/><Relationship Id="rId10" Type="http://schemas.openxmlformats.org/officeDocument/2006/relationships/hyperlink" Target="https://podminky.urs.cz/item/CS_URS_2022_01/185851129" TargetMode="External"/><Relationship Id="rId4" Type="http://schemas.openxmlformats.org/officeDocument/2006/relationships/hyperlink" Target="https://podminky.urs.cz/item/CS_URS_2022_01/184102113" TargetMode="External"/><Relationship Id="rId9" Type="http://schemas.openxmlformats.org/officeDocument/2006/relationships/hyperlink" Target="https://podminky.urs.cz/item/CS_URS_2022_01/185851121" TargetMode="External"/><Relationship Id="rId14" Type="http://schemas.openxmlformats.org/officeDocument/2006/relationships/hyperlink" Target="https://podminky.urs.cz/item/CS_URS_2022_01/185804312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185851129" TargetMode="External"/><Relationship Id="rId3" Type="http://schemas.openxmlformats.org/officeDocument/2006/relationships/hyperlink" Target="https://podminky.urs.cz/item/CS_URS_2022_01/184911111" TargetMode="External"/><Relationship Id="rId7" Type="http://schemas.openxmlformats.org/officeDocument/2006/relationships/hyperlink" Target="https://podminky.urs.cz/item/CS_URS_2022_01/185851121" TargetMode="External"/><Relationship Id="rId2" Type="http://schemas.openxmlformats.org/officeDocument/2006/relationships/hyperlink" Target="https://podminky.urs.cz/item/CS_URS_2022_01/184852322" TargetMode="External"/><Relationship Id="rId1" Type="http://schemas.openxmlformats.org/officeDocument/2006/relationships/hyperlink" Target="https://podminky.urs.cz/item/CS_URS_2022_01/184813151" TargetMode="External"/><Relationship Id="rId6" Type="http://schemas.openxmlformats.org/officeDocument/2006/relationships/hyperlink" Target="https://podminky.urs.cz/item/CS_URS_2022_01/185804513" TargetMode="External"/><Relationship Id="rId11" Type="http://schemas.openxmlformats.org/officeDocument/2006/relationships/drawing" Target="../drawings/drawing23.xml"/><Relationship Id="rId5" Type="http://schemas.openxmlformats.org/officeDocument/2006/relationships/hyperlink" Target="https://podminky.urs.cz/item/CS_URS_2022_01/185804311" TargetMode="External"/><Relationship Id="rId10" Type="http://schemas.openxmlformats.org/officeDocument/2006/relationships/printerSettings" Target="../printerSettings/printerSettings23.bin"/><Relationship Id="rId4" Type="http://schemas.openxmlformats.org/officeDocument/2006/relationships/hyperlink" Target="https://podminky.urs.cz/item/CS_URS_2022_01/185802114" TargetMode="External"/><Relationship Id="rId9" Type="http://schemas.openxmlformats.org/officeDocument/2006/relationships/hyperlink" Target="https://podminky.urs.cz/item/CS_URS_2022_01/998231411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11151121" TargetMode="External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6" Type="http://schemas.openxmlformats.org/officeDocument/2006/relationships/drawing" Target="../drawings/drawing24.xml"/><Relationship Id="rId5" Type="http://schemas.openxmlformats.org/officeDocument/2006/relationships/printerSettings" Target="../printerSettings/printerSettings24.bin"/><Relationship Id="rId4" Type="http://schemas.openxmlformats.org/officeDocument/2006/relationships/hyperlink" Target="https://podminky.urs.cz/item/CS_URS_2022_01/185802113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4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hyperlink" Target="https://podminky.urs.cz/item/CS_URS_2022_01/185802113" TargetMode="External"/><Relationship Id="rId1" Type="http://schemas.openxmlformats.org/officeDocument/2006/relationships/hyperlink" Target="https://podminky.urs.cz/item/CS_URS_2022_01/111151121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.bin"/><Relationship Id="rId3" Type="http://schemas.openxmlformats.org/officeDocument/2006/relationships/hyperlink" Target="https://podminky.urs.cz/item/CS_URS_2022_01/185804312" TargetMode="External"/><Relationship Id="rId7" Type="http://schemas.openxmlformats.org/officeDocument/2006/relationships/hyperlink" Target="https://podminky.urs.cz/item/CS_URS_2022_01/998231411" TargetMode="External"/><Relationship Id="rId2" Type="http://schemas.openxmlformats.org/officeDocument/2006/relationships/hyperlink" Target="https://podminky.urs.cz/item/CS_URS_2022_01/185802114" TargetMode="External"/><Relationship Id="rId1" Type="http://schemas.openxmlformats.org/officeDocument/2006/relationships/hyperlink" Target="https://podminky.urs.cz/item/CS_URS_2022_01/184852321" TargetMode="External"/><Relationship Id="rId6" Type="http://schemas.openxmlformats.org/officeDocument/2006/relationships/hyperlink" Target="https://podminky.urs.cz/item/CS_URS_2022_01/185851129" TargetMode="External"/><Relationship Id="rId5" Type="http://schemas.openxmlformats.org/officeDocument/2006/relationships/hyperlink" Target="https://podminky.urs.cz/item/CS_URS_2022_01/185851121" TargetMode="External"/><Relationship Id="rId4" Type="http://schemas.openxmlformats.org/officeDocument/2006/relationships/hyperlink" Target="https://podminky.urs.cz/item/CS_URS_2022_01/185804514" TargetMode="External"/><Relationship Id="rId9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185804511" TargetMode="External"/><Relationship Id="rId2" Type="http://schemas.openxmlformats.org/officeDocument/2006/relationships/hyperlink" Target="https://podminky.urs.cz/item/CS_URS_2022_01/185804252" TargetMode="External"/><Relationship Id="rId1" Type="http://schemas.openxmlformats.org/officeDocument/2006/relationships/hyperlink" Target="https://podminky.urs.cz/item/CS_URS_2022_01/183211423" TargetMode="External"/><Relationship Id="rId6" Type="http://schemas.openxmlformats.org/officeDocument/2006/relationships/drawing" Target="../drawings/drawing28.xml"/><Relationship Id="rId5" Type="http://schemas.openxmlformats.org/officeDocument/2006/relationships/printerSettings" Target="../printerSettings/printerSettings28.bin"/><Relationship Id="rId4" Type="http://schemas.openxmlformats.org/officeDocument/2006/relationships/hyperlink" Target="https://podminky.urs.cz/item/CS_URS_2022_01/998231411" TargetMode="External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41410041" TargetMode="External"/><Relationship Id="rId18" Type="http://schemas.openxmlformats.org/officeDocument/2006/relationships/hyperlink" Target="https://podminky.urs.cz/item/CS_URS_2021_01/210202016-D" TargetMode="External"/><Relationship Id="rId26" Type="http://schemas.openxmlformats.org/officeDocument/2006/relationships/hyperlink" Target="https://podminky.urs.cz/item/CS_URS_2022_01/460010023" TargetMode="External"/><Relationship Id="rId39" Type="http://schemas.openxmlformats.org/officeDocument/2006/relationships/hyperlink" Target="https://podminky.urs.cz/item/CS_URS_2022_01/460671112" TargetMode="External"/><Relationship Id="rId21" Type="http://schemas.openxmlformats.org/officeDocument/2006/relationships/hyperlink" Target="https://podminky.urs.cz/item/CS_URS_2021_01/210204011-D" TargetMode="External"/><Relationship Id="rId34" Type="http://schemas.openxmlformats.org/officeDocument/2006/relationships/hyperlink" Target="https://podminky.urs.cz/item/CS_URS_2022_01/460371121" TargetMode="External"/><Relationship Id="rId42" Type="http://schemas.openxmlformats.org/officeDocument/2006/relationships/hyperlink" Target="https://podminky.urs.cz/item/CS_URS_2022_01/460921122" TargetMode="External"/><Relationship Id="rId47" Type="http://schemas.openxmlformats.org/officeDocument/2006/relationships/hyperlink" Target="https://podminky.urs.cz/item/CS_URS_2022_01/HZS2231" TargetMode="External"/><Relationship Id="rId50" Type="http://schemas.openxmlformats.org/officeDocument/2006/relationships/hyperlink" Target="https://podminky.urs.cz/item/CS_URS_2022_01/011002000" TargetMode="External"/><Relationship Id="rId55" Type="http://schemas.openxmlformats.org/officeDocument/2006/relationships/hyperlink" Target="https://podminky.urs.cz/item/CS_URS_2022_01/044003000" TargetMode="External"/><Relationship Id="rId7" Type="http://schemas.openxmlformats.org/officeDocument/2006/relationships/hyperlink" Target="https://podminky.urs.cz/item/CS_URS_2022_01/741211851" TargetMode="External"/><Relationship Id="rId12" Type="http://schemas.openxmlformats.org/officeDocument/2006/relationships/hyperlink" Target="https://podminky.urs.cz/item/CS_URS_2022_01/741376014" TargetMode="External"/><Relationship Id="rId17" Type="http://schemas.openxmlformats.org/officeDocument/2006/relationships/hyperlink" Target="https://podminky.urs.cz/item/CS_URS_2022_01/998741202" TargetMode="External"/><Relationship Id="rId25" Type="http://schemas.openxmlformats.org/officeDocument/2006/relationships/hyperlink" Target="https://podminky.urs.cz/item/CS_URS_2022_01/210204202" TargetMode="External"/><Relationship Id="rId33" Type="http://schemas.openxmlformats.org/officeDocument/2006/relationships/hyperlink" Target="https://podminky.urs.cz/item/CS_URS_2022_01/460361111" TargetMode="External"/><Relationship Id="rId38" Type="http://schemas.openxmlformats.org/officeDocument/2006/relationships/hyperlink" Target="https://podminky.urs.cz/item/CS_URS_2022_01/460641112" TargetMode="External"/><Relationship Id="rId46" Type="http://schemas.openxmlformats.org/officeDocument/2006/relationships/hyperlink" Target="https://podminky.urs.cz/item/CS_URS_2022_01/HZS1212" TargetMode="External"/><Relationship Id="rId59" Type="http://schemas.openxmlformats.org/officeDocument/2006/relationships/printerSettings" Target="../printerSettings/printerSettings29.bin"/><Relationship Id="rId2" Type="http://schemas.openxmlformats.org/officeDocument/2006/relationships/hyperlink" Target="https://podminky.urs.cz/item/CS_URS_2022_01/741122122" TargetMode="External"/><Relationship Id="rId16" Type="http://schemas.openxmlformats.org/officeDocument/2006/relationships/hyperlink" Target="https://podminky.urs.cz/item/CS_URS_2022_01/741810011" TargetMode="External"/><Relationship Id="rId20" Type="http://schemas.openxmlformats.org/officeDocument/2006/relationships/hyperlink" Target="https://podminky.urs.cz/item/CS_URS_2022_01/210204011" TargetMode="External"/><Relationship Id="rId29" Type="http://schemas.openxmlformats.org/officeDocument/2006/relationships/hyperlink" Target="https://podminky.urs.cz/item/CS_URS_2022_01/460171162" TargetMode="External"/><Relationship Id="rId41" Type="http://schemas.openxmlformats.org/officeDocument/2006/relationships/hyperlink" Target="https://podminky.urs.cz/item/CS_URS_2022_01/460921111" TargetMode="External"/><Relationship Id="rId54" Type="http://schemas.openxmlformats.org/officeDocument/2006/relationships/hyperlink" Target="https://podminky.urs.cz/item/CS_URS_2022_01/013284000" TargetMode="External"/><Relationship Id="rId1" Type="http://schemas.openxmlformats.org/officeDocument/2006/relationships/hyperlink" Target="https://podminky.urs.cz/item/CS_URS_2022_01/741122121" TargetMode="External"/><Relationship Id="rId6" Type="http://schemas.openxmlformats.org/officeDocument/2006/relationships/hyperlink" Target="https://podminky.urs.cz/item/CS_URS_2022_01/741136001" TargetMode="External"/><Relationship Id="rId11" Type="http://schemas.openxmlformats.org/officeDocument/2006/relationships/hyperlink" Target="https://podminky.urs.cz/item/CS_URS_2022_01/741375833" TargetMode="External"/><Relationship Id="rId24" Type="http://schemas.openxmlformats.org/officeDocument/2006/relationships/hyperlink" Target="https://podminky.urs.cz/item/CS_URS_2022_01/210204105" TargetMode="External"/><Relationship Id="rId32" Type="http://schemas.openxmlformats.org/officeDocument/2006/relationships/hyperlink" Target="https://podminky.urs.cz/item/CS_URS_2022_01/460341121" TargetMode="External"/><Relationship Id="rId37" Type="http://schemas.openxmlformats.org/officeDocument/2006/relationships/hyperlink" Target="https://podminky.urs.cz/item/CS_URS_2022_01/460451323" TargetMode="External"/><Relationship Id="rId40" Type="http://schemas.openxmlformats.org/officeDocument/2006/relationships/hyperlink" Target="https://podminky.urs.cz/item/CS_URS_2022_01/460742111" TargetMode="External"/><Relationship Id="rId45" Type="http://schemas.openxmlformats.org/officeDocument/2006/relationships/hyperlink" Target="https://podminky.urs.cz/item/CS_URS_2022_01/469981111" TargetMode="External"/><Relationship Id="rId53" Type="http://schemas.openxmlformats.org/officeDocument/2006/relationships/hyperlink" Target="https://podminky.urs.cz/item/CS_URS_2022_01/013274000" TargetMode="External"/><Relationship Id="rId58" Type="http://schemas.openxmlformats.org/officeDocument/2006/relationships/hyperlink" Target="https://podminky.urs.cz/item/CS_URS_2022_01/075002000" TargetMode="External"/><Relationship Id="rId5" Type="http://schemas.openxmlformats.org/officeDocument/2006/relationships/hyperlink" Target="https://podminky.urs.cz/item/CS_URS_2022_01/741132132" TargetMode="External"/><Relationship Id="rId15" Type="http://schemas.openxmlformats.org/officeDocument/2006/relationships/hyperlink" Target="https://podminky.urs.cz/item/CS_URS_2022_01/741810003" TargetMode="External"/><Relationship Id="rId23" Type="http://schemas.openxmlformats.org/officeDocument/2006/relationships/hyperlink" Target="https://podminky.urs.cz/item/CS_URS_2022_01/210204103-D" TargetMode="External"/><Relationship Id="rId28" Type="http://schemas.openxmlformats.org/officeDocument/2006/relationships/hyperlink" Target="https://podminky.urs.cz/item/CS_URS_2022_01/460141112" TargetMode="External"/><Relationship Id="rId36" Type="http://schemas.openxmlformats.org/officeDocument/2006/relationships/hyperlink" Target="https://podminky.urs.cz/item/CS_URS_2022_01/460451172" TargetMode="External"/><Relationship Id="rId49" Type="http://schemas.openxmlformats.org/officeDocument/2006/relationships/hyperlink" Target="https://podminky.urs.cz/item/CS_URS_2022_01/HZS4131" TargetMode="External"/><Relationship Id="rId57" Type="http://schemas.openxmlformats.org/officeDocument/2006/relationships/hyperlink" Target="https://podminky.urs.cz/item/CS_URS_2022_01/072002000" TargetMode="External"/><Relationship Id="rId10" Type="http://schemas.openxmlformats.org/officeDocument/2006/relationships/hyperlink" Target="https://podminky.urs.cz/item/CS_URS_2022_01/741373003" TargetMode="External"/><Relationship Id="rId19" Type="http://schemas.openxmlformats.org/officeDocument/2006/relationships/hyperlink" Target="https://podminky.urs.cz/item/CS_URS_2022_01/210204002" TargetMode="External"/><Relationship Id="rId31" Type="http://schemas.openxmlformats.org/officeDocument/2006/relationships/hyperlink" Target="https://podminky.urs.cz/item/CS_URS_2022_01/460341113" TargetMode="External"/><Relationship Id="rId44" Type="http://schemas.openxmlformats.org/officeDocument/2006/relationships/hyperlink" Target="https://podminky.urs.cz/item/CS_URS_2022_01/468041122" TargetMode="External"/><Relationship Id="rId52" Type="http://schemas.openxmlformats.org/officeDocument/2006/relationships/hyperlink" Target="https://podminky.urs.cz/item/CS_URS_2022_01/013254000" TargetMode="External"/><Relationship Id="rId60" Type="http://schemas.openxmlformats.org/officeDocument/2006/relationships/drawing" Target="../drawings/drawing29.xml"/><Relationship Id="rId4" Type="http://schemas.openxmlformats.org/officeDocument/2006/relationships/hyperlink" Target="https://podminky.urs.cz/item/CS_URS_2022_01/741132103" TargetMode="External"/><Relationship Id="rId9" Type="http://schemas.openxmlformats.org/officeDocument/2006/relationships/hyperlink" Target="https://podminky.urs.cz/item/CS_URS_2022_01/741373002" TargetMode="External"/><Relationship Id="rId14" Type="http://schemas.openxmlformats.org/officeDocument/2006/relationships/hyperlink" Target="https://podminky.urs.cz/item/CS_URS_2022_01/741420021" TargetMode="External"/><Relationship Id="rId22" Type="http://schemas.openxmlformats.org/officeDocument/2006/relationships/hyperlink" Target="https://podminky.urs.cz/item/CS_URS_2022_01/210204103" TargetMode="External"/><Relationship Id="rId27" Type="http://schemas.openxmlformats.org/officeDocument/2006/relationships/hyperlink" Target="https://podminky.urs.cz/item/CS_URS_2022_01/460010025" TargetMode="External"/><Relationship Id="rId30" Type="http://schemas.openxmlformats.org/officeDocument/2006/relationships/hyperlink" Target="https://podminky.urs.cz/item/CS_URS_2022_01/460171313" TargetMode="External"/><Relationship Id="rId35" Type="http://schemas.openxmlformats.org/officeDocument/2006/relationships/hyperlink" Target="https://podminky.urs.cz/item/CS_URS_2022_01/460411122" TargetMode="External"/><Relationship Id="rId43" Type="http://schemas.openxmlformats.org/officeDocument/2006/relationships/hyperlink" Target="https://podminky.urs.cz/item/CS_URS_2022_01/468011142" TargetMode="External"/><Relationship Id="rId48" Type="http://schemas.openxmlformats.org/officeDocument/2006/relationships/hyperlink" Target="https://podminky.urs.cz/item/CS_URS_2022_01/HZS2232" TargetMode="External"/><Relationship Id="rId56" Type="http://schemas.openxmlformats.org/officeDocument/2006/relationships/hyperlink" Target="https://podminky.urs.cz/item/CS_URS_2022_01/071002000" TargetMode="External"/><Relationship Id="rId8" Type="http://schemas.openxmlformats.org/officeDocument/2006/relationships/hyperlink" Target="https://podminky.urs.cz/item/CS_URS_2022_01/741213813" TargetMode="External"/><Relationship Id="rId51" Type="http://schemas.openxmlformats.org/officeDocument/2006/relationships/hyperlink" Target="https://podminky.urs.cz/item/CS_URS_2022_01/012002000" TargetMode="External"/><Relationship Id="rId3" Type="http://schemas.openxmlformats.org/officeDocument/2006/relationships/hyperlink" Target="https://podminky.urs.cz/item/CS_URS_2022_01/741122133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211531111" TargetMode="External"/><Relationship Id="rId13" Type="http://schemas.openxmlformats.org/officeDocument/2006/relationships/hyperlink" Target="https://podminky.urs.cz/item/CS_URS_2022_01/327351211" TargetMode="External"/><Relationship Id="rId18" Type="http://schemas.openxmlformats.org/officeDocument/2006/relationships/hyperlink" Target="https://podminky.urs.cz/item/CS_URS_2022_01/711161215" TargetMode="External"/><Relationship Id="rId3" Type="http://schemas.openxmlformats.org/officeDocument/2006/relationships/hyperlink" Target="https://podminky.urs.cz/item/CS_URS_2022_01/162751115" TargetMode="External"/><Relationship Id="rId21" Type="http://schemas.openxmlformats.org/officeDocument/2006/relationships/printerSettings" Target="../printerSettings/printerSettings30.bin"/><Relationship Id="rId7" Type="http://schemas.openxmlformats.org/officeDocument/2006/relationships/hyperlink" Target="https://podminky.urs.cz/item/CS_URS_2022_01/174151101" TargetMode="External"/><Relationship Id="rId12" Type="http://schemas.openxmlformats.org/officeDocument/2006/relationships/hyperlink" Target="https://podminky.urs.cz/item/CS_URS_2022_01/212755214" TargetMode="External"/><Relationship Id="rId17" Type="http://schemas.openxmlformats.org/officeDocument/2006/relationships/hyperlink" Target="https://podminky.urs.cz/item/CS_URS_2022_01/998153131" TargetMode="External"/><Relationship Id="rId2" Type="http://schemas.openxmlformats.org/officeDocument/2006/relationships/hyperlink" Target="https://podminky.urs.cz/item/CS_URS_2022_01/162351103" TargetMode="External"/><Relationship Id="rId16" Type="http://schemas.openxmlformats.org/officeDocument/2006/relationships/hyperlink" Target="https://podminky.urs.cz/item/CS_URS_2022_01/327361040" TargetMode="External"/><Relationship Id="rId20" Type="http://schemas.openxmlformats.org/officeDocument/2006/relationships/hyperlink" Target="https://podminky.urs.cz/item/CS_URS_2022_01/998711101" TargetMode="External"/><Relationship Id="rId1" Type="http://schemas.openxmlformats.org/officeDocument/2006/relationships/hyperlink" Target="https://podminky.urs.cz/item/CS_URS_2022_01/131251104" TargetMode="External"/><Relationship Id="rId6" Type="http://schemas.openxmlformats.org/officeDocument/2006/relationships/hyperlink" Target="https://podminky.urs.cz/item/CS_URS_2022_01/171251201" TargetMode="External"/><Relationship Id="rId11" Type="http://schemas.openxmlformats.org/officeDocument/2006/relationships/hyperlink" Target="https://podminky.urs.cz/item/CS_URS_2022_01/212532111" TargetMode="External"/><Relationship Id="rId5" Type="http://schemas.openxmlformats.org/officeDocument/2006/relationships/hyperlink" Target="https://podminky.urs.cz/item/CS_URS_2022_01/171201231" TargetMode="External"/><Relationship Id="rId15" Type="http://schemas.openxmlformats.org/officeDocument/2006/relationships/hyperlink" Target="https://podminky.urs.cz/item/CS_URS_2022_01/327361016" TargetMode="External"/><Relationship Id="rId10" Type="http://schemas.openxmlformats.org/officeDocument/2006/relationships/hyperlink" Target="https://podminky.urs.cz/item/CS_URS_2022_01/211971121" TargetMode="External"/><Relationship Id="rId19" Type="http://schemas.openxmlformats.org/officeDocument/2006/relationships/hyperlink" Target="https://podminky.urs.cz/item/CS_URS_2022_01/711161383" TargetMode="External"/><Relationship Id="rId4" Type="http://schemas.openxmlformats.org/officeDocument/2006/relationships/hyperlink" Target="https://podminky.urs.cz/item/CS_URS_2022_01/167151111" TargetMode="External"/><Relationship Id="rId9" Type="http://schemas.openxmlformats.org/officeDocument/2006/relationships/hyperlink" Target="https://podminky.urs.cz/item/CS_URS_2022_01/211571111" TargetMode="External"/><Relationship Id="rId14" Type="http://schemas.openxmlformats.org/officeDocument/2006/relationships/hyperlink" Target="https://podminky.urs.cz/item/CS_URS_2022_01/327351221" TargetMode="External"/><Relationship Id="rId22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podminky.urs.cz/item/CS_URS_2022_01/998725101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hyperlink" Target="https://podminky.urs.cz/item/CS_URS_2022_01/998276101" TargetMode="External"/><Relationship Id="rId1" Type="http://schemas.openxmlformats.org/officeDocument/2006/relationships/hyperlink" Target="https://podminky.urs.cz/item/CS_URS_2022_01/935113212" TargetMode="External"/><Relationship Id="rId4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741211851" TargetMode="External"/><Relationship Id="rId13" Type="http://schemas.openxmlformats.org/officeDocument/2006/relationships/hyperlink" Target="https://podminky.urs.cz/item/CS_URS_2022_01/741811011" TargetMode="External"/><Relationship Id="rId18" Type="http://schemas.openxmlformats.org/officeDocument/2006/relationships/hyperlink" Target="https://podminky.urs.cz/item/CS_URS_2022_01/460742111" TargetMode="External"/><Relationship Id="rId26" Type="http://schemas.openxmlformats.org/officeDocument/2006/relationships/hyperlink" Target="https://podminky.urs.cz/item/CS_URS_2022_01/072002000" TargetMode="External"/><Relationship Id="rId3" Type="http://schemas.openxmlformats.org/officeDocument/2006/relationships/hyperlink" Target="https://podminky.urs.cz/item/CS_URS_2022_01/741122142" TargetMode="External"/><Relationship Id="rId21" Type="http://schemas.openxmlformats.org/officeDocument/2006/relationships/hyperlink" Target="https://podminky.urs.cz/item/CS_URS_2022_01/011002000" TargetMode="External"/><Relationship Id="rId7" Type="http://schemas.openxmlformats.org/officeDocument/2006/relationships/hyperlink" Target="https://podminky.urs.cz/item/CS_URS_2022_01/741210002" TargetMode="External"/><Relationship Id="rId12" Type="http://schemas.openxmlformats.org/officeDocument/2006/relationships/hyperlink" Target="https://podminky.urs.cz/item/CS_URS_2022_01/741810002" TargetMode="External"/><Relationship Id="rId17" Type="http://schemas.openxmlformats.org/officeDocument/2006/relationships/hyperlink" Target="https://podminky.urs.cz/item/CS_URS_2022_01/460671112" TargetMode="External"/><Relationship Id="rId25" Type="http://schemas.openxmlformats.org/officeDocument/2006/relationships/hyperlink" Target="https://podminky.urs.cz/item/CS_URS_2022_01/071002000" TargetMode="External"/><Relationship Id="rId2" Type="http://schemas.openxmlformats.org/officeDocument/2006/relationships/hyperlink" Target="https://podminky.urs.cz/item/CS_URS_2022_01/741122134" TargetMode="External"/><Relationship Id="rId16" Type="http://schemas.openxmlformats.org/officeDocument/2006/relationships/hyperlink" Target="https://podminky.urs.cz/item/CS_URS_2022_01/460451172" TargetMode="External"/><Relationship Id="rId20" Type="http://schemas.openxmlformats.org/officeDocument/2006/relationships/hyperlink" Target="https://podminky.urs.cz/item/CS_URS_2022_01/HZS2232" TargetMode="External"/><Relationship Id="rId29" Type="http://schemas.openxmlformats.org/officeDocument/2006/relationships/drawing" Target="../drawings/drawing33.xml"/><Relationship Id="rId1" Type="http://schemas.openxmlformats.org/officeDocument/2006/relationships/hyperlink" Target="https://podminky.urs.cz/item/CS_URS_2022_01/741122133" TargetMode="External"/><Relationship Id="rId6" Type="http://schemas.openxmlformats.org/officeDocument/2006/relationships/hyperlink" Target="https://podminky.urs.cz/item/CS_URS_2022_01/741136004" TargetMode="External"/><Relationship Id="rId11" Type="http://schemas.openxmlformats.org/officeDocument/2006/relationships/hyperlink" Target="https://podminky.urs.cz/item/CS_URS_2022_01/741320171" TargetMode="External"/><Relationship Id="rId24" Type="http://schemas.openxmlformats.org/officeDocument/2006/relationships/hyperlink" Target="https://podminky.urs.cz/item/CS_URS_2022_01/049002000" TargetMode="External"/><Relationship Id="rId5" Type="http://schemas.openxmlformats.org/officeDocument/2006/relationships/hyperlink" Target="https://podminky.urs.cz/item/CS_URS_2022_01/741132141" TargetMode="External"/><Relationship Id="rId15" Type="http://schemas.openxmlformats.org/officeDocument/2006/relationships/hyperlink" Target="https://podminky.urs.cz/item/CS_URS_2022_01/460171162" TargetMode="External"/><Relationship Id="rId23" Type="http://schemas.openxmlformats.org/officeDocument/2006/relationships/hyperlink" Target="https://podminky.urs.cz/item/CS_URS_2022_01/013254000" TargetMode="External"/><Relationship Id="rId28" Type="http://schemas.openxmlformats.org/officeDocument/2006/relationships/printerSettings" Target="../printerSettings/printerSettings33.bin"/><Relationship Id="rId10" Type="http://schemas.openxmlformats.org/officeDocument/2006/relationships/hyperlink" Target="https://podminky.urs.cz/item/CS_URS_2022_01/741320042" TargetMode="External"/><Relationship Id="rId19" Type="http://schemas.openxmlformats.org/officeDocument/2006/relationships/hyperlink" Target="https://podminky.urs.cz/item/CS_URS_2022_01/HZS1212" TargetMode="External"/><Relationship Id="rId4" Type="http://schemas.openxmlformats.org/officeDocument/2006/relationships/hyperlink" Target="https://podminky.urs.cz/item/CS_URS_2022_01/741123232" TargetMode="External"/><Relationship Id="rId9" Type="http://schemas.openxmlformats.org/officeDocument/2006/relationships/hyperlink" Target="https://podminky.urs.cz/item/CS_URS_2022_01/741213847" TargetMode="External"/><Relationship Id="rId14" Type="http://schemas.openxmlformats.org/officeDocument/2006/relationships/hyperlink" Target="https://podminky.urs.cz/item/CS_URS_2022_01/460010023" TargetMode="External"/><Relationship Id="rId22" Type="http://schemas.openxmlformats.org/officeDocument/2006/relationships/hyperlink" Target="https://podminky.urs.cz/item/CS_URS_2022_01/012002000" TargetMode="External"/><Relationship Id="rId27" Type="http://schemas.openxmlformats.org/officeDocument/2006/relationships/hyperlink" Target="https://podminky.urs.cz/item/CS_URS_2022_01/075002000" TargetMode="Externa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722130234" TargetMode="External"/><Relationship Id="rId7" Type="http://schemas.openxmlformats.org/officeDocument/2006/relationships/drawing" Target="../drawings/drawing34.xml"/><Relationship Id="rId2" Type="http://schemas.openxmlformats.org/officeDocument/2006/relationships/hyperlink" Target="https://podminky.urs.cz/item/CS_URS_2022_01/899722113" TargetMode="External"/><Relationship Id="rId1" Type="http://schemas.openxmlformats.org/officeDocument/2006/relationships/hyperlink" Target="https://podminky.urs.cz/item/CS_URS_2022_01/899721111" TargetMode="External"/><Relationship Id="rId6" Type="http://schemas.openxmlformats.org/officeDocument/2006/relationships/printerSettings" Target="../printerSettings/printerSettings34.bin"/><Relationship Id="rId5" Type="http://schemas.openxmlformats.org/officeDocument/2006/relationships/hyperlink" Target="https://podminky.urs.cz/item/CS_URS_2022_01/230205231" TargetMode="External"/><Relationship Id="rId4" Type="http://schemas.openxmlformats.org/officeDocument/2006/relationships/hyperlink" Target="https://podminky.urs.cz/item/CS_URS_2022_01/230205031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1/091504000" TargetMode="External"/><Relationship Id="rId3" Type="http://schemas.openxmlformats.org/officeDocument/2006/relationships/hyperlink" Target="https://podminky.urs.cz/item/CS_URS_2022_01/013254000" TargetMode="External"/><Relationship Id="rId7" Type="http://schemas.openxmlformats.org/officeDocument/2006/relationships/hyperlink" Target="https://podminky.urs.cz/item/CS_URS_2022_01/045203000" TargetMode="External"/><Relationship Id="rId2" Type="http://schemas.openxmlformats.org/officeDocument/2006/relationships/hyperlink" Target="https://podminky.urs.cz/item/CS_URS_2022_01/012002000" TargetMode="External"/><Relationship Id="rId1" Type="http://schemas.openxmlformats.org/officeDocument/2006/relationships/hyperlink" Target="https://podminky.urs.cz/item/CS_URS_2022_01/011103000" TargetMode="External"/><Relationship Id="rId6" Type="http://schemas.openxmlformats.org/officeDocument/2006/relationships/hyperlink" Target="https://podminky.urs.cz/item/CS_URS_2022_01/043194000" TargetMode="External"/><Relationship Id="rId5" Type="http://schemas.openxmlformats.org/officeDocument/2006/relationships/hyperlink" Target="https://podminky.urs.cz/item/CS_URS_2022_01/043154000" TargetMode="External"/><Relationship Id="rId10" Type="http://schemas.openxmlformats.org/officeDocument/2006/relationships/drawing" Target="../drawings/drawing35.xml"/><Relationship Id="rId4" Type="http://schemas.openxmlformats.org/officeDocument/2006/relationships/hyperlink" Target="https://podminky.urs.cz/item/CS_URS_2022_01/030001000" TargetMode="External"/><Relationship Id="rId9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80"/>
      <c r="AS2" s="380"/>
      <c r="AT2" s="380"/>
      <c r="AU2" s="380"/>
      <c r="AV2" s="380"/>
      <c r="AW2" s="380"/>
      <c r="AX2" s="380"/>
      <c r="AY2" s="380"/>
      <c r="AZ2" s="380"/>
      <c r="BA2" s="380"/>
      <c r="BB2" s="380"/>
      <c r="BC2" s="380"/>
      <c r="BD2" s="380"/>
      <c r="BE2" s="380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4" t="s">
        <v>14</v>
      </c>
      <c r="L5" s="365"/>
      <c r="M5" s="365"/>
      <c r="N5" s="365"/>
      <c r="O5" s="365"/>
      <c r="P5" s="365"/>
      <c r="Q5" s="365"/>
      <c r="R5" s="365"/>
      <c r="S5" s="365"/>
      <c r="T5" s="365"/>
      <c r="U5" s="365"/>
      <c r="V5" s="365"/>
      <c r="W5" s="365"/>
      <c r="X5" s="365"/>
      <c r="Y5" s="365"/>
      <c r="Z5" s="365"/>
      <c r="AA5" s="365"/>
      <c r="AB5" s="365"/>
      <c r="AC5" s="365"/>
      <c r="AD5" s="365"/>
      <c r="AE5" s="365"/>
      <c r="AF5" s="365"/>
      <c r="AG5" s="365"/>
      <c r="AH5" s="365"/>
      <c r="AI5" s="365"/>
      <c r="AJ5" s="365"/>
      <c r="AK5" s="365"/>
      <c r="AL5" s="365"/>
      <c r="AM5" s="365"/>
      <c r="AN5" s="365"/>
      <c r="AO5" s="365"/>
      <c r="AP5" s="24"/>
      <c r="AQ5" s="24"/>
      <c r="AR5" s="22"/>
      <c r="BE5" s="361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6" t="s">
        <v>17</v>
      </c>
      <c r="L6" s="365"/>
      <c r="M6" s="365"/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24"/>
      <c r="AQ6" s="24"/>
      <c r="AR6" s="22"/>
      <c r="BE6" s="362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2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2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2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2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2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2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2"/>
      <c r="BS13" s="19" t="s">
        <v>6</v>
      </c>
    </row>
    <row r="14" spans="1:74" ht="12.75">
      <c r="B14" s="23"/>
      <c r="C14" s="24"/>
      <c r="D14" s="24"/>
      <c r="E14" s="367" t="s">
        <v>30</v>
      </c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2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2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62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34</v>
      </c>
      <c r="AO17" s="24"/>
      <c r="AP17" s="24"/>
      <c r="AQ17" s="24"/>
      <c r="AR17" s="22"/>
      <c r="BE17" s="362"/>
      <c r="BS17" s="19" t="s">
        <v>35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2"/>
      <c r="BS18" s="19" t="s">
        <v>6</v>
      </c>
    </row>
    <row r="19" spans="1:71" s="1" customFormat="1" ht="12" customHeight="1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2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2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2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2"/>
    </row>
    <row r="23" spans="1:71" s="1" customFormat="1" ht="47.25" customHeight="1">
      <c r="B23" s="23"/>
      <c r="C23" s="24"/>
      <c r="D23" s="24"/>
      <c r="E23" s="369" t="s">
        <v>38</v>
      </c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69"/>
      <c r="AJ23" s="369"/>
      <c r="AK23" s="369"/>
      <c r="AL23" s="369"/>
      <c r="AM23" s="369"/>
      <c r="AN23" s="369"/>
      <c r="AO23" s="24"/>
      <c r="AP23" s="24"/>
      <c r="AQ23" s="24"/>
      <c r="AR23" s="22"/>
      <c r="BE23" s="362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2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2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0">
        <f>ROUND(AG54,2)</f>
        <v>26190.799999999999</v>
      </c>
      <c r="AL26" s="371"/>
      <c r="AM26" s="371"/>
      <c r="AN26" s="371"/>
      <c r="AO26" s="371"/>
      <c r="AP26" s="38"/>
      <c r="AQ26" s="38"/>
      <c r="AR26" s="41"/>
      <c r="BE26" s="362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2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2" t="s">
        <v>40</v>
      </c>
      <c r="M28" s="372"/>
      <c r="N28" s="372"/>
      <c r="O28" s="372"/>
      <c r="P28" s="372"/>
      <c r="Q28" s="38"/>
      <c r="R28" s="38"/>
      <c r="S28" s="38"/>
      <c r="T28" s="38"/>
      <c r="U28" s="38"/>
      <c r="V28" s="38"/>
      <c r="W28" s="372" t="s">
        <v>41</v>
      </c>
      <c r="X28" s="372"/>
      <c r="Y28" s="372"/>
      <c r="Z28" s="372"/>
      <c r="AA28" s="372"/>
      <c r="AB28" s="372"/>
      <c r="AC28" s="372"/>
      <c r="AD28" s="372"/>
      <c r="AE28" s="372"/>
      <c r="AF28" s="38"/>
      <c r="AG28" s="38"/>
      <c r="AH28" s="38"/>
      <c r="AI28" s="38"/>
      <c r="AJ28" s="38"/>
      <c r="AK28" s="372" t="s">
        <v>42</v>
      </c>
      <c r="AL28" s="372"/>
      <c r="AM28" s="372"/>
      <c r="AN28" s="372"/>
      <c r="AO28" s="372"/>
      <c r="AP28" s="38"/>
      <c r="AQ28" s="38"/>
      <c r="AR28" s="41"/>
      <c r="BE28" s="362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75">
        <v>0.21</v>
      </c>
      <c r="M29" s="374"/>
      <c r="N29" s="374"/>
      <c r="O29" s="374"/>
      <c r="P29" s="374"/>
      <c r="Q29" s="43"/>
      <c r="R29" s="43"/>
      <c r="S29" s="43"/>
      <c r="T29" s="43"/>
      <c r="U29" s="43"/>
      <c r="V29" s="43"/>
      <c r="W29" s="373">
        <f>ROUND(AZ54, 2)</f>
        <v>26190.799999999999</v>
      </c>
      <c r="X29" s="374"/>
      <c r="Y29" s="374"/>
      <c r="Z29" s="374"/>
      <c r="AA29" s="374"/>
      <c r="AB29" s="374"/>
      <c r="AC29" s="374"/>
      <c r="AD29" s="374"/>
      <c r="AE29" s="374"/>
      <c r="AF29" s="43"/>
      <c r="AG29" s="43"/>
      <c r="AH29" s="43"/>
      <c r="AI29" s="43"/>
      <c r="AJ29" s="43"/>
      <c r="AK29" s="373">
        <f>ROUND(AV54, 2)</f>
        <v>5500.07</v>
      </c>
      <c r="AL29" s="374"/>
      <c r="AM29" s="374"/>
      <c r="AN29" s="374"/>
      <c r="AO29" s="374"/>
      <c r="AP29" s="43"/>
      <c r="AQ29" s="43"/>
      <c r="AR29" s="44"/>
      <c r="BE29" s="363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75">
        <v>0.15</v>
      </c>
      <c r="M30" s="374"/>
      <c r="N30" s="374"/>
      <c r="O30" s="374"/>
      <c r="P30" s="374"/>
      <c r="Q30" s="43"/>
      <c r="R30" s="43"/>
      <c r="S30" s="43"/>
      <c r="T30" s="43"/>
      <c r="U30" s="43"/>
      <c r="V30" s="43"/>
      <c r="W30" s="373">
        <f>ROUND(BA54, 2)</f>
        <v>0</v>
      </c>
      <c r="X30" s="374"/>
      <c r="Y30" s="374"/>
      <c r="Z30" s="374"/>
      <c r="AA30" s="374"/>
      <c r="AB30" s="374"/>
      <c r="AC30" s="374"/>
      <c r="AD30" s="374"/>
      <c r="AE30" s="374"/>
      <c r="AF30" s="43"/>
      <c r="AG30" s="43"/>
      <c r="AH30" s="43"/>
      <c r="AI30" s="43"/>
      <c r="AJ30" s="43"/>
      <c r="AK30" s="373">
        <f>ROUND(AW54, 2)</f>
        <v>0</v>
      </c>
      <c r="AL30" s="374"/>
      <c r="AM30" s="374"/>
      <c r="AN30" s="374"/>
      <c r="AO30" s="374"/>
      <c r="AP30" s="43"/>
      <c r="AQ30" s="43"/>
      <c r="AR30" s="44"/>
      <c r="BE30" s="363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75">
        <v>0.21</v>
      </c>
      <c r="M31" s="374"/>
      <c r="N31" s="374"/>
      <c r="O31" s="374"/>
      <c r="P31" s="374"/>
      <c r="Q31" s="43"/>
      <c r="R31" s="43"/>
      <c r="S31" s="43"/>
      <c r="T31" s="43"/>
      <c r="U31" s="43"/>
      <c r="V31" s="43"/>
      <c r="W31" s="373">
        <f>ROUND(BB54, 2)</f>
        <v>0</v>
      </c>
      <c r="X31" s="374"/>
      <c r="Y31" s="374"/>
      <c r="Z31" s="374"/>
      <c r="AA31" s="374"/>
      <c r="AB31" s="374"/>
      <c r="AC31" s="374"/>
      <c r="AD31" s="374"/>
      <c r="AE31" s="374"/>
      <c r="AF31" s="43"/>
      <c r="AG31" s="43"/>
      <c r="AH31" s="43"/>
      <c r="AI31" s="43"/>
      <c r="AJ31" s="43"/>
      <c r="AK31" s="373">
        <v>0</v>
      </c>
      <c r="AL31" s="374"/>
      <c r="AM31" s="374"/>
      <c r="AN31" s="374"/>
      <c r="AO31" s="374"/>
      <c r="AP31" s="43"/>
      <c r="AQ31" s="43"/>
      <c r="AR31" s="44"/>
      <c r="BE31" s="363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75">
        <v>0.15</v>
      </c>
      <c r="M32" s="374"/>
      <c r="N32" s="374"/>
      <c r="O32" s="374"/>
      <c r="P32" s="374"/>
      <c r="Q32" s="43"/>
      <c r="R32" s="43"/>
      <c r="S32" s="43"/>
      <c r="T32" s="43"/>
      <c r="U32" s="43"/>
      <c r="V32" s="43"/>
      <c r="W32" s="373">
        <f>ROUND(BC54, 2)</f>
        <v>0</v>
      </c>
      <c r="X32" s="374"/>
      <c r="Y32" s="374"/>
      <c r="Z32" s="374"/>
      <c r="AA32" s="374"/>
      <c r="AB32" s="374"/>
      <c r="AC32" s="374"/>
      <c r="AD32" s="374"/>
      <c r="AE32" s="374"/>
      <c r="AF32" s="43"/>
      <c r="AG32" s="43"/>
      <c r="AH32" s="43"/>
      <c r="AI32" s="43"/>
      <c r="AJ32" s="43"/>
      <c r="AK32" s="373">
        <v>0</v>
      </c>
      <c r="AL32" s="374"/>
      <c r="AM32" s="374"/>
      <c r="AN32" s="374"/>
      <c r="AO32" s="374"/>
      <c r="AP32" s="43"/>
      <c r="AQ32" s="43"/>
      <c r="AR32" s="44"/>
      <c r="BE32" s="363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75">
        <v>0</v>
      </c>
      <c r="M33" s="374"/>
      <c r="N33" s="374"/>
      <c r="O33" s="374"/>
      <c r="P33" s="374"/>
      <c r="Q33" s="43"/>
      <c r="R33" s="43"/>
      <c r="S33" s="43"/>
      <c r="T33" s="43"/>
      <c r="U33" s="43"/>
      <c r="V33" s="43"/>
      <c r="W33" s="373">
        <f>ROUND(BD54, 2)</f>
        <v>0</v>
      </c>
      <c r="X33" s="374"/>
      <c r="Y33" s="374"/>
      <c r="Z33" s="374"/>
      <c r="AA33" s="374"/>
      <c r="AB33" s="374"/>
      <c r="AC33" s="374"/>
      <c r="AD33" s="374"/>
      <c r="AE33" s="374"/>
      <c r="AF33" s="43"/>
      <c r="AG33" s="43"/>
      <c r="AH33" s="43"/>
      <c r="AI33" s="43"/>
      <c r="AJ33" s="43"/>
      <c r="AK33" s="373">
        <v>0</v>
      </c>
      <c r="AL33" s="374"/>
      <c r="AM33" s="374"/>
      <c r="AN33" s="374"/>
      <c r="AO33" s="374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79" t="s">
        <v>51</v>
      </c>
      <c r="Y35" s="377"/>
      <c r="Z35" s="377"/>
      <c r="AA35" s="377"/>
      <c r="AB35" s="377"/>
      <c r="AC35" s="47"/>
      <c r="AD35" s="47"/>
      <c r="AE35" s="47"/>
      <c r="AF35" s="47"/>
      <c r="AG35" s="47"/>
      <c r="AH35" s="47"/>
      <c r="AI35" s="47"/>
      <c r="AJ35" s="47"/>
      <c r="AK35" s="376">
        <f>SUM(AK26:AK33)</f>
        <v>31690.87</v>
      </c>
      <c r="AL35" s="377"/>
      <c r="AM35" s="377"/>
      <c r="AN35" s="377"/>
      <c r="AO35" s="378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rev6_210309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7" t="str">
        <f>K6</f>
        <v>Vstupní objekt do areálu Kamencového jezera D1 Mostecká</v>
      </c>
      <c r="M45" s="388"/>
      <c r="N45" s="388"/>
      <c r="O45" s="388"/>
      <c r="P45" s="388"/>
      <c r="Q45" s="388"/>
      <c r="R45" s="388"/>
      <c r="S45" s="388"/>
      <c r="T45" s="388"/>
      <c r="U45" s="388"/>
      <c r="V45" s="388"/>
      <c r="W45" s="388"/>
      <c r="X45" s="388"/>
      <c r="Y45" s="388"/>
      <c r="Z45" s="388"/>
      <c r="AA45" s="388"/>
      <c r="AB45" s="388"/>
      <c r="AC45" s="388"/>
      <c r="AD45" s="388"/>
      <c r="AE45" s="388"/>
      <c r="AF45" s="388"/>
      <c r="AG45" s="388"/>
      <c r="AH45" s="388"/>
      <c r="AI45" s="388"/>
      <c r="AJ45" s="388"/>
      <c r="AK45" s="388"/>
      <c r="AL45" s="388"/>
      <c r="AM45" s="388"/>
      <c r="AN45" s="388"/>
      <c r="AO45" s="38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94" t="str">
        <f>IF(AN8= "","",AN8)</f>
        <v>5. 4. 2022</v>
      </c>
      <c r="AN47" s="394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Chomutov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401" t="str">
        <f>IF(E17="","",E17)</f>
        <v>Refuel s.r.o.</v>
      </c>
      <c r="AN49" s="402"/>
      <c r="AO49" s="402"/>
      <c r="AP49" s="402"/>
      <c r="AQ49" s="38"/>
      <c r="AR49" s="41"/>
      <c r="AS49" s="395" t="s">
        <v>53</v>
      </c>
      <c r="AT49" s="396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401" t="str">
        <f>IF(E20="","",E20)</f>
        <v xml:space="preserve"> </v>
      </c>
      <c r="AN50" s="402"/>
      <c r="AO50" s="402"/>
      <c r="AP50" s="402"/>
      <c r="AQ50" s="38"/>
      <c r="AR50" s="41"/>
      <c r="AS50" s="397"/>
      <c r="AT50" s="398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9"/>
      <c r="AT51" s="400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89" t="s">
        <v>54</v>
      </c>
      <c r="D52" s="390"/>
      <c r="E52" s="390"/>
      <c r="F52" s="390"/>
      <c r="G52" s="390"/>
      <c r="H52" s="68"/>
      <c r="I52" s="391" t="s">
        <v>55</v>
      </c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403" t="s">
        <v>56</v>
      </c>
      <c r="AH52" s="390"/>
      <c r="AI52" s="390"/>
      <c r="AJ52" s="390"/>
      <c r="AK52" s="390"/>
      <c r="AL52" s="390"/>
      <c r="AM52" s="390"/>
      <c r="AN52" s="391" t="s">
        <v>57</v>
      </c>
      <c r="AO52" s="390"/>
      <c r="AP52" s="390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04">
        <f>ROUND(AG55+AG63,2)</f>
        <v>26190.799999999999</v>
      </c>
      <c r="AH54" s="404"/>
      <c r="AI54" s="404"/>
      <c r="AJ54" s="404"/>
      <c r="AK54" s="404"/>
      <c r="AL54" s="404"/>
      <c r="AM54" s="404"/>
      <c r="AN54" s="405">
        <f t="shared" ref="AN54:AN98" si="0">SUM(AG54,AT54)</f>
        <v>31690.87</v>
      </c>
      <c r="AO54" s="405"/>
      <c r="AP54" s="405"/>
      <c r="AQ54" s="80" t="s">
        <v>19</v>
      </c>
      <c r="AR54" s="81"/>
      <c r="AS54" s="82">
        <f>ROUND(AS55+AS63,2)</f>
        <v>0</v>
      </c>
      <c r="AT54" s="83">
        <f t="shared" ref="AT54:AT98" si="1">ROUND(SUM(AV54:AW54),2)</f>
        <v>5500.07</v>
      </c>
      <c r="AU54" s="84">
        <f>ROUND(AU55+AU63,5)</f>
        <v>0</v>
      </c>
      <c r="AV54" s="83">
        <f>ROUND(AZ54*L29,2)</f>
        <v>5500.07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ROUND(AZ55+AZ63,2)</f>
        <v>26190.799999999999</v>
      </c>
      <c r="BA54" s="83">
        <f>ROUND(BA55+BA63,2)</f>
        <v>0</v>
      </c>
      <c r="BB54" s="83">
        <f>ROUND(BB55+BB63,2)</f>
        <v>0</v>
      </c>
      <c r="BC54" s="83">
        <f>ROUND(BC55+BC63,2)</f>
        <v>0</v>
      </c>
      <c r="BD54" s="85">
        <f>ROUND(BD55+BD63,2)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B55" s="88"/>
      <c r="C55" s="89"/>
      <c r="D55" s="392" t="s">
        <v>77</v>
      </c>
      <c r="E55" s="392"/>
      <c r="F55" s="392"/>
      <c r="G55" s="392"/>
      <c r="H55" s="392"/>
      <c r="I55" s="90"/>
      <c r="J55" s="392" t="s">
        <v>78</v>
      </c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2"/>
      <c r="V55" s="392"/>
      <c r="W55" s="392"/>
      <c r="X55" s="392"/>
      <c r="Y55" s="392"/>
      <c r="Z55" s="392"/>
      <c r="AA55" s="392"/>
      <c r="AB55" s="392"/>
      <c r="AC55" s="392"/>
      <c r="AD55" s="392"/>
      <c r="AE55" s="392"/>
      <c r="AF55" s="392"/>
      <c r="AG55" s="383">
        <f>ROUND(AG56+AG58+AG60+AG62,2)</f>
        <v>0</v>
      </c>
      <c r="AH55" s="384"/>
      <c r="AI55" s="384"/>
      <c r="AJ55" s="384"/>
      <c r="AK55" s="384"/>
      <c r="AL55" s="384"/>
      <c r="AM55" s="384"/>
      <c r="AN55" s="385">
        <f t="shared" si="0"/>
        <v>0</v>
      </c>
      <c r="AO55" s="384"/>
      <c r="AP55" s="384"/>
      <c r="AQ55" s="91" t="s">
        <v>79</v>
      </c>
      <c r="AR55" s="92"/>
      <c r="AS55" s="93">
        <f>ROUND(AS56+AS58+AS60+AS62,2)</f>
        <v>0</v>
      </c>
      <c r="AT55" s="94">
        <f t="shared" si="1"/>
        <v>0</v>
      </c>
      <c r="AU55" s="95">
        <f>ROUND(AU56+AU58+AU60+AU62,5)</f>
        <v>0</v>
      </c>
      <c r="AV55" s="94">
        <f>ROUND(AZ55*L29,2)</f>
        <v>0</v>
      </c>
      <c r="AW55" s="94">
        <f>ROUND(BA55*L30,2)</f>
        <v>0</v>
      </c>
      <c r="AX55" s="94">
        <f>ROUND(BB55*L29,2)</f>
        <v>0</v>
      </c>
      <c r="AY55" s="94">
        <f>ROUND(BC55*L30,2)</f>
        <v>0</v>
      </c>
      <c r="AZ55" s="94">
        <f>ROUND(AZ56+AZ58+AZ60+AZ62,2)</f>
        <v>0</v>
      </c>
      <c r="BA55" s="94">
        <f>ROUND(BA56+BA58+BA60+BA62,2)</f>
        <v>0</v>
      </c>
      <c r="BB55" s="94">
        <f>ROUND(BB56+BB58+BB60+BB62,2)</f>
        <v>0</v>
      </c>
      <c r="BC55" s="94">
        <f>ROUND(BC56+BC58+BC60+BC62,2)</f>
        <v>0</v>
      </c>
      <c r="BD55" s="96">
        <f>ROUND(BD56+BD58+BD60+BD62,2)</f>
        <v>0</v>
      </c>
      <c r="BS55" s="97" t="s">
        <v>72</v>
      </c>
      <c r="BT55" s="97" t="s">
        <v>80</v>
      </c>
      <c r="BU55" s="97" t="s">
        <v>74</v>
      </c>
      <c r="BV55" s="97" t="s">
        <v>75</v>
      </c>
      <c r="BW55" s="97" t="s">
        <v>81</v>
      </c>
      <c r="BX55" s="97" t="s">
        <v>5</v>
      </c>
      <c r="CL55" s="97" t="s">
        <v>19</v>
      </c>
      <c r="CM55" s="97" t="s">
        <v>82</v>
      </c>
    </row>
    <row r="56" spans="1:91" s="4" customFormat="1" ht="16.5" customHeight="1">
      <c r="B56" s="53"/>
      <c r="C56" s="98"/>
      <c r="D56" s="98"/>
      <c r="E56" s="393" t="s">
        <v>83</v>
      </c>
      <c r="F56" s="393"/>
      <c r="G56" s="393"/>
      <c r="H56" s="393"/>
      <c r="I56" s="393"/>
      <c r="J56" s="98"/>
      <c r="K56" s="393" t="s">
        <v>84</v>
      </c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86">
        <f>ROUND(AG57,2)</f>
        <v>0</v>
      </c>
      <c r="AH56" s="382"/>
      <c r="AI56" s="382"/>
      <c r="AJ56" s="382"/>
      <c r="AK56" s="382"/>
      <c r="AL56" s="382"/>
      <c r="AM56" s="382"/>
      <c r="AN56" s="381">
        <f t="shared" si="0"/>
        <v>0</v>
      </c>
      <c r="AO56" s="382"/>
      <c r="AP56" s="382"/>
      <c r="AQ56" s="99" t="s">
        <v>85</v>
      </c>
      <c r="AR56" s="55"/>
      <c r="AS56" s="100">
        <f>ROUND(AS57,2)</f>
        <v>0</v>
      </c>
      <c r="AT56" s="101">
        <f t="shared" si="1"/>
        <v>0</v>
      </c>
      <c r="AU56" s="102">
        <f>ROUND(AU57,5)</f>
        <v>0</v>
      </c>
      <c r="AV56" s="101">
        <f>ROUND(AZ56*L29,2)</f>
        <v>0</v>
      </c>
      <c r="AW56" s="101">
        <f>ROUND(BA56*L30,2)</f>
        <v>0</v>
      </c>
      <c r="AX56" s="101">
        <f>ROUND(BB56*L29,2)</f>
        <v>0</v>
      </c>
      <c r="AY56" s="101">
        <f>ROUND(BC56*L30,2)</f>
        <v>0</v>
      </c>
      <c r="AZ56" s="101">
        <f>ROUND(AZ57,2)</f>
        <v>0</v>
      </c>
      <c r="BA56" s="101">
        <f>ROUND(BA57,2)</f>
        <v>0</v>
      </c>
      <c r="BB56" s="101">
        <f>ROUND(BB57,2)</f>
        <v>0</v>
      </c>
      <c r="BC56" s="101">
        <f>ROUND(BC57,2)</f>
        <v>0</v>
      </c>
      <c r="BD56" s="103">
        <f>ROUND(BD57,2)</f>
        <v>0</v>
      </c>
      <c r="BS56" s="104" t="s">
        <v>72</v>
      </c>
      <c r="BT56" s="104" t="s">
        <v>82</v>
      </c>
      <c r="BU56" s="104" t="s">
        <v>74</v>
      </c>
      <c r="BV56" s="104" t="s">
        <v>75</v>
      </c>
      <c r="BW56" s="104" t="s">
        <v>86</v>
      </c>
      <c r="BX56" s="104" t="s">
        <v>81</v>
      </c>
      <c r="CL56" s="104" t="s">
        <v>19</v>
      </c>
    </row>
    <row r="57" spans="1:91" s="4" customFormat="1" ht="16.5" customHeight="1">
      <c r="A57" s="105" t="s">
        <v>87</v>
      </c>
      <c r="B57" s="53"/>
      <c r="C57" s="98"/>
      <c r="D57" s="98"/>
      <c r="E57" s="98"/>
      <c r="F57" s="393" t="s">
        <v>88</v>
      </c>
      <c r="G57" s="393"/>
      <c r="H57" s="393"/>
      <c r="I57" s="393"/>
      <c r="J57" s="393"/>
      <c r="K57" s="98"/>
      <c r="L57" s="393" t="s">
        <v>89</v>
      </c>
      <c r="M57" s="393"/>
      <c r="N57" s="393"/>
      <c r="O57" s="393"/>
      <c r="P57" s="393"/>
      <c r="Q57" s="393"/>
      <c r="R57" s="393"/>
      <c r="S57" s="393"/>
      <c r="T57" s="393"/>
      <c r="U57" s="393"/>
      <c r="V57" s="393"/>
      <c r="W57" s="393"/>
      <c r="X57" s="393"/>
      <c r="Y57" s="393"/>
      <c r="Z57" s="393"/>
      <c r="AA57" s="393"/>
      <c r="AB57" s="393"/>
      <c r="AC57" s="393"/>
      <c r="AD57" s="393"/>
      <c r="AE57" s="393"/>
      <c r="AF57" s="393"/>
      <c r="AG57" s="381">
        <f>'SO 02.1 - Stavební část'!J34</f>
        <v>0</v>
      </c>
      <c r="AH57" s="382"/>
      <c r="AI57" s="382"/>
      <c r="AJ57" s="382"/>
      <c r="AK57" s="382"/>
      <c r="AL57" s="382"/>
      <c r="AM57" s="382"/>
      <c r="AN57" s="381">
        <f t="shared" si="0"/>
        <v>0</v>
      </c>
      <c r="AO57" s="382"/>
      <c r="AP57" s="382"/>
      <c r="AQ57" s="99" t="s">
        <v>85</v>
      </c>
      <c r="AR57" s="55"/>
      <c r="AS57" s="100">
        <v>0</v>
      </c>
      <c r="AT57" s="101">
        <f t="shared" si="1"/>
        <v>0</v>
      </c>
      <c r="AU57" s="102">
        <f>'SO 02.1 - Stavební část'!P97</f>
        <v>0</v>
      </c>
      <c r="AV57" s="101">
        <f>'SO 02.1 - Stavební část'!J37</f>
        <v>0</v>
      </c>
      <c r="AW57" s="101">
        <f>'SO 02.1 - Stavební část'!J38</f>
        <v>0</v>
      </c>
      <c r="AX57" s="101">
        <f>'SO 02.1 - Stavební část'!J39</f>
        <v>0</v>
      </c>
      <c r="AY57" s="101">
        <f>'SO 02.1 - Stavební část'!J40</f>
        <v>0</v>
      </c>
      <c r="AZ57" s="101">
        <f>'SO 02.1 - Stavební část'!F37</f>
        <v>0</v>
      </c>
      <c r="BA57" s="101">
        <f>'SO 02.1 - Stavební část'!F38</f>
        <v>0</v>
      </c>
      <c r="BB57" s="101">
        <f>'SO 02.1 - Stavební část'!F39</f>
        <v>0</v>
      </c>
      <c r="BC57" s="101">
        <f>'SO 02.1 - Stavební část'!F40</f>
        <v>0</v>
      </c>
      <c r="BD57" s="103">
        <f>'SO 02.1 - Stavební část'!F41</f>
        <v>0</v>
      </c>
      <c r="BT57" s="104" t="s">
        <v>90</v>
      </c>
      <c r="BV57" s="104" t="s">
        <v>75</v>
      </c>
      <c r="BW57" s="104" t="s">
        <v>91</v>
      </c>
      <c r="BX57" s="104" t="s">
        <v>86</v>
      </c>
      <c r="CL57" s="104" t="s">
        <v>19</v>
      </c>
    </row>
    <row r="58" spans="1:91" s="4" customFormat="1" ht="16.5" customHeight="1">
      <c r="B58" s="53"/>
      <c r="C58" s="98"/>
      <c r="D58" s="98"/>
      <c r="E58" s="393" t="s">
        <v>92</v>
      </c>
      <c r="F58" s="393"/>
      <c r="G58" s="393"/>
      <c r="H58" s="393"/>
      <c r="I58" s="393"/>
      <c r="J58" s="98"/>
      <c r="K58" s="393" t="s">
        <v>93</v>
      </c>
      <c r="L58" s="393"/>
      <c r="M58" s="393"/>
      <c r="N58" s="393"/>
      <c r="O58" s="393"/>
      <c r="P58" s="393"/>
      <c r="Q58" s="393"/>
      <c r="R58" s="393"/>
      <c r="S58" s="393"/>
      <c r="T58" s="393"/>
      <c r="U58" s="393"/>
      <c r="V58" s="393"/>
      <c r="W58" s="393"/>
      <c r="X58" s="393"/>
      <c r="Y58" s="393"/>
      <c r="Z58" s="393"/>
      <c r="AA58" s="393"/>
      <c r="AB58" s="393"/>
      <c r="AC58" s="393"/>
      <c r="AD58" s="393"/>
      <c r="AE58" s="393"/>
      <c r="AF58" s="393"/>
      <c r="AG58" s="386">
        <f>ROUND(AG59,2)</f>
        <v>0</v>
      </c>
      <c r="AH58" s="382"/>
      <c r="AI58" s="382"/>
      <c r="AJ58" s="382"/>
      <c r="AK58" s="382"/>
      <c r="AL58" s="382"/>
      <c r="AM58" s="382"/>
      <c r="AN58" s="381">
        <f t="shared" si="0"/>
        <v>0</v>
      </c>
      <c r="AO58" s="382"/>
      <c r="AP58" s="382"/>
      <c r="AQ58" s="99" t="s">
        <v>85</v>
      </c>
      <c r="AR58" s="55"/>
      <c r="AS58" s="100">
        <f>ROUND(AS59,2)</f>
        <v>0</v>
      </c>
      <c r="AT58" s="101">
        <f t="shared" si="1"/>
        <v>0</v>
      </c>
      <c r="AU58" s="102">
        <f>ROUND(AU59,5)</f>
        <v>0</v>
      </c>
      <c r="AV58" s="101">
        <f>ROUND(AZ58*L29,2)</f>
        <v>0</v>
      </c>
      <c r="AW58" s="101">
        <f>ROUND(BA58*L30,2)</f>
        <v>0</v>
      </c>
      <c r="AX58" s="101">
        <f>ROUND(BB58*L29,2)</f>
        <v>0</v>
      </c>
      <c r="AY58" s="101">
        <f>ROUND(BC58*L30,2)</f>
        <v>0</v>
      </c>
      <c r="AZ58" s="101">
        <f>ROUND(AZ59,2)</f>
        <v>0</v>
      </c>
      <c r="BA58" s="101">
        <f>ROUND(BA59,2)</f>
        <v>0</v>
      </c>
      <c r="BB58" s="101">
        <f>ROUND(BB59,2)</f>
        <v>0</v>
      </c>
      <c r="BC58" s="101">
        <f>ROUND(BC59,2)</f>
        <v>0</v>
      </c>
      <c r="BD58" s="103">
        <f>ROUND(BD59,2)</f>
        <v>0</v>
      </c>
      <c r="BS58" s="104" t="s">
        <v>72</v>
      </c>
      <c r="BT58" s="104" t="s">
        <v>82</v>
      </c>
      <c r="BU58" s="104" t="s">
        <v>74</v>
      </c>
      <c r="BV58" s="104" t="s">
        <v>75</v>
      </c>
      <c r="BW58" s="104" t="s">
        <v>94</v>
      </c>
      <c r="BX58" s="104" t="s">
        <v>81</v>
      </c>
      <c r="CL58" s="104" t="s">
        <v>19</v>
      </c>
    </row>
    <row r="59" spans="1:91" s="4" customFormat="1" ht="16.5" customHeight="1">
      <c r="A59" s="105" t="s">
        <v>87</v>
      </c>
      <c r="B59" s="53"/>
      <c r="C59" s="98"/>
      <c r="D59" s="98"/>
      <c r="E59" s="98"/>
      <c r="F59" s="393" t="s">
        <v>95</v>
      </c>
      <c r="G59" s="393"/>
      <c r="H59" s="393"/>
      <c r="I59" s="393"/>
      <c r="J59" s="393"/>
      <c r="K59" s="98"/>
      <c r="L59" s="393" t="s">
        <v>89</v>
      </c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81">
        <f>'SO 03.1 - Stavební část'!J34</f>
        <v>0</v>
      </c>
      <c r="AH59" s="382"/>
      <c r="AI59" s="382"/>
      <c r="AJ59" s="382"/>
      <c r="AK59" s="382"/>
      <c r="AL59" s="382"/>
      <c r="AM59" s="382"/>
      <c r="AN59" s="381">
        <f t="shared" si="0"/>
        <v>0</v>
      </c>
      <c r="AO59" s="382"/>
      <c r="AP59" s="382"/>
      <c r="AQ59" s="99" t="s">
        <v>85</v>
      </c>
      <c r="AR59" s="55"/>
      <c r="AS59" s="100">
        <v>0</v>
      </c>
      <c r="AT59" s="101">
        <f t="shared" si="1"/>
        <v>0</v>
      </c>
      <c r="AU59" s="102">
        <f>'SO 03.1 - Stavební část'!P97</f>
        <v>0</v>
      </c>
      <c r="AV59" s="101">
        <f>'SO 03.1 - Stavební část'!J37</f>
        <v>0</v>
      </c>
      <c r="AW59" s="101">
        <f>'SO 03.1 - Stavební část'!J38</f>
        <v>0</v>
      </c>
      <c r="AX59" s="101">
        <f>'SO 03.1 - Stavební část'!J39</f>
        <v>0</v>
      </c>
      <c r="AY59" s="101">
        <f>'SO 03.1 - Stavební část'!J40</f>
        <v>0</v>
      </c>
      <c r="AZ59" s="101">
        <f>'SO 03.1 - Stavební část'!F37</f>
        <v>0</v>
      </c>
      <c r="BA59" s="101">
        <f>'SO 03.1 - Stavební část'!F38</f>
        <v>0</v>
      </c>
      <c r="BB59" s="101">
        <f>'SO 03.1 - Stavební část'!F39</f>
        <v>0</v>
      </c>
      <c r="BC59" s="101">
        <f>'SO 03.1 - Stavební část'!F40</f>
        <v>0</v>
      </c>
      <c r="BD59" s="103">
        <f>'SO 03.1 - Stavební část'!F41</f>
        <v>0</v>
      </c>
      <c r="BT59" s="104" t="s">
        <v>90</v>
      </c>
      <c r="BV59" s="104" t="s">
        <v>75</v>
      </c>
      <c r="BW59" s="104" t="s">
        <v>96</v>
      </c>
      <c r="BX59" s="104" t="s">
        <v>94</v>
      </c>
      <c r="CL59" s="104" t="s">
        <v>19</v>
      </c>
    </row>
    <row r="60" spans="1:91" s="4" customFormat="1" ht="16.5" customHeight="1">
      <c r="B60" s="53"/>
      <c r="C60" s="98"/>
      <c r="D60" s="98"/>
      <c r="E60" s="393" t="s">
        <v>97</v>
      </c>
      <c r="F60" s="393"/>
      <c r="G60" s="393"/>
      <c r="H60" s="393"/>
      <c r="I60" s="393"/>
      <c r="J60" s="98"/>
      <c r="K60" s="393" t="s">
        <v>98</v>
      </c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86">
        <f>ROUND(AG61,2)</f>
        <v>0</v>
      </c>
      <c r="AH60" s="382"/>
      <c r="AI60" s="382"/>
      <c r="AJ60" s="382"/>
      <c r="AK60" s="382"/>
      <c r="AL60" s="382"/>
      <c r="AM60" s="382"/>
      <c r="AN60" s="381">
        <f t="shared" si="0"/>
        <v>0</v>
      </c>
      <c r="AO60" s="382"/>
      <c r="AP60" s="382"/>
      <c r="AQ60" s="99" t="s">
        <v>85</v>
      </c>
      <c r="AR60" s="55"/>
      <c r="AS60" s="100">
        <f>ROUND(AS61,2)</f>
        <v>0</v>
      </c>
      <c r="AT60" s="101">
        <f t="shared" si="1"/>
        <v>0</v>
      </c>
      <c r="AU60" s="102">
        <f>ROUND(AU61,5)</f>
        <v>0</v>
      </c>
      <c r="AV60" s="101">
        <f>ROUND(AZ60*L29,2)</f>
        <v>0</v>
      </c>
      <c r="AW60" s="101">
        <f>ROUND(BA60*L30,2)</f>
        <v>0</v>
      </c>
      <c r="AX60" s="101">
        <f>ROUND(BB60*L29,2)</f>
        <v>0</v>
      </c>
      <c r="AY60" s="101">
        <f>ROUND(BC60*L30,2)</f>
        <v>0</v>
      </c>
      <c r="AZ60" s="101">
        <f>ROUND(AZ61,2)</f>
        <v>0</v>
      </c>
      <c r="BA60" s="101">
        <f>ROUND(BA61,2)</f>
        <v>0</v>
      </c>
      <c r="BB60" s="101">
        <f>ROUND(BB61,2)</f>
        <v>0</v>
      </c>
      <c r="BC60" s="101">
        <f>ROUND(BC61,2)</f>
        <v>0</v>
      </c>
      <c r="BD60" s="103">
        <f>ROUND(BD61,2)</f>
        <v>0</v>
      </c>
      <c r="BS60" s="104" t="s">
        <v>72</v>
      </c>
      <c r="BT60" s="104" t="s">
        <v>82</v>
      </c>
      <c r="BU60" s="104" t="s">
        <v>74</v>
      </c>
      <c r="BV60" s="104" t="s">
        <v>75</v>
      </c>
      <c r="BW60" s="104" t="s">
        <v>99</v>
      </c>
      <c r="BX60" s="104" t="s">
        <v>81</v>
      </c>
      <c r="CL60" s="104" t="s">
        <v>19</v>
      </c>
    </row>
    <row r="61" spans="1:91" s="4" customFormat="1" ht="35.25" customHeight="1">
      <c r="A61" s="105" t="s">
        <v>87</v>
      </c>
      <c r="B61" s="53"/>
      <c r="C61" s="98"/>
      <c r="D61" s="98"/>
      <c r="E61" s="98"/>
      <c r="F61" s="393" t="s">
        <v>100</v>
      </c>
      <c r="G61" s="393"/>
      <c r="H61" s="393"/>
      <c r="I61" s="393"/>
      <c r="J61" s="393"/>
      <c r="K61" s="98"/>
      <c r="L61" s="393" t="s">
        <v>101</v>
      </c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81">
        <f>'SO 04.1.7 - VEGETAČNÍ STŘ...'!J34</f>
        <v>0</v>
      </c>
      <c r="AH61" s="382"/>
      <c r="AI61" s="382"/>
      <c r="AJ61" s="382"/>
      <c r="AK61" s="382"/>
      <c r="AL61" s="382"/>
      <c r="AM61" s="382"/>
      <c r="AN61" s="381">
        <f t="shared" si="0"/>
        <v>0</v>
      </c>
      <c r="AO61" s="382"/>
      <c r="AP61" s="382"/>
      <c r="AQ61" s="99" t="s">
        <v>85</v>
      </c>
      <c r="AR61" s="55"/>
      <c r="AS61" s="100">
        <v>0</v>
      </c>
      <c r="AT61" s="101">
        <f t="shared" si="1"/>
        <v>0</v>
      </c>
      <c r="AU61" s="102">
        <f>'SO 04.1.7 - VEGETAČNÍ STŘ...'!P98</f>
        <v>0</v>
      </c>
      <c r="AV61" s="101">
        <f>'SO 04.1.7 - VEGETAČNÍ STŘ...'!J37</f>
        <v>0</v>
      </c>
      <c r="AW61" s="101">
        <f>'SO 04.1.7 - VEGETAČNÍ STŘ...'!J38</f>
        <v>0</v>
      </c>
      <c r="AX61" s="101">
        <f>'SO 04.1.7 - VEGETAČNÍ STŘ...'!J39</f>
        <v>0</v>
      </c>
      <c r="AY61" s="101">
        <f>'SO 04.1.7 - VEGETAČNÍ STŘ...'!J40</f>
        <v>0</v>
      </c>
      <c r="AZ61" s="101">
        <f>'SO 04.1.7 - VEGETAČNÍ STŘ...'!F37</f>
        <v>0</v>
      </c>
      <c r="BA61" s="101">
        <f>'SO 04.1.7 - VEGETAČNÍ STŘ...'!F38</f>
        <v>0</v>
      </c>
      <c r="BB61" s="101">
        <f>'SO 04.1.7 - VEGETAČNÍ STŘ...'!F39</f>
        <v>0</v>
      </c>
      <c r="BC61" s="101">
        <f>'SO 04.1.7 - VEGETAČNÍ STŘ...'!F40</f>
        <v>0</v>
      </c>
      <c r="BD61" s="103">
        <f>'SO 04.1.7 - VEGETAČNÍ STŘ...'!F41</f>
        <v>0</v>
      </c>
      <c r="BT61" s="104" t="s">
        <v>90</v>
      </c>
      <c r="BV61" s="104" t="s">
        <v>75</v>
      </c>
      <c r="BW61" s="104" t="s">
        <v>102</v>
      </c>
      <c r="BX61" s="104" t="s">
        <v>99</v>
      </c>
      <c r="CL61" s="104" t="s">
        <v>19</v>
      </c>
    </row>
    <row r="62" spans="1:91" s="4" customFormat="1" ht="16.5" customHeight="1">
      <c r="A62" s="105" t="s">
        <v>87</v>
      </c>
      <c r="B62" s="53"/>
      <c r="C62" s="98"/>
      <c r="D62" s="98"/>
      <c r="E62" s="393" t="s">
        <v>103</v>
      </c>
      <c r="F62" s="393"/>
      <c r="G62" s="393"/>
      <c r="H62" s="393"/>
      <c r="I62" s="393"/>
      <c r="J62" s="98"/>
      <c r="K62" s="393" t="s">
        <v>104</v>
      </c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81">
        <f>'VON - Vedlejší a ostatní ...'!J32</f>
        <v>0</v>
      </c>
      <c r="AH62" s="382"/>
      <c r="AI62" s="382"/>
      <c r="AJ62" s="382"/>
      <c r="AK62" s="382"/>
      <c r="AL62" s="382"/>
      <c r="AM62" s="382"/>
      <c r="AN62" s="381">
        <f t="shared" si="0"/>
        <v>0</v>
      </c>
      <c r="AO62" s="382"/>
      <c r="AP62" s="382"/>
      <c r="AQ62" s="99" t="s">
        <v>85</v>
      </c>
      <c r="AR62" s="55"/>
      <c r="AS62" s="100">
        <v>0</v>
      </c>
      <c r="AT62" s="101">
        <f t="shared" si="1"/>
        <v>0</v>
      </c>
      <c r="AU62" s="102">
        <f>'VON - Vedlejší a ostatní ...'!P87</f>
        <v>0</v>
      </c>
      <c r="AV62" s="101">
        <f>'VON - Vedlejší a ostatní ...'!J35</f>
        <v>0</v>
      </c>
      <c r="AW62" s="101">
        <f>'VON - Vedlejší a ostatní ...'!J36</f>
        <v>0</v>
      </c>
      <c r="AX62" s="101">
        <f>'VON - Vedlejší a ostatní ...'!J37</f>
        <v>0</v>
      </c>
      <c r="AY62" s="101">
        <f>'VON - Vedlejší a ostatní ...'!J38</f>
        <v>0</v>
      </c>
      <c r="AZ62" s="101">
        <f>'VON - Vedlejší a ostatní ...'!F35</f>
        <v>0</v>
      </c>
      <c r="BA62" s="101">
        <f>'VON - Vedlejší a ostatní ...'!F36</f>
        <v>0</v>
      </c>
      <c r="BB62" s="101">
        <f>'VON - Vedlejší a ostatní ...'!F37</f>
        <v>0</v>
      </c>
      <c r="BC62" s="101">
        <f>'VON - Vedlejší a ostatní ...'!F38</f>
        <v>0</v>
      </c>
      <c r="BD62" s="103">
        <f>'VON - Vedlejší a ostatní ...'!F39</f>
        <v>0</v>
      </c>
      <c r="BT62" s="104" t="s">
        <v>82</v>
      </c>
      <c r="BV62" s="104" t="s">
        <v>75</v>
      </c>
      <c r="BW62" s="104" t="s">
        <v>105</v>
      </c>
      <c r="BX62" s="104" t="s">
        <v>81</v>
      </c>
      <c r="CL62" s="104" t="s">
        <v>19</v>
      </c>
    </row>
    <row r="63" spans="1:91" s="7" customFormat="1" ht="16.5" customHeight="1">
      <c r="B63" s="88"/>
      <c r="C63" s="89"/>
      <c r="D63" s="392" t="s">
        <v>106</v>
      </c>
      <c r="E63" s="392"/>
      <c r="F63" s="392"/>
      <c r="G63" s="392"/>
      <c r="H63" s="392"/>
      <c r="I63" s="90"/>
      <c r="J63" s="392" t="s">
        <v>107</v>
      </c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92"/>
      <c r="AE63" s="392"/>
      <c r="AF63" s="392"/>
      <c r="AG63" s="383">
        <f>ROUND(AG64+AG65+AG66+AG72+AG77+SUM(AG92:AG98),2)</f>
        <v>26190.799999999999</v>
      </c>
      <c r="AH63" s="384"/>
      <c r="AI63" s="384"/>
      <c r="AJ63" s="384"/>
      <c r="AK63" s="384"/>
      <c r="AL63" s="384"/>
      <c r="AM63" s="384"/>
      <c r="AN63" s="385">
        <f t="shared" si="0"/>
        <v>31690.87</v>
      </c>
      <c r="AO63" s="384"/>
      <c r="AP63" s="384"/>
      <c r="AQ63" s="91" t="s">
        <v>79</v>
      </c>
      <c r="AR63" s="92"/>
      <c r="AS63" s="93">
        <f>ROUND(AS64+AS65+AS66+AS72+AS77+SUM(AS92:AS98),2)</f>
        <v>0</v>
      </c>
      <c r="AT63" s="94">
        <f t="shared" si="1"/>
        <v>5500.07</v>
      </c>
      <c r="AU63" s="95">
        <f>ROUND(AU64+AU65+AU66+AU72+AU77+SUM(AU92:AU98),5)</f>
        <v>0</v>
      </c>
      <c r="AV63" s="94">
        <f>ROUND(AZ63*L29,2)</f>
        <v>5500.07</v>
      </c>
      <c r="AW63" s="94">
        <f>ROUND(BA63*L30,2)</f>
        <v>0</v>
      </c>
      <c r="AX63" s="94">
        <f>ROUND(BB63*L29,2)</f>
        <v>0</v>
      </c>
      <c r="AY63" s="94">
        <f>ROUND(BC63*L30,2)</f>
        <v>0</v>
      </c>
      <c r="AZ63" s="94">
        <f>ROUND(AZ64+AZ65+AZ66+AZ72+AZ77+SUM(AZ92:AZ98),2)</f>
        <v>26190.799999999999</v>
      </c>
      <c r="BA63" s="94">
        <f>ROUND(BA64+BA65+BA66+BA72+BA77+SUM(BA92:BA98),2)</f>
        <v>0</v>
      </c>
      <c r="BB63" s="94">
        <f>ROUND(BB64+BB65+BB66+BB72+BB77+SUM(BB92:BB98),2)</f>
        <v>0</v>
      </c>
      <c r="BC63" s="94">
        <f>ROUND(BC64+BC65+BC66+BC72+BC77+SUM(BC92:BC98),2)</f>
        <v>0</v>
      </c>
      <c r="BD63" s="96">
        <f>ROUND(BD64+BD65+BD66+BD72+BD77+SUM(BD92:BD98),2)</f>
        <v>0</v>
      </c>
      <c r="BS63" s="97" t="s">
        <v>72</v>
      </c>
      <c r="BT63" s="97" t="s">
        <v>80</v>
      </c>
      <c r="BU63" s="97" t="s">
        <v>74</v>
      </c>
      <c r="BV63" s="97" t="s">
        <v>75</v>
      </c>
      <c r="BW63" s="97" t="s">
        <v>108</v>
      </c>
      <c r="BX63" s="97" t="s">
        <v>5</v>
      </c>
      <c r="CL63" s="97" t="s">
        <v>19</v>
      </c>
      <c r="CM63" s="97" t="s">
        <v>82</v>
      </c>
    </row>
    <row r="64" spans="1:91" s="4" customFormat="1" ht="23.25" customHeight="1">
      <c r="A64" s="105" t="s">
        <v>87</v>
      </c>
      <c r="B64" s="53"/>
      <c r="C64" s="98"/>
      <c r="D64" s="98"/>
      <c r="E64" s="393" t="s">
        <v>109</v>
      </c>
      <c r="F64" s="393"/>
      <c r="G64" s="393"/>
      <c r="H64" s="393"/>
      <c r="I64" s="393"/>
      <c r="J64" s="98"/>
      <c r="K64" s="393" t="s">
        <v>110</v>
      </c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81">
        <f>'SO 00 - Demolice základov...'!J32</f>
        <v>0</v>
      </c>
      <c r="AH64" s="382"/>
      <c r="AI64" s="382"/>
      <c r="AJ64" s="382"/>
      <c r="AK64" s="382"/>
      <c r="AL64" s="382"/>
      <c r="AM64" s="382"/>
      <c r="AN64" s="381">
        <f t="shared" si="0"/>
        <v>0</v>
      </c>
      <c r="AO64" s="382"/>
      <c r="AP64" s="382"/>
      <c r="AQ64" s="99" t="s">
        <v>85</v>
      </c>
      <c r="AR64" s="55"/>
      <c r="AS64" s="100">
        <v>0</v>
      </c>
      <c r="AT64" s="101">
        <f t="shared" si="1"/>
        <v>0</v>
      </c>
      <c r="AU64" s="102">
        <f>'SO 00 - Demolice základov...'!P89</f>
        <v>0</v>
      </c>
      <c r="AV64" s="101">
        <f>'SO 00 - Demolice základov...'!J35</f>
        <v>0</v>
      </c>
      <c r="AW64" s="101">
        <f>'SO 00 - Demolice základov...'!J36</f>
        <v>0</v>
      </c>
      <c r="AX64" s="101">
        <f>'SO 00 - Demolice základov...'!J37</f>
        <v>0</v>
      </c>
      <c r="AY64" s="101">
        <f>'SO 00 - Demolice základov...'!J38</f>
        <v>0</v>
      </c>
      <c r="AZ64" s="101">
        <f>'SO 00 - Demolice základov...'!F35</f>
        <v>0</v>
      </c>
      <c r="BA64" s="101">
        <f>'SO 00 - Demolice základov...'!F36</f>
        <v>0</v>
      </c>
      <c r="BB64" s="101">
        <f>'SO 00 - Demolice základov...'!F37</f>
        <v>0</v>
      </c>
      <c r="BC64" s="101">
        <f>'SO 00 - Demolice základov...'!F38</f>
        <v>0</v>
      </c>
      <c r="BD64" s="103">
        <f>'SO 00 - Demolice základov...'!F39</f>
        <v>0</v>
      </c>
      <c r="BT64" s="104" t="s">
        <v>82</v>
      </c>
      <c r="BV64" s="104" t="s">
        <v>75</v>
      </c>
      <c r="BW64" s="104" t="s">
        <v>111</v>
      </c>
      <c r="BX64" s="104" t="s">
        <v>108</v>
      </c>
      <c r="CL64" s="104" t="s">
        <v>19</v>
      </c>
    </row>
    <row r="65" spans="1:90" s="4" customFormat="1" ht="16.5" customHeight="1">
      <c r="A65" s="105" t="s">
        <v>87</v>
      </c>
      <c r="B65" s="53"/>
      <c r="C65" s="98"/>
      <c r="D65" s="98"/>
      <c r="E65" s="393" t="s">
        <v>112</v>
      </c>
      <c r="F65" s="393"/>
      <c r="G65" s="393"/>
      <c r="H65" s="393"/>
      <c r="I65" s="393"/>
      <c r="J65" s="98"/>
      <c r="K65" s="393" t="s">
        <v>113</v>
      </c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81">
        <f>'SO 01 - Komunikace, parko...'!J32</f>
        <v>26190.799999999999</v>
      </c>
      <c r="AH65" s="382"/>
      <c r="AI65" s="382"/>
      <c r="AJ65" s="382"/>
      <c r="AK65" s="382"/>
      <c r="AL65" s="382"/>
      <c r="AM65" s="382"/>
      <c r="AN65" s="381">
        <f t="shared" si="0"/>
        <v>31690.87</v>
      </c>
      <c r="AO65" s="382"/>
      <c r="AP65" s="382"/>
      <c r="AQ65" s="99" t="s">
        <v>85</v>
      </c>
      <c r="AR65" s="55"/>
      <c r="AS65" s="100">
        <v>0</v>
      </c>
      <c r="AT65" s="101">
        <f t="shared" si="1"/>
        <v>5500.07</v>
      </c>
      <c r="AU65" s="102">
        <f>'SO 01 - Komunikace, parko...'!P94</f>
        <v>0</v>
      </c>
      <c r="AV65" s="101">
        <f>'SO 01 - Komunikace, parko...'!J35</f>
        <v>5500.07</v>
      </c>
      <c r="AW65" s="101">
        <f>'SO 01 - Komunikace, parko...'!J36</f>
        <v>0</v>
      </c>
      <c r="AX65" s="101">
        <f>'SO 01 - Komunikace, parko...'!J37</f>
        <v>0</v>
      </c>
      <c r="AY65" s="101">
        <f>'SO 01 - Komunikace, parko...'!J38</f>
        <v>0</v>
      </c>
      <c r="AZ65" s="101">
        <f>'SO 01 - Komunikace, parko...'!F35</f>
        <v>26190.799999999999</v>
      </c>
      <c r="BA65" s="101">
        <f>'SO 01 - Komunikace, parko...'!F36</f>
        <v>0</v>
      </c>
      <c r="BB65" s="101">
        <f>'SO 01 - Komunikace, parko...'!F37</f>
        <v>0</v>
      </c>
      <c r="BC65" s="101">
        <f>'SO 01 - Komunikace, parko...'!F38</f>
        <v>0</v>
      </c>
      <c r="BD65" s="103">
        <f>'SO 01 - Komunikace, parko...'!F39</f>
        <v>0</v>
      </c>
      <c r="BT65" s="104" t="s">
        <v>82</v>
      </c>
      <c r="BV65" s="104" t="s">
        <v>75</v>
      </c>
      <c r="BW65" s="104" t="s">
        <v>114</v>
      </c>
      <c r="BX65" s="104" t="s">
        <v>108</v>
      </c>
      <c r="CL65" s="104" t="s">
        <v>19</v>
      </c>
    </row>
    <row r="66" spans="1:90" s="4" customFormat="1" ht="16.5" customHeight="1">
      <c r="B66" s="53"/>
      <c r="C66" s="98"/>
      <c r="D66" s="98"/>
      <c r="E66" s="393" t="s">
        <v>83</v>
      </c>
      <c r="F66" s="393"/>
      <c r="G66" s="393"/>
      <c r="H66" s="393"/>
      <c r="I66" s="393"/>
      <c r="J66" s="98"/>
      <c r="K66" s="393" t="s">
        <v>84</v>
      </c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86">
        <f>ROUND(SUM(AG67:AG71),2)</f>
        <v>0</v>
      </c>
      <c r="AH66" s="382"/>
      <c r="AI66" s="382"/>
      <c r="AJ66" s="382"/>
      <c r="AK66" s="382"/>
      <c r="AL66" s="382"/>
      <c r="AM66" s="382"/>
      <c r="AN66" s="381">
        <f t="shared" si="0"/>
        <v>0</v>
      </c>
      <c r="AO66" s="382"/>
      <c r="AP66" s="382"/>
      <c r="AQ66" s="99" t="s">
        <v>85</v>
      </c>
      <c r="AR66" s="55"/>
      <c r="AS66" s="100">
        <f>ROUND(SUM(AS67:AS71),2)</f>
        <v>0</v>
      </c>
      <c r="AT66" s="101">
        <f t="shared" si="1"/>
        <v>0</v>
      </c>
      <c r="AU66" s="102">
        <f>ROUND(SUM(AU67:AU71),5)</f>
        <v>0</v>
      </c>
      <c r="AV66" s="101">
        <f>ROUND(AZ66*L29,2)</f>
        <v>0</v>
      </c>
      <c r="AW66" s="101">
        <f>ROUND(BA66*L30,2)</f>
        <v>0</v>
      </c>
      <c r="AX66" s="101">
        <f>ROUND(BB66*L29,2)</f>
        <v>0</v>
      </c>
      <c r="AY66" s="101">
        <f>ROUND(BC66*L30,2)</f>
        <v>0</v>
      </c>
      <c r="AZ66" s="101">
        <f>ROUND(SUM(AZ67:AZ71),2)</f>
        <v>0</v>
      </c>
      <c r="BA66" s="101">
        <f>ROUND(SUM(BA67:BA71),2)</f>
        <v>0</v>
      </c>
      <c r="BB66" s="101">
        <f>ROUND(SUM(BB67:BB71),2)</f>
        <v>0</v>
      </c>
      <c r="BC66" s="101">
        <f>ROUND(SUM(BC67:BC71),2)</f>
        <v>0</v>
      </c>
      <c r="BD66" s="103">
        <f>ROUND(SUM(BD67:BD71),2)</f>
        <v>0</v>
      </c>
      <c r="BS66" s="104" t="s">
        <v>72</v>
      </c>
      <c r="BT66" s="104" t="s">
        <v>82</v>
      </c>
      <c r="BU66" s="104" t="s">
        <v>74</v>
      </c>
      <c r="BV66" s="104" t="s">
        <v>75</v>
      </c>
      <c r="BW66" s="104" t="s">
        <v>115</v>
      </c>
      <c r="BX66" s="104" t="s">
        <v>108</v>
      </c>
      <c r="CL66" s="104" t="s">
        <v>19</v>
      </c>
    </row>
    <row r="67" spans="1:90" s="4" customFormat="1" ht="16.5" customHeight="1">
      <c r="A67" s="105" t="s">
        <v>87</v>
      </c>
      <c r="B67" s="53"/>
      <c r="C67" s="98"/>
      <c r="D67" s="98"/>
      <c r="E67" s="98"/>
      <c r="F67" s="393" t="s">
        <v>88</v>
      </c>
      <c r="G67" s="393"/>
      <c r="H67" s="393"/>
      <c r="I67" s="393"/>
      <c r="J67" s="393"/>
      <c r="K67" s="98"/>
      <c r="L67" s="393" t="s">
        <v>116</v>
      </c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81">
        <f>'SO 02.1 - Stavební část '!J34</f>
        <v>0</v>
      </c>
      <c r="AH67" s="382"/>
      <c r="AI67" s="382"/>
      <c r="AJ67" s="382"/>
      <c r="AK67" s="382"/>
      <c r="AL67" s="382"/>
      <c r="AM67" s="382"/>
      <c r="AN67" s="381">
        <f t="shared" si="0"/>
        <v>0</v>
      </c>
      <c r="AO67" s="382"/>
      <c r="AP67" s="382"/>
      <c r="AQ67" s="99" t="s">
        <v>85</v>
      </c>
      <c r="AR67" s="55"/>
      <c r="AS67" s="100">
        <v>0</v>
      </c>
      <c r="AT67" s="101">
        <f t="shared" si="1"/>
        <v>0</v>
      </c>
      <c r="AU67" s="102">
        <f>'SO 02.1 - Stavební část '!P110</f>
        <v>0</v>
      </c>
      <c r="AV67" s="101">
        <f>'SO 02.1 - Stavební část '!J37</f>
        <v>0</v>
      </c>
      <c r="AW67" s="101">
        <f>'SO 02.1 - Stavební část '!J38</f>
        <v>0</v>
      </c>
      <c r="AX67" s="101">
        <f>'SO 02.1 - Stavební část '!J39</f>
        <v>0</v>
      </c>
      <c r="AY67" s="101">
        <f>'SO 02.1 - Stavební část '!J40</f>
        <v>0</v>
      </c>
      <c r="AZ67" s="101">
        <f>'SO 02.1 - Stavební část '!F37</f>
        <v>0</v>
      </c>
      <c r="BA67" s="101">
        <f>'SO 02.1 - Stavební část '!F38</f>
        <v>0</v>
      </c>
      <c r="BB67" s="101">
        <f>'SO 02.1 - Stavební část '!F39</f>
        <v>0</v>
      </c>
      <c r="BC67" s="101">
        <f>'SO 02.1 - Stavební část '!F40</f>
        <v>0</v>
      </c>
      <c r="BD67" s="103">
        <f>'SO 02.1 - Stavební část '!F41</f>
        <v>0</v>
      </c>
      <c r="BT67" s="104" t="s">
        <v>90</v>
      </c>
      <c r="BV67" s="104" t="s">
        <v>75</v>
      </c>
      <c r="BW67" s="104" t="s">
        <v>117</v>
      </c>
      <c r="BX67" s="104" t="s">
        <v>115</v>
      </c>
      <c r="CL67" s="104" t="s">
        <v>19</v>
      </c>
    </row>
    <row r="68" spans="1:90" s="4" customFormat="1" ht="16.5" customHeight="1">
      <c r="A68" s="105" t="s">
        <v>87</v>
      </c>
      <c r="B68" s="53"/>
      <c r="C68" s="98"/>
      <c r="D68" s="98"/>
      <c r="E68" s="98"/>
      <c r="F68" s="393" t="s">
        <v>118</v>
      </c>
      <c r="G68" s="393"/>
      <c r="H68" s="393"/>
      <c r="I68" s="393"/>
      <c r="J68" s="393"/>
      <c r="K68" s="98"/>
      <c r="L68" s="393" t="s">
        <v>119</v>
      </c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81">
        <f>'SO 02.2 - Zdravotně techn...'!J34</f>
        <v>0</v>
      </c>
      <c r="AH68" s="382"/>
      <c r="AI68" s="382"/>
      <c r="AJ68" s="382"/>
      <c r="AK68" s="382"/>
      <c r="AL68" s="382"/>
      <c r="AM68" s="382"/>
      <c r="AN68" s="381">
        <f t="shared" si="0"/>
        <v>0</v>
      </c>
      <c r="AO68" s="382"/>
      <c r="AP68" s="382"/>
      <c r="AQ68" s="99" t="s">
        <v>85</v>
      </c>
      <c r="AR68" s="55"/>
      <c r="AS68" s="100">
        <v>0</v>
      </c>
      <c r="AT68" s="101">
        <f t="shared" si="1"/>
        <v>0</v>
      </c>
      <c r="AU68" s="102">
        <f>'SO 02.2 - Zdravotně techn...'!P104</f>
        <v>0</v>
      </c>
      <c r="AV68" s="101">
        <f>'SO 02.2 - Zdravotně techn...'!J37</f>
        <v>0</v>
      </c>
      <c r="AW68" s="101">
        <f>'SO 02.2 - Zdravotně techn...'!J38</f>
        <v>0</v>
      </c>
      <c r="AX68" s="101">
        <f>'SO 02.2 - Zdravotně techn...'!J39</f>
        <v>0</v>
      </c>
      <c r="AY68" s="101">
        <f>'SO 02.2 - Zdravotně techn...'!J40</f>
        <v>0</v>
      </c>
      <c r="AZ68" s="101">
        <f>'SO 02.2 - Zdravotně techn...'!F37</f>
        <v>0</v>
      </c>
      <c r="BA68" s="101">
        <f>'SO 02.2 - Zdravotně techn...'!F38</f>
        <v>0</v>
      </c>
      <c r="BB68" s="101">
        <f>'SO 02.2 - Zdravotně techn...'!F39</f>
        <v>0</v>
      </c>
      <c r="BC68" s="101">
        <f>'SO 02.2 - Zdravotně techn...'!F40</f>
        <v>0</v>
      </c>
      <c r="BD68" s="103">
        <f>'SO 02.2 - Zdravotně techn...'!F41</f>
        <v>0</v>
      </c>
      <c r="BT68" s="104" t="s">
        <v>90</v>
      </c>
      <c r="BV68" s="104" t="s">
        <v>75</v>
      </c>
      <c r="BW68" s="104" t="s">
        <v>120</v>
      </c>
      <c r="BX68" s="104" t="s">
        <v>115</v>
      </c>
      <c r="CL68" s="104" t="s">
        <v>19</v>
      </c>
    </row>
    <row r="69" spans="1:90" s="4" customFormat="1" ht="16.5" customHeight="1">
      <c r="A69" s="105" t="s">
        <v>87</v>
      </c>
      <c r="B69" s="53"/>
      <c r="C69" s="98"/>
      <c r="D69" s="98"/>
      <c r="E69" s="98"/>
      <c r="F69" s="393" t="s">
        <v>121</v>
      </c>
      <c r="G69" s="393"/>
      <c r="H69" s="393"/>
      <c r="I69" s="393"/>
      <c r="J69" s="393"/>
      <c r="K69" s="98"/>
      <c r="L69" s="393" t="s">
        <v>122</v>
      </c>
      <c r="M69" s="393"/>
      <c r="N69" s="393"/>
      <c r="O69" s="393"/>
      <c r="P69" s="393"/>
      <c r="Q69" s="393"/>
      <c r="R69" s="393"/>
      <c r="S69" s="393"/>
      <c r="T69" s="393"/>
      <c r="U69" s="393"/>
      <c r="V69" s="393"/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81">
        <f>'SO 02.3 - Vzduchotechnika'!J34</f>
        <v>0</v>
      </c>
      <c r="AH69" s="382"/>
      <c r="AI69" s="382"/>
      <c r="AJ69" s="382"/>
      <c r="AK69" s="382"/>
      <c r="AL69" s="382"/>
      <c r="AM69" s="382"/>
      <c r="AN69" s="381">
        <f t="shared" si="0"/>
        <v>0</v>
      </c>
      <c r="AO69" s="382"/>
      <c r="AP69" s="382"/>
      <c r="AQ69" s="99" t="s">
        <v>85</v>
      </c>
      <c r="AR69" s="55"/>
      <c r="AS69" s="100">
        <v>0</v>
      </c>
      <c r="AT69" s="101">
        <f t="shared" si="1"/>
        <v>0</v>
      </c>
      <c r="AU69" s="102">
        <f>'SO 02.3 - Vzduchotechnika'!P93</f>
        <v>0</v>
      </c>
      <c r="AV69" s="101">
        <f>'SO 02.3 - Vzduchotechnika'!J37</f>
        <v>0</v>
      </c>
      <c r="AW69" s="101">
        <f>'SO 02.3 - Vzduchotechnika'!J38</f>
        <v>0</v>
      </c>
      <c r="AX69" s="101">
        <f>'SO 02.3 - Vzduchotechnika'!J39</f>
        <v>0</v>
      </c>
      <c r="AY69" s="101">
        <f>'SO 02.3 - Vzduchotechnika'!J40</f>
        <v>0</v>
      </c>
      <c r="AZ69" s="101">
        <f>'SO 02.3 - Vzduchotechnika'!F37</f>
        <v>0</v>
      </c>
      <c r="BA69" s="101">
        <f>'SO 02.3 - Vzduchotechnika'!F38</f>
        <v>0</v>
      </c>
      <c r="BB69" s="101">
        <f>'SO 02.3 - Vzduchotechnika'!F39</f>
        <v>0</v>
      </c>
      <c r="BC69" s="101">
        <f>'SO 02.3 - Vzduchotechnika'!F40</f>
        <v>0</v>
      </c>
      <c r="BD69" s="103">
        <f>'SO 02.3 - Vzduchotechnika'!F41</f>
        <v>0</v>
      </c>
      <c r="BT69" s="104" t="s">
        <v>90</v>
      </c>
      <c r="BV69" s="104" t="s">
        <v>75</v>
      </c>
      <c r="BW69" s="104" t="s">
        <v>123</v>
      </c>
      <c r="BX69" s="104" t="s">
        <v>115</v>
      </c>
      <c r="CL69" s="104" t="s">
        <v>19</v>
      </c>
    </row>
    <row r="70" spans="1:90" s="4" customFormat="1" ht="16.5" customHeight="1">
      <c r="A70" s="105" t="s">
        <v>87</v>
      </c>
      <c r="B70" s="53"/>
      <c r="C70" s="98"/>
      <c r="D70" s="98"/>
      <c r="E70" s="98"/>
      <c r="F70" s="393" t="s">
        <v>124</v>
      </c>
      <c r="G70" s="393"/>
      <c r="H70" s="393"/>
      <c r="I70" s="393"/>
      <c r="J70" s="393"/>
      <c r="K70" s="98"/>
      <c r="L70" s="393" t="s">
        <v>125</v>
      </c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81">
        <f>'SO 02.4 - Vytápění'!J34</f>
        <v>0</v>
      </c>
      <c r="AH70" s="382"/>
      <c r="AI70" s="382"/>
      <c r="AJ70" s="382"/>
      <c r="AK70" s="382"/>
      <c r="AL70" s="382"/>
      <c r="AM70" s="382"/>
      <c r="AN70" s="381">
        <f t="shared" si="0"/>
        <v>0</v>
      </c>
      <c r="AO70" s="382"/>
      <c r="AP70" s="382"/>
      <c r="AQ70" s="99" t="s">
        <v>85</v>
      </c>
      <c r="AR70" s="55"/>
      <c r="AS70" s="100">
        <v>0</v>
      </c>
      <c r="AT70" s="101">
        <f t="shared" si="1"/>
        <v>0</v>
      </c>
      <c r="AU70" s="102">
        <f>'SO 02.4 - Vytápění'!P97</f>
        <v>0</v>
      </c>
      <c r="AV70" s="101">
        <f>'SO 02.4 - Vytápění'!J37</f>
        <v>0</v>
      </c>
      <c r="AW70" s="101">
        <f>'SO 02.4 - Vytápění'!J38</f>
        <v>0</v>
      </c>
      <c r="AX70" s="101">
        <f>'SO 02.4 - Vytápění'!J39</f>
        <v>0</v>
      </c>
      <c r="AY70" s="101">
        <f>'SO 02.4 - Vytápění'!J40</f>
        <v>0</v>
      </c>
      <c r="AZ70" s="101">
        <f>'SO 02.4 - Vytápění'!F37</f>
        <v>0</v>
      </c>
      <c r="BA70" s="101">
        <f>'SO 02.4 - Vytápění'!F38</f>
        <v>0</v>
      </c>
      <c r="BB70" s="101">
        <f>'SO 02.4 - Vytápění'!F39</f>
        <v>0</v>
      </c>
      <c r="BC70" s="101">
        <f>'SO 02.4 - Vytápění'!F40</f>
        <v>0</v>
      </c>
      <c r="BD70" s="103">
        <f>'SO 02.4 - Vytápění'!F41</f>
        <v>0</v>
      </c>
      <c r="BT70" s="104" t="s">
        <v>90</v>
      </c>
      <c r="BV70" s="104" t="s">
        <v>75</v>
      </c>
      <c r="BW70" s="104" t="s">
        <v>126</v>
      </c>
      <c r="BX70" s="104" t="s">
        <v>115</v>
      </c>
      <c r="CL70" s="104" t="s">
        <v>19</v>
      </c>
    </row>
    <row r="71" spans="1:90" s="4" customFormat="1" ht="16.5" customHeight="1">
      <c r="A71" s="105" t="s">
        <v>87</v>
      </c>
      <c r="B71" s="53"/>
      <c r="C71" s="98"/>
      <c r="D71" s="98"/>
      <c r="E71" s="98"/>
      <c r="F71" s="393" t="s">
        <v>127</v>
      </c>
      <c r="G71" s="393"/>
      <c r="H71" s="393"/>
      <c r="I71" s="393"/>
      <c r="J71" s="393"/>
      <c r="K71" s="98"/>
      <c r="L71" s="393" t="s">
        <v>128</v>
      </c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81">
        <f>'SO 02.5 - Elektroinstalace'!J34</f>
        <v>0</v>
      </c>
      <c r="AH71" s="382"/>
      <c r="AI71" s="382"/>
      <c r="AJ71" s="382"/>
      <c r="AK71" s="382"/>
      <c r="AL71" s="382"/>
      <c r="AM71" s="382"/>
      <c r="AN71" s="381">
        <f t="shared" si="0"/>
        <v>0</v>
      </c>
      <c r="AO71" s="382"/>
      <c r="AP71" s="382"/>
      <c r="AQ71" s="99" t="s">
        <v>85</v>
      </c>
      <c r="AR71" s="55"/>
      <c r="AS71" s="100">
        <v>0</v>
      </c>
      <c r="AT71" s="101">
        <f t="shared" si="1"/>
        <v>0</v>
      </c>
      <c r="AU71" s="102">
        <f>'SO 02.5 - Elektroinstalace'!P101</f>
        <v>0</v>
      </c>
      <c r="AV71" s="101">
        <f>'SO 02.5 - Elektroinstalace'!J37</f>
        <v>0</v>
      </c>
      <c r="AW71" s="101">
        <f>'SO 02.5 - Elektroinstalace'!J38</f>
        <v>0</v>
      </c>
      <c r="AX71" s="101">
        <f>'SO 02.5 - Elektroinstalace'!J39</f>
        <v>0</v>
      </c>
      <c r="AY71" s="101">
        <f>'SO 02.5 - Elektroinstalace'!J40</f>
        <v>0</v>
      </c>
      <c r="AZ71" s="101">
        <f>'SO 02.5 - Elektroinstalace'!F37</f>
        <v>0</v>
      </c>
      <c r="BA71" s="101">
        <f>'SO 02.5 - Elektroinstalace'!F38</f>
        <v>0</v>
      </c>
      <c r="BB71" s="101">
        <f>'SO 02.5 - Elektroinstalace'!F39</f>
        <v>0</v>
      </c>
      <c r="BC71" s="101">
        <f>'SO 02.5 - Elektroinstalace'!F40</f>
        <v>0</v>
      </c>
      <c r="BD71" s="103">
        <f>'SO 02.5 - Elektroinstalace'!F41</f>
        <v>0</v>
      </c>
      <c r="BT71" s="104" t="s">
        <v>90</v>
      </c>
      <c r="BV71" s="104" t="s">
        <v>75</v>
      </c>
      <c r="BW71" s="104" t="s">
        <v>129</v>
      </c>
      <c r="BX71" s="104" t="s">
        <v>115</v>
      </c>
      <c r="CL71" s="104" t="s">
        <v>19</v>
      </c>
    </row>
    <row r="72" spans="1:90" s="4" customFormat="1" ht="16.5" customHeight="1">
      <c r="B72" s="53"/>
      <c r="C72" s="98"/>
      <c r="D72" s="98"/>
      <c r="E72" s="393" t="s">
        <v>92</v>
      </c>
      <c r="F72" s="393"/>
      <c r="G72" s="393"/>
      <c r="H72" s="393"/>
      <c r="I72" s="393"/>
      <c r="J72" s="98"/>
      <c r="K72" s="393" t="s">
        <v>93</v>
      </c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86">
        <f>ROUND(SUM(AG73:AG76),2)</f>
        <v>0</v>
      </c>
      <c r="AH72" s="382"/>
      <c r="AI72" s="382"/>
      <c r="AJ72" s="382"/>
      <c r="AK72" s="382"/>
      <c r="AL72" s="382"/>
      <c r="AM72" s="382"/>
      <c r="AN72" s="381">
        <f t="shared" si="0"/>
        <v>0</v>
      </c>
      <c r="AO72" s="382"/>
      <c r="AP72" s="382"/>
      <c r="AQ72" s="99" t="s">
        <v>85</v>
      </c>
      <c r="AR72" s="55"/>
      <c r="AS72" s="100">
        <f>ROUND(SUM(AS73:AS76),2)</f>
        <v>0</v>
      </c>
      <c r="AT72" s="101">
        <f t="shared" si="1"/>
        <v>0</v>
      </c>
      <c r="AU72" s="102">
        <f>ROUND(SUM(AU73:AU76),5)</f>
        <v>0</v>
      </c>
      <c r="AV72" s="101">
        <f>ROUND(AZ72*L29,2)</f>
        <v>0</v>
      </c>
      <c r="AW72" s="101">
        <f>ROUND(BA72*L30,2)</f>
        <v>0</v>
      </c>
      <c r="AX72" s="101">
        <f>ROUND(BB72*L29,2)</f>
        <v>0</v>
      </c>
      <c r="AY72" s="101">
        <f>ROUND(BC72*L30,2)</f>
        <v>0</v>
      </c>
      <c r="AZ72" s="101">
        <f>ROUND(SUM(AZ73:AZ76),2)</f>
        <v>0</v>
      </c>
      <c r="BA72" s="101">
        <f>ROUND(SUM(BA73:BA76),2)</f>
        <v>0</v>
      </c>
      <c r="BB72" s="101">
        <f>ROUND(SUM(BB73:BB76),2)</f>
        <v>0</v>
      </c>
      <c r="BC72" s="101">
        <f>ROUND(SUM(BC73:BC76),2)</f>
        <v>0</v>
      </c>
      <c r="BD72" s="103">
        <f>ROUND(SUM(BD73:BD76),2)</f>
        <v>0</v>
      </c>
      <c r="BS72" s="104" t="s">
        <v>72</v>
      </c>
      <c r="BT72" s="104" t="s">
        <v>82</v>
      </c>
      <c r="BU72" s="104" t="s">
        <v>74</v>
      </c>
      <c r="BV72" s="104" t="s">
        <v>75</v>
      </c>
      <c r="BW72" s="104" t="s">
        <v>130</v>
      </c>
      <c r="BX72" s="104" t="s">
        <v>108</v>
      </c>
      <c r="CL72" s="104" t="s">
        <v>19</v>
      </c>
    </row>
    <row r="73" spans="1:90" s="4" customFormat="1" ht="16.5" customHeight="1">
      <c r="A73" s="105" t="s">
        <v>87</v>
      </c>
      <c r="B73" s="53"/>
      <c r="C73" s="98"/>
      <c r="D73" s="98"/>
      <c r="E73" s="98"/>
      <c r="F73" s="393" t="s">
        <v>95</v>
      </c>
      <c r="G73" s="393"/>
      <c r="H73" s="393"/>
      <c r="I73" s="393"/>
      <c r="J73" s="393"/>
      <c r="K73" s="98"/>
      <c r="L73" s="393" t="s">
        <v>89</v>
      </c>
      <c r="M73" s="393"/>
      <c r="N73" s="393"/>
      <c r="O73" s="393"/>
      <c r="P73" s="393"/>
      <c r="Q73" s="393"/>
      <c r="R73" s="393"/>
      <c r="S73" s="393"/>
      <c r="T73" s="393"/>
      <c r="U73" s="393"/>
      <c r="V73" s="393"/>
      <c r="W73" s="393"/>
      <c r="X73" s="393"/>
      <c r="Y73" s="393"/>
      <c r="Z73" s="393"/>
      <c r="AA73" s="393"/>
      <c r="AB73" s="393"/>
      <c r="AC73" s="393"/>
      <c r="AD73" s="393"/>
      <c r="AE73" s="393"/>
      <c r="AF73" s="393"/>
      <c r="AG73" s="381">
        <f>'SO 03.1 - Stavební část_01'!J34</f>
        <v>0</v>
      </c>
      <c r="AH73" s="382"/>
      <c r="AI73" s="382"/>
      <c r="AJ73" s="382"/>
      <c r="AK73" s="382"/>
      <c r="AL73" s="382"/>
      <c r="AM73" s="382"/>
      <c r="AN73" s="381">
        <f t="shared" si="0"/>
        <v>0</v>
      </c>
      <c r="AO73" s="382"/>
      <c r="AP73" s="382"/>
      <c r="AQ73" s="99" t="s">
        <v>85</v>
      </c>
      <c r="AR73" s="55"/>
      <c r="AS73" s="100">
        <v>0</v>
      </c>
      <c r="AT73" s="101">
        <f t="shared" si="1"/>
        <v>0</v>
      </c>
      <c r="AU73" s="102">
        <f>'SO 03.1 - Stavební část_01'!P108</f>
        <v>0</v>
      </c>
      <c r="AV73" s="101">
        <f>'SO 03.1 - Stavební část_01'!J37</f>
        <v>0</v>
      </c>
      <c r="AW73" s="101">
        <f>'SO 03.1 - Stavební část_01'!J38</f>
        <v>0</v>
      </c>
      <c r="AX73" s="101">
        <f>'SO 03.1 - Stavební část_01'!J39</f>
        <v>0</v>
      </c>
      <c r="AY73" s="101">
        <f>'SO 03.1 - Stavební část_01'!J40</f>
        <v>0</v>
      </c>
      <c r="AZ73" s="101">
        <f>'SO 03.1 - Stavební část_01'!F37</f>
        <v>0</v>
      </c>
      <c r="BA73" s="101">
        <f>'SO 03.1 - Stavební část_01'!F38</f>
        <v>0</v>
      </c>
      <c r="BB73" s="101">
        <f>'SO 03.1 - Stavební část_01'!F39</f>
        <v>0</v>
      </c>
      <c r="BC73" s="101">
        <f>'SO 03.1 - Stavební část_01'!F40</f>
        <v>0</v>
      </c>
      <c r="BD73" s="103">
        <f>'SO 03.1 - Stavební část_01'!F41</f>
        <v>0</v>
      </c>
      <c r="BT73" s="104" t="s">
        <v>90</v>
      </c>
      <c r="BV73" s="104" t="s">
        <v>75</v>
      </c>
      <c r="BW73" s="104" t="s">
        <v>131</v>
      </c>
      <c r="BX73" s="104" t="s">
        <v>130</v>
      </c>
      <c r="CL73" s="104" t="s">
        <v>19</v>
      </c>
    </row>
    <row r="74" spans="1:90" s="4" customFormat="1" ht="16.5" customHeight="1">
      <c r="A74" s="105" t="s">
        <v>87</v>
      </c>
      <c r="B74" s="53"/>
      <c r="C74" s="98"/>
      <c r="D74" s="98"/>
      <c r="E74" s="98"/>
      <c r="F74" s="393" t="s">
        <v>132</v>
      </c>
      <c r="G74" s="393"/>
      <c r="H74" s="393"/>
      <c r="I74" s="393"/>
      <c r="J74" s="393"/>
      <c r="K74" s="98"/>
      <c r="L74" s="393" t="s">
        <v>119</v>
      </c>
      <c r="M74" s="393"/>
      <c r="N74" s="393"/>
      <c r="O74" s="393"/>
      <c r="P74" s="393"/>
      <c r="Q74" s="393"/>
      <c r="R74" s="393"/>
      <c r="S74" s="393"/>
      <c r="T74" s="393"/>
      <c r="U74" s="393"/>
      <c r="V74" s="393"/>
      <c r="W74" s="393"/>
      <c r="X74" s="393"/>
      <c r="Y74" s="393"/>
      <c r="Z74" s="393"/>
      <c r="AA74" s="393"/>
      <c r="AB74" s="393"/>
      <c r="AC74" s="393"/>
      <c r="AD74" s="393"/>
      <c r="AE74" s="393"/>
      <c r="AF74" s="393"/>
      <c r="AG74" s="381">
        <f>'SO 03.2 - Zdravotně techn...'!J34</f>
        <v>0</v>
      </c>
      <c r="AH74" s="382"/>
      <c r="AI74" s="382"/>
      <c r="AJ74" s="382"/>
      <c r="AK74" s="382"/>
      <c r="AL74" s="382"/>
      <c r="AM74" s="382"/>
      <c r="AN74" s="381">
        <f t="shared" si="0"/>
        <v>0</v>
      </c>
      <c r="AO74" s="382"/>
      <c r="AP74" s="382"/>
      <c r="AQ74" s="99" t="s">
        <v>85</v>
      </c>
      <c r="AR74" s="55"/>
      <c r="AS74" s="100">
        <v>0</v>
      </c>
      <c r="AT74" s="101">
        <f t="shared" si="1"/>
        <v>0</v>
      </c>
      <c r="AU74" s="102">
        <f>'SO 03.2 - Zdravotně techn...'!P103</f>
        <v>0</v>
      </c>
      <c r="AV74" s="101">
        <f>'SO 03.2 - Zdravotně techn...'!J37</f>
        <v>0</v>
      </c>
      <c r="AW74" s="101">
        <f>'SO 03.2 - Zdravotně techn...'!J38</f>
        <v>0</v>
      </c>
      <c r="AX74" s="101">
        <f>'SO 03.2 - Zdravotně techn...'!J39</f>
        <v>0</v>
      </c>
      <c r="AY74" s="101">
        <f>'SO 03.2 - Zdravotně techn...'!J40</f>
        <v>0</v>
      </c>
      <c r="AZ74" s="101">
        <f>'SO 03.2 - Zdravotně techn...'!F37</f>
        <v>0</v>
      </c>
      <c r="BA74" s="101">
        <f>'SO 03.2 - Zdravotně techn...'!F38</f>
        <v>0</v>
      </c>
      <c r="BB74" s="101">
        <f>'SO 03.2 - Zdravotně techn...'!F39</f>
        <v>0</v>
      </c>
      <c r="BC74" s="101">
        <f>'SO 03.2 - Zdravotně techn...'!F40</f>
        <v>0</v>
      </c>
      <c r="BD74" s="103">
        <f>'SO 03.2 - Zdravotně techn...'!F41</f>
        <v>0</v>
      </c>
      <c r="BT74" s="104" t="s">
        <v>90</v>
      </c>
      <c r="BV74" s="104" t="s">
        <v>75</v>
      </c>
      <c r="BW74" s="104" t="s">
        <v>133</v>
      </c>
      <c r="BX74" s="104" t="s">
        <v>130</v>
      </c>
      <c r="CL74" s="104" t="s">
        <v>19</v>
      </c>
    </row>
    <row r="75" spans="1:90" s="4" customFormat="1" ht="16.5" customHeight="1">
      <c r="A75" s="105" t="s">
        <v>87</v>
      </c>
      <c r="B75" s="53"/>
      <c r="C75" s="98"/>
      <c r="D75" s="98"/>
      <c r="E75" s="98"/>
      <c r="F75" s="393" t="s">
        <v>134</v>
      </c>
      <c r="G75" s="393"/>
      <c r="H75" s="393"/>
      <c r="I75" s="393"/>
      <c r="J75" s="393"/>
      <c r="K75" s="98"/>
      <c r="L75" s="393" t="s">
        <v>122</v>
      </c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  <c r="AC75" s="393"/>
      <c r="AD75" s="393"/>
      <c r="AE75" s="393"/>
      <c r="AF75" s="393"/>
      <c r="AG75" s="381">
        <f>'SO 03.3 - Vzduchotechnika'!J34</f>
        <v>0</v>
      </c>
      <c r="AH75" s="382"/>
      <c r="AI75" s="382"/>
      <c r="AJ75" s="382"/>
      <c r="AK75" s="382"/>
      <c r="AL75" s="382"/>
      <c r="AM75" s="382"/>
      <c r="AN75" s="381">
        <f t="shared" si="0"/>
        <v>0</v>
      </c>
      <c r="AO75" s="382"/>
      <c r="AP75" s="382"/>
      <c r="AQ75" s="99" t="s">
        <v>85</v>
      </c>
      <c r="AR75" s="55"/>
      <c r="AS75" s="100">
        <v>0</v>
      </c>
      <c r="AT75" s="101">
        <f t="shared" si="1"/>
        <v>0</v>
      </c>
      <c r="AU75" s="102">
        <f>'SO 03.3 - Vzduchotechnika'!P93</f>
        <v>0</v>
      </c>
      <c r="AV75" s="101">
        <f>'SO 03.3 - Vzduchotechnika'!J37</f>
        <v>0</v>
      </c>
      <c r="AW75" s="101">
        <f>'SO 03.3 - Vzduchotechnika'!J38</f>
        <v>0</v>
      </c>
      <c r="AX75" s="101">
        <f>'SO 03.3 - Vzduchotechnika'!J39</f>
        <v>0</v>
      </c>
      <c r="AY75" s="101">
        <f>'SO 03.3 - Vzduchotechnika'!J40</f>
        <v>0</v>
      </c>
      <c r="AZ75" s="101">
        <f>'SO 03.3 - Vzduchotechnika'!F37</f>
        <v>0</v>
      </c>
      <c r="BA75" s="101">
        <f>'SO 03.3 - Vzduchotechnika'!F38</f>
        <v>0</v>
      </c>
      <c r="BB75" s="101">
        <f>'SO 03.3 - Vzduchotechnika'!F39</f>
        <v>0</v>
      </c>
      <c r="BC75" s="101">
        <f>'SO 03.3 - Vzduchotechnika'!F40</f>
        <v>0</v>
      </c>
      <c r="BD75" s="103">
        <f>'SO 03.3 - Vzduchotechnika'!F41</f>
        <v>0</v>
      </c>
      <c r="BT75" s="104" t="s">
        <v>90</v>
      </c>
      <c r="BV75" s="104" t="s">
        <v>75</v>
      </c>
      <c r="BW75" s="104" t="s">
        <v>135</v>
      </c>
      <c r="BX75" s="104" t="s">
        <v>130</v>
      </c>
      <c r="CL75" s="104" t="s">
        <v>19</v>
      </c>
    </row>
    <row r="76" spans="1:90" s="4" customFormat="1" ht="16.5" customHeight="1">
      <c r="A76" s="105" t="s">
        <v>87</v>
      </c>
      <c r="B76" s="53"/>
      <c r="C76" s="98"/>
      <c r="D76" s="98"/>
      <c r="E76" s="98"/>
      <c r="F76" s="393" t="s">
        <v>136</v>
      </c>
      <c r="G76" s="393"/>
      <c r="H76" s="393"/>
      <c r="I76" s="393"/>
      <c r="J76" s="393"/>
      <c r="K76" s="98"/>
      <c r="L76" s="393" t="s">
        <v>128</v>
      </c>
      <c r="M76" s="393"/>
      <c r="N76" s="393"/>
      <c r="O76" s="393"/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81">
        <f>'SO 03.4 - Elektroinstalace'!J34</f>
        <v>0</v>
      </c>
      <c r="AH76" s="382"/>
      <c r="AI76" s="382"/>
      <c r="AJ76" s="382"/>
      <c r="AK76" s="382"/>
      <c r="AL76" s="382"/>
      <c r="AM76" s="382"/>
      <c r="AN76" s="381">
        <f t="shared" si="0"/>
        <v>0</v>
      </c>
      <c r="AO76" s="382"/>
      <c r="AP76" s="382"/>
      <c r="AQ76" s="99" t="s">
        <v>85</v>
      </c>
      <c r="AR76" s="55"/>
      <c r="AS76" s="100">
        <v>0</v>
      </c>
      <c r="AT76" s="101">
        <f t="shared" si="1"/>
        <v>0</v>
      </c>
      <c r="AU76" s="102">
        <f>'SO 03.4 - Elektroinstalace'!P101</f>
        <v>0</v>
      </c>
      <c r="AV76" s="101">
        <f>'SO 03.4 - Elektroinstalace'!J37</f>
        <v>0</v>
      </c>
      <c r="AW76" s="101">
        <f>'SO 03.4 - Elektroinstalace'!J38</f>
        <v>0</v>
      </c>
      <c r="AX76" s="101">
        <f>'SO 03.4 - Elektroinstalace'!J39</f>
        <v>0</v>
      </c>
      <c r="AY76" s="101">
        <f>'SO 03.4 - Elektroinstalace'!J40</f>
        <v>0</v>
      </c>
      <c r="AZ76" s="101">
        <f>'SO 03.4 - Elektroinstalace'!F37</f>
        <v>0</v>
      </c>
      <c r="BA76" s="101">
        <f>'SO 03.4 - Elektroinstalace'!F38</f>
        <v>0</v>
      </c>
      <c r="BB76" s="101">
        <f>'SO 03.4 - Elektroinstalace'!F39</f>
        <v>0</v>
      </c>
      <c r="BC76" s="101">
        <f>'SO 03.4 - Elektroinstalace'!F40</f>
        <v>0</v>
      </c>
      <c r="BD76" s="103">
        <f>'SO 03.4 - Elektroinstalace'!F41</f>
        <v>0</v>
      </c>
      <c r="BT76" s="104" t="s">
        <v>90</v>
      </c>
      <c r="BV76" s="104" t="s">
        <v>75</v>
      </c>
      <c r="BW76" s="104" t="s">
        <v>137</v>
      </c>
      <c r="BX76" s="104" t="s">
        <v>130</v>
      </c>
      <c r="CL76" s="104" t="s">
        <v>19</v>
      </c>
    </row>
    <row r="77" spans="1:90" s="4" customFormat="1" ht="16.5" customHeight="1">
      <c r="B77" s="53"/>
      <c r="C77" s="98"/>
      <c r="D77" s="98"/>
      <c r="E77" s="393" t="s">
        <v>97</v>
      </c>
      <c r="F77" s="393"/>
      <c r="G77" s="393"/>
      <c r="H77" s="393"/>
      <c r="I77" s="393"/>
      <c r="J77" s="98"/>
      <c r="K77" s="393" t="s">
        <v>98</v>
      </c>
      <c r="L77" s="393"/>
      <c r="M77" s="393"/>
      <c r="N77" s="393"/>
      <c r="O77" s="393"/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86">
        <f>ROUND(AG78+AG85,2)</f>
        <v>0</v>
      </c>
      <c r="AH77" s="382"/>
      <c r="AI77" s="382"/>
      <c r="AJ77" s="382"/>
      <c r="AK77" s="382"/>
      <c r="AL77" s="382"/>
      <c r="AM77" s="382"/>
      <c r="AN77" s="381">
        <f t="shared" si="0"/>
        <v>0</v>
      </c>
      <c r="AO77" s="382"/>
      <c r="AP77" s="382"/>
      <c r="AQ77" s="99" t="s">
        <v>85</v>
      </c>
      <c r="AR77" s="55"/>
      <c r="AS77" s="100">
        <f>ROUND(AS78+AS85,2)</f>
        <v>0</v>
      </c>
      <c r="AT77" s="101">
        <f t="shared" si="1"/>
        <v>0</v>
      </c>
      <c r="AU77" s="102">
        <f>ROUND(AU78+AU85,5)</f>
        <v>0</v>
      </c>
      <c r="AV77" s="101">
        <f>ROUND(AZ77*L29,2)</f>
        <v>0</v>
      </c>
      <c r="AW77" s="101">
        <f>ROUND(BA77*L30,2)</f>
        <v>0</v>
      </c>
      <c r="AX77" s="101">
        <f>ROUND(BB77*L29,2)</f>
        <v>0</v>
      </c>
      <c r="AY77" s="101">
        <f>ROUND(BC77*L30,2)</f>
        <v>0</v>
      </c>
      <c r="AZ77" s="101">
        <f>ROUND(AZ78+AZ85,2)</f>
        <v>0</v>
      </c>
      <c r="BA77" s="101">
        <f>ROUND(BA78+BA85,2)</f>
        <v>0</v>
      </c>
      <c r="BB77" s="101">
        <f>ROUND(BB78+BB85,2)</f>
        <v>0</v>
      </c>
      <c r="BC77" s="101">
        <f>ROUND(BC78+BC85,2)</f>
        <v>0</v>
      </c>
      <c r="BD77" s="103">
        <f>ROUND(BD78+BD85,2)</f>
        <v>0</v>
      </c>
      <c r="BS77" s="104" t="s">
        <v>72</v>
      </c>
      <c r="BT77" s="104" t="s">
        <v>82</v>
      </c>
      <c r="BU77" s="104" t="s">
        <v>74</v>
      </c>
      <c r="BV77" s="104" t="s">
        <v>75</v>
      </c>
      <c r="BW77" s="104" t="s">
        <v>138</v>
      </c>
      <c r="BX77" s="104" t="s">
        <v>108</v>
      </c>
      <c r="CL77" s="104" t="s">
        <v>19</v>
      </c>
    </row>
    <row r="78" spans="1:90" s="4" customFormat="1" ht="16.5" customHeight="1">
      <c r="B78" s="53"/>
      <c r="C78" s="98"/>
      <c r="D78" s="98"/>
      <c r="E78" s="98"/>
      <c r="F78" s="393" t="s">
        <v>139</v>
      </c>
      <c r="G78" s="393"/>
      <c r="H78" s="393"/>
      <c r="I78" s="393"/>
      <c r="J78" s="393"/>
      <c r="K78" s="98"/>
      <c r="L78" s="393" t="s">
        <v>98</v>
      </c>
      <c r="M78" s="393"/>
      <c r="N78" s="393"/>
      <c r="O78" s="393"/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86">
        <f>ROUND(SUM(AG79:AG84),2)</f>
        <v>0</v>
      </c>
      <c r="AH78" s="382"/>
      <c r="AI78" s="382"/>
      <c r="AJ78" s="382"/>
      <c r="AK78" s="382"/>
      <c r="AL78" s="382"/>
      <c r="AM78" s="382"/>
      <c r="AN78" s="381">
        <f t="shared" si="0"/>
        <v>0</v>
      </c>
      <c r="AO78" s="382"/>
      <c r="AP78" s="382"/>
      <c r="AQ78" s="99" t="s">
        <v>85</v>
      </c>
      <c r="AR78" s="55"/>
      <c r="AS78" s="100">
        <f>ROUND(SUM(AS79:AS84),2)</f>
        <v>0</v>
      </c>
      <c r="AT78" s="101">
        <f t="shared" si="1"/>
        <v>0</v>
      </c>
      <c r="AU78" s="102">
        <f>ROUND(SUM(AU79:AU84),5)</f>
        <v>0</v>
      </c>
      <c r="AV78" s="101">
        <f>ROUND(AZ78*L29,2)</f>
        <v>0</v>
      </c>
      <c r="AW78" s="101">
        <f>ROUND(BA78*L30,2)</f>
        <v>0</v>
      </c>
      <c r="AX78" s="101">
        <f>ROUND(BB78*L29,2)</f>
        <v>0</v>
      </c>
      <c r="AY78" s="101">
        <f>ROUND(BC78*L30,2)</f>
        <v>0</v>
      </c>
      <c r="AZ78" s="101">
        <f>ROUND(SUM(AZ79:AZ84),2)</f>
        <v>0</v>
      </c>
      <c r="BA78" s="101">
        <f>ROUND(SUM(BA79:BA84),2)</f>
        <v>0</v>
      </c>
      <c r="BB78" s="101">
        <f>ROUND(SUM(BB79:BB84),2)</f>
        <v>0</v>
      </c>
      <c r="BC78" s="101">
        <f>ROUND(SUM(BC79:BC84),2)</f>
        <v>0</v>
      </c>
      <c r="BD78" s="103">
        <f>ROUND(SUM(BD79:BD84),2)</f>
        <v>0</v>
      </c>
      <c r="BS78" s="104" t="s">
        <v>72</v>
      </c>
      <c r="BT78" s="104" t="s">
        <v>90</v>
      </c>
      <c r="BU78" s="104" t="s">
        <v>74</v>
      </c>
      <c r="BV78" s="104" t="s">
        <v>75</v>
      </c>
      <c r="BW78" s="104" t="s">
        <v>140</v>
      </c>
      <c r="BX78" s="104" t="s">
        <v>138</v>
      </c>
      <c r="CL78" s="104" t="s">
        <v>19</v>
      </c>
    </row>
    <row r="79" spans="1:90" s="4" customFormat="1" ht="23.25" customHeight="1">
      <c r="A79" s="105" t="s">
        <v>87</v>
      </c>
      <c r="B79" s="53"/>
      <c r="C79" s="98"/>
      <c r="D79" s="98"/>
      <c r="E79" s="98"/>
      <c r="F79" s="98"/>
      <c r="G79" s="393" t="s">
        <v>141</v>
      </c>
      <c r="H79" s="393"/>
      <c r="I79" s="393"/>
      <c r="J79" s="393"/>
      <c r="K79" s="393"/>
      <c r="L79" s="98"/>
      <c r="M79" s="393" t="s">
        <v>142</v>
      </c>
      <c r="N79" s="393"/>
      <c r="O79" s="393"/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81">
        <f>'SO 04.1.1 - Kácení dřevin...'!J34</f>
        <v>0</v>
      </c>
      <c r="AH79" s="382"/>
      <c r="AI79" s="382"/>
      <c r="AJ79" s="382"/>
      <c r="AK79" s="382"/>
      <c r="AL79" s="382"/>
      <c r="AM79" s="382"/>
      <c r="AN79" s="381">
        <f t="shared" si="0"/>
        <v>0</v>
      </c>
      <c r="AO79" s="382"/>
      <c r="AP79" s="382"/>
      <c r="AQ79" s="99" t="s">
        <v>85</v>
      </c>
      <c r="AR79" s="55"/>
      <c r="AS79" s="100">
        <v>0</v>
      </c>
      <c r="AT79" s="101">
        <f t="shared" si="1"/>
        <v>0</v>
      </c>
      <c r="AU79" s="102">
        <f>'SO 04.1.1 - Kácení dřevin...'!P94</f>
        <v>0</v>
      </c>
      <c r="AV79" s="101">
        <f>'SO 04.1.1 - Kácení dřevin...'!J37</f>
        <v>0</v>
      </c>
      <c r="AW79" s="101">
        <f>'SO 04.1.1 - Kácení dřevin...'!J38</f>
        <v>0</v>
      </c>
      <c r="AX79" s="101">
        <f>'SO 04.1.1 - Kácení dřevin...'!J39</f>
        <v>0</v>
      </c>
      <c r="AY79" s="101">
        <f>'SO 04.1.1 - Kácení dřevin...'!J40</f>
        <v>0</v>
      </c>
      <c r="AZ79" s="101">
        <f>'SO 04.1.1 - Kácení dřevin...'!F37</f>
        <v>0</v>
      </c>
      <c r="BA79" s="101">
        <f>'SO 04.1.1 - Kácení dřevin...'!F38</f>
        <v>0</v>
      </c>
      <c r="BB79" s="101">
        <f>'SO 04.1.1 - Kácení dřevin...'!F39</f>
        <v>0</v>
      </c>
      <c r="BC79" s="101">
        <f>'SO 04.1.1 - Kácení dřevin...'!F40</f>
        <v>0</v>
      </c>
      <c r="BD79" s="103">
        <f>'SO 04.1.1 - Kácení dřevin...'!F41</f>
        <v>0</v>
      </c>
      <c r="BT79" s="104" t="s">
        <v>143</v>
      </c>
      <c r="BV79" s="104" t="s">
        <v>75</v>
      </c>
      <c r="BW79" s="104" t="s">
        <v>144</v>
      </c>
      <c r="BX79" s="104" t="s">
        <v>140</v>
      </c>
      <c r="CL79" s="104" t="s">
        <v>19</v>
      </c>
    </row>
    <row r="80" spans="1:90" s="4" customFormat="1" ht="23.25" customHeight="1">
      <c r="A80" s="105" t="s">
        <v>87</v>
      </c>
      <c r="B80" s="53"/>
      <c r="C80" s="98"/>
      <c r="D80" s="98"/>
      <c r="E80" s="98"/>
      <c r="F80" s="98"/>
      <c r="G80" s="393" t="s">
        <v>145</v>
      </c>
      <c r="H80" s="393"/>
      <c r="I80" s="393"/>
      <c r="J80" s="393"/>
      <c r="K80" s="393"/>
      <c r="L80" s="98"/>
      <c r="M80" s="393" t="s">
        <v>146</v>
      </c>
      <c r="N80" s="393"/>
      <c r="O80" s="393"/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81">
        <f>'SO 04.1.2 - STROMY- výsad...'!J34</f>
        <v>0</v>
      </c>
      <c r="AH80" s="382"/>
      <c r="AI80" s="382"/>
      <c r="AJ80" s="382"/>
      <c r="AK80" s="382"/>
      <c r="AL80" s="382"/>
      <c r="AM80" s="382"/>
      <c r="AN80" s="381">
        <f t="shared" si="0"/>
        <v>0</v>
      </c>
      <c r="AO80" s="382"/>
      <c r="AP80" s="382"/>
      <c r="AQ80" s="99" t="s">
        <v>85</v>
      </c>
      <c r="AR80" s="55"/>
      <c r="AS80" s="100">
        <v>0</v>
      </c>
      <c r="AT80" s="101">
        <f t="shared" si="1"/>
        <v>0</v>
      </c>
      <c r="AU80" s="102">
        <f>'SO 04.1.2 - STROMY- výsad...'!P96</f>
        <v>0</v>
      </c>
      <c r="AV80" s="101">
        <f>'SO 04.1.2 - STROMY- výsad...'!J37</f>
        <v>0</v>
      </c>
      <c r="AW80" s="101">
        <f>'SO 04.1.2 - STROMY- výsad...'!J38</f>
        <v>0</v>
      </c>
      <c r="AX80" s="101">
        <f>'SO 04.1.2 - STROMY- výsad...'!J39</f>
        <v>0</v>
      </c>
      <c r="AY80" s="101">
        <f>'SO 04.1.2 - STROMY- výsad...'!J40</f>
        <v>0</v>
      </c>
      <c r="AZ80" s="101">
        <f>'SO 04.1.2 - STROMY- výsad...'!F37</f>
        <v>0</v>
      </c>
      <c r="BA80" s="101">
        <f>'SO 04.1.2 - STROMY- výsad...'!F38</f>
        <v>0</v>
      </c>
      <c r="BB80" s="101">
        <f>'SO 04.1.2 - STROMY- výsad...'!F39</f>
        <v>0</v>
      </c>
      <c r="BC80" s="101">
        <f>'SO 04.1.2 - STROMY- výsad...'!F40</f>
        <v>0</v>
      </c>
      <c r="BD80" s="103">
        <f>'SO 04.1.2 - STROMY- výsad...'!F41</f>
        <v>0</v>
      </c>
      <c r="BT80" s="104" t="s">
        <v>143</v>
      </c>
      <c r="BV80" s="104" t="s">
        <v>75</v>
      </c>
      <c r="BW80" s="104" t="s">
        <v>147</v>
      </c>
      <c r="BX80" s="104" t="s">
        <v>140</v>
      </c>
      <c r="CL80" s="104" t="s">
        <v>19</v>
      </c>
    </row>
    <row r="81" spans="1:90" s="4" customFormat="1" ht="23.25" customHeight="1">
      <c r="A81" s="105" t="s">
        <v>87</v>
      </c>
      <c r="B81" s="53"/>
      <c r="C81" s="98"/>
      <c r="D81" s="98"/>
      <c r="E81" s="98"/>
      <c r="F81" s="98"/>
      <c r="G81" s="393" t="s">
        <v>148</v>
      </c>
      <c r="H81" s="393"/>
      <c r="I81" s="393"/>
      <c r="J81" s="393"/>
      <c r="K81" s="393"/>
      <c r="L81" s="98"/>
      <c r="M81" s="393" t="s">
        <v>149</v>
      </c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81">
        <f>'SO 04.1.3 - Štěrkové tráv...'!J34</f>
        <v>0</v>
      </c>
      <c r="AH81" s="382"/>
      <c r="AI81" s="382"/>
      <c r="AJ81" s="382"/>
      <c r="AK81" s="382"/>
      <c r="AL81" s="382"/>
      <c r="AM81" s="382"/>
      <c r="AN81" s="381">
        <f t="shared" si="0"/>
        <v>0</v>
      </c>
      <c r="AO81" s="382"/>
      <c r="AP81" s="382"/>
      <c r="AQ81" s="99" t="s">
        <v>85</v>
      </c>
      <c r="AR81" s="55"/>
      <c r="AS81" s="100">
        <v>0</v>
      </c>
      <c r="AT81" s="101">
        <f t="shared" si="1"/>
        <v>0</v>
      </c>
      <c r="AU81" s="102">
        <f>'SO 04.1.3 - Štěrkové tráv...'!P96</f>
        <v>0</v>
      </c>
      <c r="AV81" s="101">
        <f>'SO 04.1.3 - Štěrkové tráv...'!J37</f>
        <v>0</v>
      </c>
      <c r="AW81" s="101">
        <f>'SO 04.1.3 - Štěrkové tráv...'!J38</f>
        <v>0</v>
      </c>
      <c r="AX81" s="101">
        <f>'SO 04.1.3 - Štěrkové tráv...'!J39</f>
        <v>0</v>
      </c>
      <c r="AY81" s="101">
        <f>'SO 04.1.3 - Štěrkové tráv...'!J40</f>
        <v>0</v>
      </c>
      <c r="AZ81" s="101">
        <f>'SO 04.1.3 - Štěrkové tráv...'!F37</f>
        <v>0</v>
      </c>
      <c r="BA81" s="101">
        <f>'SO 04.1.3 - Štěrkové tráv...'!F38</f>
        <v>0</v>
      </c>
      <c r="BB81" s="101">
        <f>'SO 04.1.3 - Štěrkové tráv...'!F39</f>
        <v>0</v>
      </c>
      <c r="BC81" s="101">
        <f>'SO 04.1.3 - Štěrkové tráv...'!F40</f>
        <v>0</v>
      </c>
      <c r="BD81" s="103">
        <f>'SO 04.1.3 - Štěrkové tráv...'!F41</f>
        <v>0</v>
      </c>
      <c r="BT81" s="104" t="s">
        <v>143</v>
      </c>
      <c r="BV81" s="104" t="s">
        <v>75</v>
      </c>
      <c r="BW81" s="104" t="s">
        <v>150</v>
      </c>
      <c r="BX81" s="104" t="s">
        <v>140</v>
      </c>
      <c r="CL81" s="104" t="s">
        <v>19</v>
      </c>
    </row>
    <row r="82" spans="1:90" s="4" customFormat="1" ht="23.25" customHeight="1">
      <c r="A82" s="105" t="s">
        <v>87</v>
      </c>
      <c r="B82" s="53"/>
      <c r="C82" s="98"/>
      <c r="D82" s="98"/>
      <c r="E82" s="98"/>
      <c r="F82" s="98"/>
      <c r="G82" s="393" t="s">
        <v>151</v>
      </c>
      <c r="H82" s="393"/>
      <c r="I82" s="393"/>
      <c r="J82" s="393"/>
      <c r="K82" s="393"/>
      <c r="L82" s="98"/>
      <c r="M82" s="393" t="s">
        <v>152</v>
      </c>
      <c r="N82" s="393"/>
      <c r="O82" s="393"/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81">
        <f>'SO 04.1.4 - Trávo-bylinná...'!J34</f>
        <v>0</v>
      </c>
      <c r="AH82" s="382"/>
      <c r="AI82" s="382"/>
      <c r="AJ82" s="382"/>
      <c r="AK82" s="382"/>
      <c r="AL82" s="382"/>
      <c r="AM82" s="382"/>
      <c r="AN82" s="381">
        <f t="shared" si="0"/>
        <v>0</v>
      </c>
      <c r="AO82" s="382"/>
      <c r="AP82" s="382"/>
      <c r="AQ82" s="99" t="s">
        <v>85</v>
      </c>
      <c r="AR82" s="55"/>
      <c r="AS82" s="100">
        <v>0</v>
      </c>
      <c r="AT82" s="101">
        <f t="shared" si="1"/>
        <v>0</v>
      </c>
      <c r="AU82" s="102">
        <f>'SO 04.1.4 - Trávo-bylinná...'!P94</f>
        <v>0</v>
      </c>
      <c r="AV82" s="101">
        <f>'SO 04.1.4 - Trávo-bylinná...'!J37</f>
        <v>0</v>
      </c>
      <c r="AW82" s="101">
        <f>'SO 04.1.4 - Trávo-bylinná...'!J38</f>
        <v>0</v>
      </c>
      <c r="AX82" s="101">
        <f>'SO 04.1.4 - Trávo-bylinná...'!J39</f>
        <v>0</v>
      </c>
      <c r="AY82" s="101">
        <f>'SO 04.1.4 - Trávo-bylinná...'!J40</f>
        <v>0</v>
      </c>
      <c r="AZ82" s="101">
        <f>'SO 04.1.4 - Trávo-bylinná...'!F37</f>
        <v>0</v>
      </c>
      <c r="BA82" s="101">
        <f>'SO 04.1.4 - Trávo-bylinná...'!F38</f>
        <v>0</v>
      </c>
      <c r="BB82" s="101">
        <f>'SO 04.1.4 - Trávo-bylinná...'!F39</f>
        <v>0</v>
      </c>
      <c r="BC82" s="101">
        <f>'SO 04.1.4 - Trávo-bylinná...'!F40</f>
        <v>0</v>
      </c>
      <c r="BD82" s="103">
        <f>'SO 04.1.4 - Trávo-bylinná...'!F41</f>
        <v>0</v>
      </c>
      <c r="BT82" s="104" t="s">
        <v>143</v>
      </c>
      <c r="BV82" s="104" t="s">
        <v>75</v>
      </c>
      <c r="BW82" s="104" t="s">
        <v>153</v>
      </c>
      <c r="BX82" s="104" t="s">
        <v>140</v>
      </c>
      <c r="CL82" s="104" t="s">
        <v>19</v>
      </c>
    </row>
    <row r="83" spans="1:90" s="4" customFormat="1" ht="23.25" customHeight="1">
      <c r="A83" s="105" t="s">
        <v>87</v>
      </c>
      <c r="B83" s="53"/>
      <c r="C83" s="98"/>
      <c r="D83" s="98"/>
      <c r="E83" s="98"/>
      <c r="F83" s="98"/>
      <c r="G83" s="393" t="s">
        <v>154</v>
      </c>
      <c r="H83" s="393"/>
      <c r="I83" s="393"/>
      <c r="J83" s="393"/>
      <c r="K83" s="393"/>
      <c r="L83" s="98"/>
      <c r="M83" s="393" t="s">
        <v>155</v>
      </c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81">
        <f>'SO 04.1.5 - Trávníky obno...'!J34</f>
        <v>0</v>
      </c>
      <c r="AH83" s="382"/>
      <c r="AI83" s="382"/>
      <c r="AJ83" s="382"/>
      <c r="AK83" s="382"/>
      <c r="AL83" s="382"/>
      <c r="AM83" s="382"/>
      <c r="AN83" s="381">
        <f t="shared" si="0"/>
        <v>0</v>
      </c>
      <c r="AO83" s="382"/>
      <c r="AP83" s="382"/>
      <c r="AQ83" s="99" t="s">
        <v>85</v>
      </c>
      <c r="AR83" s="55"/>
      <c r="AS83" s="100">
        <v>0</v>
      </c>
      <c r="AT83" s="101">
        <f t="shared" si="1"/>
        <v>0</v>
      </c>
      <c r="AU83" s="102">
        <f>'SO 04.1.5 - Trávníky obno...'!P94</f>
        <v>0</v>
      </c>
      <c r="AV83" s="101">
        <f>'SO 04.1.5 - Trávníky obno...'!J37</f>
        <v>0</v>
      </c>
      <c r="AW83" s="101">
        <f>'SO 04.1.5 - Trávníky obno...'!J38</f>
        <v>0</v>
      </c>
      <c r="AX83" s="101">
        <f>'SO 04.1.5 - Trávníky obno...'!J39</f>
        <v>0</v>
      </c>
      <c r="AY83" s="101">
        <f>'SO 04.1.5 - Trávníky obno...'!J40</f>
        <v>0</v>
      </c>
      <c r="AZ83" s="101">
        <f>'SO 04.1.5 - Trávníky obno...'!F37</f>
        <v>0</v>
      </c>
      <c r="BA83" s="101">
        <f>'SO 04.1.5 - Trávníky obno...'!F38</f>
        <v>0</v>
      </c>
      <c r="BB83" s="101">
        <f>'SO 04.1.5 - Trávníky obno...'!F39</f>
        <v>0</v>
      </c>
      <c r="BC83" s="101">
        <f>'SO 04.1.5 - Trávníky obno...'!F40</f>
        <v>0</v>
      </c>
      <c r="BD83" s="103">
        <f>'SO 04.1.5 - Trávníky obno...'!F41</f>
        <v>0</v>
      </c>
      <c r="BT83" s="104" t="s">
        <v>143</v>
      </c>
      <c r="BV83" s="104" t="s">
        <v>75</v>
      </c>
      <c r="BW83" s="104" t="s">
        <v>156</v>
      </c>
      <c r="BX83" s="104" t="s">
        <v>140</v>
      </c>
      <c r="CL83" s="104" t="s">
        <v>19</v>
      </c>
    </row>
    <row r="84" spans="1:90" s="4" customFormat="1" ht="23.25" customHeight="1">
      <c r="A84" s="105" t="s">
        <v>87</v>
      </c>
      <c r="B84" s="53"/>
      <c r="C84" s="98"/>
      <c r="D84" s="98"/>
      <c r="E84" s="98"/>
      <c r="F84" s="98"/>
      <c r="G84" s="393" t="s">
        <v>157</v>
      </c>
      <c r="H84" s="393"/>
      <c r="I84" s="393"/>
      <c r="J84" s="393"/>
      <c r="K84" s="393"/>
      <c r="L84" s="98"/>
      <c r="M84" s="393" t="s">
        <v>158</v>
      </c>
      <c r="N84" s="393"/>
      <c r="O84" s="393"/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81">
        <f>'SO 04.1.6 - KEŘE - výsadb...'!J34</f>
        <v>0</v>
      </c>
      <c r="AH84" s="382"/>
      <c r="AI84" s="382"/>
      <c r="AJ84" s="382"/>
      <c r="AK84" s="382"/>
      <c r="AL84" s="382"/>
      <c r="AM84" s="382"/>
      <c r="AN84" s="381">
        <f t="shared" si="0"/>
        <v>0</v>
      </c>
      <c r="AO84" s="382"/>
      <c r="AP84" s="382"/>
      <c r="AQ84" s="99" t="s">
        <v>85</v>
      </c>
      <c r="AR84" s="55"/>
      <c r="AS84" s="100">
        <v>0</v>
      </c>
      <c r="AT84" s="101">
        <f t="shared" si="1"/>
        <v>0</v>
      </c>
      <c r="AU84" s="102">
        <f>'SO 04.1.6 - KEŘE - výsadb...'!P94</f>
        <v>0</v>
      </c>
      <c r="AV84" s="101">
        <f>'SO 04.1.6 - KEŘE - výsadb...'!J37</f>
        <v>0</v>
      </c>
      <c r="AW84" s="101">
        <f>'SO 04.1.6 - KEŘE - výsadb...'!J38</f>
        <v>0</v>
      </c>
      <c r="AX84" s="101">
        <f>'SO 04.1.6 - KEŘE - výsadb...'!J39</f>
        <v>0</v>
      </c>
      <c r="AY84" s="101">
        <f>'SO 04.1.6 - KEŘE - výsadb...'!J40</f>
        <v>0</v>
      </c>
      <c r="AZ84" s="101">
        <f>'SO 04.1.6 - KEŘE - výsadb...'!F37</f>
        <v>0</v>
      </c>
      <c r="BA84" s="101">
        <f>'SO 04.1.6 - KEŘE - výsadb...'!F38</f>
        <v>0</v>
      </c>
      <c r="BB84" s="101">
        <f>'SO 04.1.6 - KEŘE - výsadb...'!F39</f>
        <v>0</v>
      </c>
      <c r="BC84" s="101">
        <f>'SO 04.1.6 - KEŘE - výsadb...'!F40</f>
        <v>0</v>
      </c>
      <c r="BD84" s="103">
        <f>'SO 04.1.6 - KEŘE - výsadb...'!F41</f>
        <v>0</v>
      </c>
      <c r="BT84" s="104" t="s">
        <v>143</v>
      </c>
      <c r="BV84" s="104" t="s">
        <v>75</v>
      </c>
      <c r="BW84" s="104" t="s">
        <v>159</v>
      </c>
      <c r="BX84" s="104" t="s">
        <v>140</v>
      </c>
      <c r="CL84" s="104" t="s">
        <v>19</v>
      </c>
    </row>
    <row r="85" spans="1:90" s="4" customFormat="1" ht="16.5" customHeight="1">
      <c r="B85" s="53"/>
      <c r="C85" s="98"/>
      <c r="D85" s="98"/>
      <c r="E85" s="98"/>
      <c r="F85" s="393" t="s">
        <v>160</v>
      </c>
      <c r="G85" s="393"/>
      <c r="H85" s="393"/>
      <c r="I85" s="393"/>
      <c r="J85" s="393"/>
      <c r="K85" s="98"/>
      <c r="L85" s="393" t="s">
        <v>161</v>
      </c>
      <c r="M85" s="393"/>
      <c r="N85" s="393"/>
      <c r="O85" s="393"/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86">
        <f>ROUND(SUM(AG86:AG91),2)</f>
        <v>0</v>
      </c>
      <c r="AH85" s="382"/>
      <c r="AI85" s="382"/>
      <c r="AJ85" s="382"/>
      <c r="AK85" s="382"/>
      <c r="AL85" s="382"/>
      <c r="AM85" s="382"/>
      <c r="AN85" s="381">
        <f t="shared" si="0"/>
        <v>0</v>
      </c>
      <c r="AO85" s="382"/>
      <c r="AP85" s="382"/>
      <c r="AQ85" s="99" t="s">
        <v>85</v>
      </c>
      <c r="AR85" s="55"/>
      <c r="AS85" s="100">
        <f>ROUND(SUM(AS86:AS91),2)</f>
        <v>0</v>
      </c>
      <c r="AT85" s="101">
        <f t="shared" si="1"/>
        <v>0</v>
      </c>
      <c r="AU85" s="102">
        <f>ROUND(SUM(AU86:AU91),5)</f>
        <v>0</v>
      </c>
      <c r="AV85" s="101">
        <f>ROUND(AZ85*L29,2)</f>
        <v>0</v>
      </c>
      <c r="AW85" s="101">
        <f>ROUND(BA85*L30,2)</f>
        <v>0</v>
      </c>
      <c r="AX85" s="101">
        <f>ROUND(BB85*L29,2)</f>
        <v>0</v>
      </c>
      <c r="AY85" s="101">
        <f>ROUND(BC85*L30,2)</f>
        <v>0</v>
      </c>
      <c r="AZ85" s="101">
        <f>ROUND(SUM(AZ86:AZ91),2)</f>
        <v>0</v>
      </c>
      <c r="BA85" s="101">
        <f>ROUND(SUM(BA86:BA91),2)</f>
        <v>0</v>
      </c>
      <c r="BB85" s="101">
        <f>ROUND(SUM(BB86:BB91),2)</f>
        <v>0</v>
      </c>
      <c r="BC85" s="101">
        <f>ROUND(SUM(BC86:BC91),2)</f>
        <v>0</v>
      </c>
      <c r="BD85" s="103">
        <f>ROUND(SUM(BD86:BD91),2)</f>
        <v>0</v>
      </c>
      <c r="BS85" s="104" t="s">
        <v>72</v>
      </c>
      <c r="BT85" s="104" t="s">
        <v>90</v>
      </c>
      <c r="BU85" s="104" t="s">
        <v>74</v>
      </c>
      <c r="BV85" s="104" t="s">
        <v>75</v>
      </c>
      <c r="BW85" s="104" t="s">
        <v>162</v>
      </c>
      <c r="BX85" s="104" t="s">
        <v>138</v>
      </c>
      <c r="CL85" s="104" t="s">
        <v>19</v>
      </c>
    </row>
    <row r="86" spans="1:90" s="4" customFormat="1" ht="23.25" customHeight="1">
      <c r="A86" s="105" t="s">
        <v>87</v>
      </c>
      <c r="B86" s="53"/>
      <c r="C86" s="98"/>
      <c r="D86" s="98"/>
      <c r="E86" s="98"/>
      <c r="F86" s="98"/>
      <c r="G86" s="393" t="s">
        <v>163</v>
      </c>
      <c r="H86" s="393"/>
      <c r="I86" s="393"/>
      <c r="J86" s="393"/>
      <c r="K86" s="393"/>
      <c r="L86" s="98"/>
      <c r="M86" s="393" t="s">
        <v>146</v>
      </c>
      <c r="N86" s="393"/>
      <c r="O86" s="393"/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81">
        <f>'SO 04.2.1 - STROMY- výsad...'!J34</f>
        <v>0</v>
      </c>
      <c r="AH86" s="382"/>
      <c r="AI86" s="382"/>
      <c r="AJ86" s="382"/>
      <c r="AK86" s="382"/>
      <c r="AL86" s="382"/>
      <c r="AM86" s="382"/>
      <c r="AN86" s="381">
        <f t="shared" si="0"/>
        <v>0</v>
      </c>
      <c r="AO86" s="382"/>
      <c r="AP86" s="382"/>
      <c r="AQ86" s="99" t="s">
        <v>85</v>
      </c>
      <c r="AR86" s="55"/>
      <c r="AS86" s="100">
        <v>0</v>
      </c>
      <c r="AT86" s="101">
        <f t="shared" si="1"/>
        <v>0</v>
      </c>
      <c r="AU86" s="102">
        <f>'SO 04.2.1 - STROMY- výsad...'!P95</f>
        <v>0</v>
      </c>
      <c r="AV86" s="101">
        <f>'SO 04.2.1 - STROMY- výsad...'!J37</f>
        <v>0</v>
      </c>
      <c r="AW86" s="101">
        <f>'SO 04.2.1 - STROMY- výsad...'!J38</f>
        <v>0</v>
      </c>
      <c r="AX86" s="101">
        <f>'SO 04.2.1 - STROMY- výsad...'!J39</f>
        <v>0</v>
      </c>
      <c r="AY86" s="101">
        <f>'SO 04.2.1 - STROMY- výsad...'!J40</f>
        <v>0</v>
      </c>
      <c r="AZ86" s="101">
        <f>'SO 04.2.1 - STROMY- výsad...'!F37</f>
        <v>0</v>
      </c>
      <c r="BA86" s="101">
        <f>'SO 04.2.1 - STROMY- výsad...'!F38</f>
        <v>0</v>
      </c>
      <c r="BB86" s="101">
        <f>'SO 04.2.1 - STROMY- výsad...'!F39</f>
        <v>0</v>
      </c>
      <c r="BC86" s="101">
        <f>'SO 04.2.1 - STROMY- výsad...'!F40</f>
        <v>0</v>
      </c>
      <c r="BD86" s="103">
        <f>'SO 04.2.1 - STROMY- výsad...'!F41</f>
        <v>0</v>
      </c>
      <c r="BT86" s="104" t="s">
        <v>143</v>
      </c>
      <c r="BV86" s="104" t="s">
        <v>75</v>
      </c>
      <c r="BW86" s="104" t="s">
        <v>164</v>
      </c>
      <c r="BX86" s="104" t="s">
        <v>162</v>
      </c>
      <c r="CL86" s="104" t="s">
        <v>19</v>
      </c>
    </row>
    <row r="87" spans="1:90" s="4" customFormat="1" ht="23.25" customHeight="1">
      <c r="A87" s="105" t="s">
        <v>87</v>
      </c>
      <c r="B87" s="53"/>
      <c r="C87" s="98"/>
      <c r="D87" s="98"/>
      <c r="E87" s="98"/>
      <c r="F87" s="98"/>
      <c r="G87" s="393" t="s">
        <v>165</v>
      </c>
      <c r="H87" s="393"/>
      <c r="I87" s="393"/>
      <c r="J87" s="393"/>
      <c r="K87" s="393"/>
      <c r="L87" s="98"/>
      <c r="M87" s="393" t="s">
        <v>149</v>
      </c>
      <c r="N87" s="393"/>
      <c r="O87" s="393"/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81">
        <f>'SO 04.2.2 - Štěrkové tráv...'!J34</f>
        <v>0</v>
      </c>
      <c r="AH87" s="382"/>
      <c r="AI87" s="382"/>
      <c r="AJ87" s="382"/>
      <c r="AK87" s="382"/>
      <c r="AL87" s="382"/>
      <c r="AM87" s="382"/>
      <c r="AN87" s="381">
        <f t="shared" si="0"/>
        <v>0</v>
      </c>
      <c r="AO87" s="382"/>
      <c r="AP87" s="382"/>
      <c r="AQ87" s="99" t="s">
        <v>85</v>
      </c>
      <c r="AR87" s="55"/>
      <c r="AS87" s="100">
        <v>0</v>
      </c>
      <c r="AT87" s="101">
        <f t="shared" si="1"/>
        <v>0</v>
      </c>
      <c r="AU87" s="102">
        <f>'SO 04.2.2 - Štěrkové tráv...'!P94</f>
        <v>0</v>
      </c>
      <c r="AV87" s="101">
        <f>'SO 04.2.2 - Štěrkové tráv...'!J37</f>
        <v>0</v>
      </c>
      <c r="AW87" s="101">
        <f>'SO 04.2.2 - Štěrkové tráv...'!J38</f>
        <v>0</v>
      </c>
      <c r="AX87" s="101">
        <f>'SO 04.2.2 - Štěrkové tráv...'!J39</f>
        <v>0</v>
      </c>
      <c r="AY87" s="101">
        <f>'SO 04.2.2 - Štěrkové tráv...'!J40</f>
        <v>0</v>
      </c>
      <c r="AZ87" s="101">
        <f>'SO 04.2.2 - Štěrkové tráv...'!F37</f>
        <v>0</v>
      </c>
      <c r="BA87" s="101">
        <f>'SO 04.2.2 - Štěrkové tráv...'!F38</f>
        <v>0</v>
      </c>
      <c r="BB87" s="101">
        <f>'SO 04.2.2 - Štěrkové tráv...'!F39</f>
        <v>0</v>
      </c>
      <c r="BC87" s="101">
        <f>'SO 04.2.2 - Štěrkové tráv...'!F40</f>
        <v>0</v>
      </c>
      <c r="BD87" s="103">
        <f>'SO 04.2.2 - Štěrkové tráv...'!F41</f>
        <v>0</v>
      </c>
      <c r="BT87" s="104" t="s">
        <v>143</v>
      </c>
      <c r="BV87" s="104" t="s">
        <v>75</v>
      </c>
      <c r="BW87" s="104" t="s">
        <v>166</v>
      </c>
      <c r="BX87" s="104" t="s">
        <v>162</v>
      </c>
      <c r="CL87" s="104" t="s">
        <v>19</v>
      </c>
    </row>
    <row r="88" spans="1:90" s="4" customFormat="1" ht="23.25" customHeight="1">
      <c r="A88" s="105" t="s">
        <v>87</v>
      </c>
      <c r="B88" s="53"/>
      <c r="C88" s="98"/>
      <c r="D88" s="98"/>
      <c r="E88" s="98"/>
      <c r="F88" s="98"/>
      <c r="G88" s="393" t="s">
        <v>167</v>
      </c>
      <c r="H88" s="393"/>
      <c r="I88" s="393"/>
      <c r="J88" s="393"/>
      <c r="K88" s="393"/>
      <c r="L88" s="98"/>
      <c r="M88" s="393" t="s">
        <v>152</v>
      </c>
      <c r="N88" s="393"/>
      <c r="O88" s="393"/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81">
        <f>'SO 04.2.3 - Trávo-bylinná...'!J34</f>
        <v>0</v>
      </c>
      <c r="AH88" s="382"/>
      <c r="AI88" s="382"/>
      <c r="AJ88" s="382"/>
      <c r="AK88" s="382"/>
      <c r="AL88" s="382"/>
      <c r="AM88" s="382"/>
      <c r="AN88" s="381">
        <f t="shared" si="0"/>
        <v>0</v>
      </c>
      <c r="AO88" s="382"/>
      <c r="AP88" s="382"/>
      <c r="AQ88" s="99" t="s">
        <v>85</v>
      </c>
      <c r="AR88" s="55"/>
      <c r="AS88" s="100">
        <v>0</v>
      </c>
      <c r="AT88" s="101">
        <f t="shared" si="1"/>
        <v>0</v>
      </c>
      <c r="AU88" s="102">
        <f>'SO 04.2.3 - Trávo-bylinná...'!P93</f>
        <v>0</v>
      </c>
      <c r="AV88" s="101">
        <f>'SO 04.2.3 - Trávo-bylinná...'!J37</f>
        <v>0</v>
      </c>
      <c r="AW88" s="101">
        <f>'SO 04.2.3 - Trávo-bylinná...'!J38</f>
        <v>0</v>
      </c>
      <c r="AX88" s="101">
        <f>'SO 04.2.3 - Trávo-bylinná...'!J39</f>
        <v>0</v>
      </c>
      <c r="AY88" s="101">
        <f>'SO 04.2.3 - Trávo-bylinná...'!J40</f>
        <v>0</v>
      </c>
      <c r="AZ88" s="101">
        <f>'SO 04.2.3 - Trávo-bylinná...'!F37</f>
        <v>0</v>
      </c>
      <c r="BA88" s="101">
        <f>'SO 04.2.3 - Trávo-bylinná...'!F38</f>
        <v>0</v>
      </c>
      <c r="BB88" s="101">
        <f>'SO 04.2.3 - Trávo-bylinná...'!F39</f>
        <v>0</v>
      </c>
      <c r="BC88" s="101">
        <f>'SO 04.2.3 - Trávo-bylinná...'!F40</f>
        <v>0</v>
      </c>
      <c r="BD88" s="103">
        <f>'SO 04.2.3 - Trávo-bylinná...'!F41</f>
        <v>0</v>
      </c>
      <c r="BT88" s="104" t="s">
        <v>143</v>
      </c>
      <c r="BV88" s="104" t="s">
        <v>75</v>
      </c>
      <c r="BW88" s="104" t="s">
        <v>168</v>
      </c>
      <c r="BX88" s="104" t="s">
        <v>162</v>
      </c>
      <c r="CL88" s="104" t="s">
        <v>19</v>
      </c>
    </row>
    <row r="89" spans="1:90" s="4" customFormat="1" ht="23.25" customHeight="1">
      <c r="A89" s="105" t="s">
        <v>87</v>
      </c>
      <c r="B89" s="53"/>
      <c r="C89" s="98"/>
      <c r="D89" s="98"/>
      <c r="E89" s="98"/>
      <c r="F89" s="98"/>
      <c r="G89" s="393" t="s">
        <v>169</v>
      </c>
      <c r="H89" s="393"/>
      <c r="I89" s="393"/>
      <c r="J89" s="393"/>
      <c r="K89" s="393"/>
      <c r="L89" s="98"/>
      <c r="M89" s="393" t="s">
        <v>155</v>
      </c>
      <c r="N89" s="393"/>
      <c r="O89" s="393"/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81">
        <f>'SO 04.2.4 - Trávníky obno...'!J34</f>
        <v>0</v>
      </c>
      <c r="AH89" s="382"/>
      <c r="AI89" s="382"/>
      <c r="AJ89" s="382"/>
      <c r="AK89" s="382"/>
      <c r="AL89" s="382"/>
      <c r="AM89" s="382"/>
      <c r="AN89" s="381">
        <f t="shared" si="0"/>
        <v>0</v>
      </c>
      <c r="AO89" s="382"/>
      <c r="AP89" s="382"/>
      <c r="AQ89" s="99" t="s">
        <v>85</v>
      </c>
      <c r="AR89" s="55"/>
      <c r="AS89" s="100">
        <v>0</v>
      </c>
      <c r="AT89" s="101">
        <f t="shared" si="1"/>
        <v>0</v>
      </c>
      <c r="AU89" s="102">
        <f>'SO 04.2.4 - Trávníky obno...'!P93</f>
        <v>0</v>
      </c>
      <c r="AV89" s="101">
        <f>'SO 04.2.4 - Trávníky obno...'!J37</f>
        <v>0</v>
      </c>
      <c r="AW89" s="101">
        <f>'SO 04.2.4 - Trávníky obno...'!J38</f>
        <v>0</v>
      </c>
      <c r="AX89" s="101">
        <f>'SO 04.2.4 - Trávníky obno...'!J39</f>
        <v>0</v>
      </c>
      <c r="AY89" s="101">
        <f>'SO 04.2.4 - Trávníky obno...'!J40</f>
        <v>0</v>
      </c>
      <c r="AZ89" s="101">
        <f>'SO 04.2.4 - Trávníky obno...'!F37</f>
        <v>0</v>
      </c>
      <c r="BA89" s="101">
        <f>'SO 04.2.4 - Trávníky obno...'!F38</f>
        <v>0</v>
      </c>
      <c r="BB89" s="101">
        <f>'SO 04.2.4 - Trávníky obno...'!F39</f>
        <v>0</v>
      </c>
      <c r="BC89" s="101">
        <f>'SO 04.2.4 - Trávníky obno...'!F40</f>
        <v>0</v>
      </c>
      <c r="BD89" s="103">
        <f>'SO 04.2.4 - Trávníky obno...'!F41</f>
        <v>0</v>
      </c>
      <c r="BT89" s="104" t="s">
        <v>143</v>
      </c>
      <c r="BV89" s="104" t="s">
        <v>75</v>
      </c>
      <c r="BW89" s="104" t="s">
        <v>170</v>
      </c>
      <c r="BX89" s="104" t="s">
        <v>162</v>
      </c>
      <c r="CL89" s="104" t="s">
        <v>19</v>
      </c>
    </row>
    <row r="90" spans="1:90" s="4" customFormat="1" ht="23.25" customHeight="1">
      <c r="A90" s="105" t="s">
        <v>87</v>
      </c>
      <c r="B90" s="53"/>
      <c r="C90" s="98"/>
      <c r="D90" s="98"/>
      <c r="E90" s="98"/>
      <c r="F90" s="98"/>
      <c r="G90" s="393" t="s">
        <v>171</v>
      </c>
      <c r="H90" s="393"/>
      <c r="I90" s="393"/>
      <c r="J90" s="393"/>
      <c r="K90" s="393"/>
      <c r="L90" s="98"/>
      <c r="M90" s="393" t="s">
        <v>158</v>
      </c>
      <c r="N90" s="393"/>
      <c r="O90" s="393"/>
      <c r="P90" s="393"/>
      <c r="Q90" s="393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81">
        <f>'SO 04.2.5 - KEŘE - výsadb...'!J34</f>
        <v>0</v>
      </c>
      <c r="AH90" s="382"/>
      <c r="AI90" s="382"/>
      <c r="AJ90" s="382"/>
      <c r="AK90" s="382"/>
      <c r="AL90" s="382"/>
      <c r="AM90" s="382"/>
      <c r="AN90" s="381">
        <f t="shared" si="0"/>
        <v>0</v>
      </c>
      <c r="AO90" s="382"/>
      <c r="AP90" s="382"/>
      <c r="AQ90" s="99" t="s">
        <v>85</v>
      </c>
      <c r="AR90" s="55"/>
      <c r="AS90" s="100">
        <v>0</v>
      </c>
      <c r="AT90" s="101">
        <f t="shared" si="1"/>
        <v>0</v>
      </c>
      <c r="AU90" s="102">
        <f>'SO 04.2.5 - KEŘE - výsadb...'!P95</f>
        <v>0</v>
      </c>
      <c r="AV90" s="101">
        <f>'SO 04.2.5 - KEŘE - výsadb...'!J37</f>
        <v>0</v>
      </c>
      <c r="AW90" s="101">
        <f>'SO 04.2.5 - KEŘE - výsadb...'!J38</f>
        <v>0</v>
      </c>
      <c r="AX90" s="101">
        <f>'SO 04.2.5 - KEŘE - výsadb...'!J39</f>
        <v>0</v>
      </c>
      <c r="AY90" s="101">
        <f>'SO 04.2.5 - KEŘE - výsadb...'!J40</f>
        <v>0</v>
      </c>
      <c r="AZ90" s="101">
        <f>'SO 04.2.5 - KEŘE - výsadb...'!F37</f>
        <v>0</v>
      </c>
      <c r="BA90" s="101">
        <f>'SO 04.2.5 - KEŘE - výsadb...'!F38</f>
        <v>0</v>
      </c>
      <c r="BB90" s="101">
        <f>'SO 04.2.5 - KEŘE - výsadb...'!F39</f>
        <v>0</v>
      </c>
      <c r="BC90" s="101">
        <f>'SO 04.2.5 - KEŘE - výsadb...'!F40</f>
        <v>0</v>
      </c>
      <c r="BD90" s="103">
        <f>'SO 04.2.5 - KEŘE - výsadb...'!F41</f>
        <v>0</v>
      </c>
      <c r="BT90" s="104" t="s">
        <v>143</v>
      </c>
      <c r="BV90" s="104" t="s">
        <v>75</v>
      </c>
      <c r="BW90" s="104" t="s">
        <v>172</v>
      </c>
      <c r="BX90" s="104" t="s">
        <v>162</v>
      </c>
      <c r="CL90" s="104" t="s">
        <v>19</v>
      </c>
    </row>
    <row r="91" spans="1:90" s="4" customFormat="1" ht="35.25" customHeight="1">
      <c r="A91" s="105" t="s">
        <v>87</v>
      </c>
      <c r="B91" s="53"/>
      <c r="C91" s="98"/>
      <c r="D91" s="98"/>
      <c r="E91" s="98"/>
      <c r="F91" s="98"/>
      <c r="G91" s="393" t="s">
        <v>173</v>
      </c>
      <c r="H91" s="393"/>
      <c r="I91" s="393"/>
      <c r="J91" s="393"/>
      <c r="K91" s="393"/>
      <c r="L91" s="98"/>
      <c r="M91" s="393" t="s">
        <v>101</v>
      </c>
      <c r="N91" s="393"/>
      <c r="O91" s="393"/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81">
        <f>'SO 04.2.6 - VEGETAČNÍ STŘ...'!J34</f>
        <v>0</v>
      </c>
      <c r="AH91" s="382"/>
      <c r="AI91" s="382"/>
      <c r="AJ91" s="382"/>
      <c r="AK91" s="382"/>
      <c r="AL91" s="382"/>
      <c r="AM91" s="382"/>
      <c r="AN91" s="381">
        <f t="shared" si="0"/>
        <v>0</v>
      </c>
      <c r="AO91" s="382"/>
      <c r="AP91" s="382"/>
      <c r="AQ91" s="99" t="s">
        <v>85</v>
      </c>
      <c r="AR91" s="55"/>
      <c r="AS91" s="100">
        <v>0</v>
      </c>
      <c r="AT91" s="101">
        <f t="shared" si="1"/>
        <v>0</v>
      </c>
      <c r="AU91" s="102">
        <f>'SO 04.2.6 - VEGETAČNÍ STŘ...'!P97</f>
        <v>0</v>
      </c>
      <c r="AV91" s="101">
        <f>'SO 04.2.6 - VEGETAČNÍ STŘ...'!J37</f>
        <v>0</v>
      </c>
      <c r="AW91" s="101">
        <f>'SO 04.2.6 - VEGETAČNÍ STŘ...'!J38</f>
        <v>0</v>
      </c>
      <c r="AX91" s="101">
        <f>'SO 04.2.6 - VEGETAČNÍ STŘ...'!J39</f>
        <v>0</v>
      </c>
      <c r="AY91" s="101">
        <f>'SO 04.2.6 - VEGETAČNÍ STŘ...'!J40</f>
        <v>0</v>
      </c>
      <c r="AZ91" s="101">
        <f>'SO 04.2.6 - VEGETAČNÍ STŘ...'!F37</f>
        <v>0</v>
      </c>
      <c r="BA91" s="101">
        <f>'SO 04.2.6 - VEGETAČNÍ STŘ...'!F38</f>
        <v>0</v>
      </c>
      <c r="BB91" s="101">
        <f>'SO 04.2.6 - VEGETAČNÍ STŘ...'!F39</f>
        <v>0</v>
      </c>
      <c r="BC91" s="101">
        <f>'SO 04.2.6 - VEGETAČNÍ STŘ...'!F40</f>
        <v>0</v>
      </c>
      <c r="BD91" s="103">
        <f>'SO 04.2.6 - VEGETAČNÍ STŘ...'!F41</f>
        <v>0</v>
      </c>
      <c r="BT91" s="104" t="s">
        <v>143</v>
      </c>
      <c r="BV91" s="104" t="s">
        <v>75</v>
      </c>
      <c r="BW91" s="104" t="s">
        <v>174</v>
      </c>
      <c r="BX91" s="104" t="s">
        <v>162</v>
      </c>
      <c r="CL91" s="104" t="s">
        <v>19</v>
      </c>
    </row>
    <row r="92" spans="1:90" s="4" customFormat="1" ht="16.5" customHeight="1">
      <c r="A92" s="105" t="s">
        <v>87</v>
      </c>
      <c r="B92" s="53"/>
      <c r="C92" s="98"/>
      <c r="D92" s="98"/>
      <c r="E92" s="393" t="s">
        <v>175</v>
      </c>
      <c r="F92" s="393"/>
      <c r="G92" s="393"/>
      <c r="H92" s="393"/>
      <c r="I92" s="393"/>
      <c r="J92" s="98"/>
      <c r="K92" s="393" t="s">
        <v>176</v>
      </c>
      <c r="L92" s="393"/>
      <c r="M92" s="393"/>
      <c r="N92" s="393"/>
      <c r="O92" s="393"/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81">
        <f>'SO 05 - Veřejné osvětlení'!J32</f>
        <v>0</v>
      </c>
      <c r="AH92" s="382"/>
      <c r="AI92" s="382"/>
      <c r="AJ92" s="382"/>
      <c r="AK92" s="382"/>
      <c r="AL92" s="382"/>
      <c r="AM92" s="382"/>
      <c r="AN92" s="381">
        <f t="shared" si="0"/>
        <v>0</v>
      </c>
      <c r="AO92" s="382"/>
      <c r="AP92" s="382"/>
      <c r="AQ92" s="99" t="s">
        <v>85</v>
      </c>
      <c r="AR92" s="55"/>
      <c r="AS92" s="100">
        <v>0</v>
      </c>
      <c r="AT92" s="101">
        <f t="shared" si="1"/>
        <v>0</v>
      </c>
      <c r="AU92" s="102">
        <f>'SO 05 - Veřejné osvětlení'!P95</f>
        <v>0</v>
      </c>
      <c r="AV92" s="101">
        <f>'SO 05 - Veřejné osvětlení'!J35</f>
        <v>0</v>
      </c>
      <c r="AW92" s="101">
        <f>'SO 05 - Veřejné osvětlení'!J36</f>
        <v>0</v>
      </c>
      <c r="AX92" s="101">
        <f>'SO 05 - Veřejné osvětlení'!J37</f>
        <v>0</v>
      </c>
      <c r="AY92" s="101">
        <f>'SO 05 - Veřejné osvětlení'!J38</f>
        <v>0</v>
      </c>
      <c r="AZ92" s="101">
        <f>'SO 05 - Veřejné osvětlení'!F35</f>
        <v>0</v>
      </c>
      <c r="BA92" s="101">
        <f>'SO 05 - Veřejné osvětlení'!F36</f>
        <v>0</v>
      </c>
      <c r="BB92" s="101">
        <f>'SO 05 - Veřejné osvětlení'!F37</f>
        <v>0</v>
      </c>
      <c r="BC92" s="101">
        <f>'SO 05 - Veřejné osvětlení'!F38</f>
        <v>0</v>
      </c>
      <c r="BD92" s="103">
        <f>'SO 05 - Veřejné osvětlení'!F39</f>
        <v>0</v>
      </c>
      <c r="BT92" s="104" t="s">
        <v>82</v>
      </c>
      <c r="BV92" s="104" t="s">
        <v>75</v>
      </c>
      <c r="BW92" s="104" t="s">
        <v>177</v>
      </c>
      <c r="BX92" s="104" t="s">
        <v>108</v>
      </c>
      <c r="CL92" s="104" t="s">
        <v>19</v>
      </c>
    </row>
    <row r="93" spans="1:90" s="4" customFormat="1" ht="16.5" customHeight="1">
      <c r="A93" s="105" t="s">
        <v>87</v>
      </c>
      <c r="B93" s="53"/>
      <c r="C93" s="98"/>
      <c r="D93" s="98"/>
      <c r="E93" s="393" t="s">
        <v>178</v>
      </c>
      <c r="F93" s="393"/>
      <c r="G93" s="393"/>
      <c r="H93" s="393"/>
      <c r="I93" s="393"/>
      <c r="J93" s="98"/>
      <c r="K93" s="393" t="s">
        <v>179</v>
      </c>
      <c r="L93" s="393"/>
      <c r="M93" s="393"/>
      <c r="N93" s="393"/>
      <c r="O93" s="393"/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81">
        <f>'SO 06 - Opěrné stěny'!J32</f>
        <v>0</v>
      </c>
      <c r="AH93" s="382"/>
      <c r="AI93" s="382"/>
      <c r="AJ93" s="382"/>
      <c r="AK93" s="382"/>
      <c r="AL93" s="382"/>
      <c r="AM93" s="382"/>
      <c r="AN93" s="381">
        <f t="shared" si="0"/>
        <v>0</v>
      </c>
      <c r="AO93" s="382"/>
      <c r="AP93" s="382"/>
      <c r="AQ93" s="99" t="s">
        <v>85</v>
      </c>
      <c r="AR93" s="55"/>
      <c r="AS93" s="100">
        <v>0</v>
      </c>
      <c r="AT93" s="101">
        <f t="shared" si="1"/>
        <v>0</v>
      </c>
      <c r="AU93" s="102">
        <f>'SO 06 - Opěrné stěny'!P92</f>
        <v>0</v>
      </c>
      <c r="AV93" s="101">
        <f>'SO 06 - Opěrné stěny'!J35</f>
        <v>0</v>
      </c>
      <c r="AW93" s="101">
        <f>'SO 06 - Opěrné stěny'!J36</f>
        <v>0</v>
      </c>
      <c r="AX93" s="101">
        <f>'SO 06 - Opěrné stěny'!J37</f>
        <v>0</v>
      </c>
      <c r="AY93" s="101">
        <f>'SO 06 - Opěrné stěny'!J38</f>
        <v>0</v>
      </c>
      <c r="AZ93" s="101">
        <f>'SO 06 - Opěrné stěny'!F35</f>
        <v>0</v>
      </c>
      <c r="BA93" s="101">
        <f>'SO 06 - Opěrné stěny'!F36</f>
        <v>0</v>
      </c>
      <c r="BB93" s="101">
        <f>'SO 06 - Opěrné stěny'!F37</f>
        <v>0</v>
      </c>
      <c r="BC93" s="101">
        <f>'SO 06 - Opěrné stěny'!F38</f>
        <v>0</v>
      </c>
      <c r="BD93" s="103">
        <f>'SO 06 - Opěrné stěny'!F39</f>
        <v>0</v>
      </c>
      <c r="BT93" s="104" t="s">
        <v>82</v>
      </c>
      <c r="BV93" s="104" t="s">
        <v>75</v>
      </c>
      <c r="BW93" s="104" t="s">
        <v>180</v>
      </c>
      <c r="BX93" s="104" t="s">
        <v>108</v>
      </c>
      <c r="CL93" s="104" t="s">
        <v>19</v>
      </c>
    </row>
    <row r="94" spans="1:90" s="4" customFormat="1" ht="16.5" customHeight="1">
      <c r="A94" s="105" t="s">
        <v>87</v>
      </c>
      <c r="B94" s="53"/>
      <c r="C94" s="98"/>
      <c r="D94" s="98"/>
      <c r="E94" s="393" t="s">
        <v>181</v>
      </c>
      <c r="F94" s="393"/>
      <c r="G94" s="393"/>
      <c r="H94" s="393"/>
      <c r="I94" s="393"/>
      <c r="J94" s="98"/>
      <c r="K94" s="393" t="s">
        <v>182</v>
      </c>
      <c r="L94" s="393"/>
      <c r="M94" s="393"/>
      <c r="N94" s="393"/>
      <c r="O94" s="393"/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81">
        <f>'SO 08 - Vodovod'!J32</f>
        <v>0</v>
      </c>
      <c r="AH94" s="382"/>
      <c r="AI94" s="382"/>
      <c r="AJ94" s="382"/>
      <c r="AK94" s="382"/>
      <c r="AL94" s="382"/>
      <c r="AM94" s="382"/>
      <c r="AN94" s="381">
        <f t="shared" si="0"/>
        <v>0</v>
      </c>
      <c r="AO94" s="382"/>
      <c r="AP94" s="382"/>
      <c r="AQ94" s="99" t="s">
        <v>85</v>
      </c>
      <c r="AR94" s="55"/>
      <c r="AS94" s="100">
        <v>0</v>
      </c>
      <c r="AT94" s="101">
        <f t="shared" si="1"/>
        <v>0</v>
      </c>
      <c r="AU94" s="102">
        <f>'SO 08 - Vodovod'!P87</f>
        <v>0</v>
      </c>
      <c r="AV94" s="101">
        <f>'SO 08 - Vodovod'!J35</f>
        <v>0</v>
      </c>
      <c r="AW94" s="101">
        <f>'SO 08 - Vodovod'!J36</f>
        <v>0</v>
      </c>
      <c r="AX94" s="101">
        <f>'SO 08 - Vodovod'!J37</f>
        <v>0</v>
      </c>
      <c r="AY94" s="101">
        <f>'SO 08 - Vodovod'!J38</f>
        <v>0</v>
      </c>
      <c r="AZ94" s="101">
        <f>'SO 08 - Vodovod'!F35</f>
        <v>0</v>
      </c>
      <c r="BA94" s="101">
        <f>'SO 08 - Vodovod'!F36</f>
        <v>0</v>
      </c>
      <c r="BB94" s="101">
        <f>'SO 08 - Vodovod'!F37</f>
        <v>0</v>
      </c>
      <c r="BC94" s="101">
        <f>'SO 08 - Vodovod'!F38</f>
        <v>0</v>
      </c>
      <c r="BD94" s="103">
        <f>'SO 08 - Vodovod'!F39</f>
        <v>0</v>
      </c>
      <c r="BT94" s="104" t="s">
        <v>82</v>
      </c>
      <c r="BV94" s="104" t="s">
        <v>75</v>
      </c>
      <c r="BW94" s="104" t="s">
        <v>183</v>
      </c>
      <c r="BX94" s="104" t="s">
        <v>108</v>
      </c>
      <c r="CL94" s="104" t="s">
        <v>19</v>
      </c>
    </row>
    <row r="95" spans="1:90" s="4" customFormat="1" ht="16.5" customHeight="1">
      <c r="A95" s="105" t="s">
        <v>87</v>
      </c>
      <c r="B95" s="53"/>
      <c r="C95" s="98"/>
      <c r="D95" s="98"/>
      <c r="E95" s="393" t="s">
        <v>184</v>
      </c>
      <c r="F95" s="393"/>
      <c r="G95" s="393"/>
      <c r="H95" s="393"/>
      <c r="I95" s="393"/>
      <c r="J95" s="98"/>
      <c r="K95" s="393" t="s">
        <v>185</v>
      </c>
      <c r="L95" s="393"/>
      <c r="M95" s="393"/>
      <c r="N95" s="393"/>
      <c r="O95" s="393"/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81">
        <f>'SO 09 - Kanalizace splašková'!J32</f>
        <v>0</v>
      </c>
      <c r="AH95" s="382"/>
      <c r="AI95" s="382"/>
      <c r="AJ95" s="382"/>
      <c r="AK95" s="382"/>
      <c r="AL95" s="382"/>
      <c r="AM95" s="382"/>
      <c r="AN95" s="381">
        <f t="shared" si="0"/>
        <v>0</v>
      </c>
      <c r="AO95" s="382"/>
      <c r="AP95" s="382"/>
      <c r="AQ95" s="99" t="s">
        <v>85</v>
      </c>
      <c r="AR95" s="55"/>
      <c r="AS95" s="100">
        <v>0</v>
      </c>
      <c r="AT95" s="101">
        <f t="shared" si="1"/>
        <v>0</v>
      </c>
      <c r="AU95" s="102">
        <f>'SO 09 - Kanalizace splašková'!P88</f>
        <v>0</v>
      </c>
      <c r="AV95" s="101">
        <f>'SO 09 - Kanalizace splašková'!J35</f>
        <v>0</v>
      </c>
      <c r="AW95" s="101">
        <f>'SO 09 - Kanalizace splašková'!J36</f>
        <v>0</v>
      </c>
      <c r="AX95" s="101">
        <f>'SO 09 - Kanalizace splašková'!J37</f>
        <v>0</v>
      </c>
      <c r="AY95" s="101">
        <f>'SO 09 - Kanalizace splašková'!J38</f>
        <v>0</v>
      </c>
      <c r="AZ95" s="101">
        <f>'SO 09 - Kanalizace splašková'!F35</f>
        <v>0</v>
      </c>
      <c r="BA95" s="101">
        <f>'SO 09 - Kanalizace splašková'!F36</f>
        <v>0</v>
      </c>
      <c r="BB95" s="101">
        <f>'SO 09 - Kanalizace splašková'!F37</f>
        <v>0</v>
      </c>
      <c r="BC95" s="101">
        <f>'SO 09 - Kanalizace splašková'!F38</f>
        <v>0</v>
      </c>
      <c r="BD95" s="103">
        <f>'SO 09 - Kanalizace splašková'!F39</f>
        <v>0</v>
      </c>
      <c r="BT95" s="104" t="s">
        <v>82</v>
      </c>
      <c r="BV95" s="104" t="s">
        <v>75</v>
      </c>
      <c r="BW95" s="104" t="s">
        <v>186</v>
      </c>
      <c r="BX95" s="104" t="s">
        <v>108</v>
      </c>
      <c r="CL95" s="104" t="s">
        <v>19</v>
      </c>
    </row>
    <row r="96" spans="1:90" s="4" customFormat="1" ht="16.5" customHeight="1">
      <c r="A96" s="105" t="s">
        <v>87</v>
      </c>
      <c r="B96" s="53"/>
      <c r="C96" s="98"/>
      <c r="D96" s="98"/>
      <c r="E96" s="393" t="s">
        <v>187</v>
      </c>
      <c r="F96" s="393"/>
      <c r="G96" s="393"/>
      <c r="H96" s="393"/>
      <c r="I96" s="393"/>
      <c r="J96" s="98"/>
      <c r="K96" s="393" t="s">
        <v>188</v>
      </c>
      <c r="L96" s="393"/>
      <c r="M96" s="393"/>
      <c r="N96" s="393"/>
      <c r="O96" s="393"/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81">
        <f>'SO 10 - NN rozvody'!J32</f>
        <v>0</v>
      </c>
      <c r="AH96" s="382"/>
      <c r="AI96" s="382"/>
      <c r="AJ96" s="382"/>
      <c r="AK96" s="382"/>
      <c r="AL96" s="382"/>
      <c r="AM96" s="382"/>
      <c r="AN96" s="381">
        <f t="shared" si="0"/>
        <v>0</v>
      </c>
      <c r="AO96" s="382"/>
      <c r="AP96" s="382"/>
      <c r="AQ96" s="99" t="s">
        <v>85</v>
      </c>
      <c r="AR96" s="55"/>
      <c r="AS96" s="100">
        <v>0</v>
      </c>
      <c r="AT96" s="101">
        <f t="shared" si="1"/>
        <v>0</v>
      </c>
      <c r="AU96" s="102">
        <f>'SO 10 - NN rozvody'!P94</f>
        <v>0</v>
      </c>
      <c r="AV96" s="101">
        <f>'SO 10 - NN rozvody'!J35</f>
        <v>0</v>
      </c>
      <c r="AW96" s="101">
        <f>'SO 10 - NN rozvody'!J36</f>
        <v>0</v>
      </c>
      <c r="AX96" s="101">
        <f>'SO 10 - NN rozvody'!J37</f>
        <v>0</v>
      </c>
      <c r="AY96" s="101">
        <f>'SO 10 - NN rozvody'!J38</f>
        <v>0</v>
      </c>
      <c r="AZ96" s="101">
        <f>'SO 10 - NN rozvody'!F35</f>
        <v>0</v>
      </c>
      <c r="BA96" s="101">
        <f>'SO 10 - NN rozvody'!F36</f>
        <v>0</v>
      </c>
      <c r="BB96" s="101">
        <f>'SO 10 - NN rozvody'!F37</f>
        <v>0</v>
      </c>
      <c r="BC96" s="101">
        <f>'SO 10 - NN rozvody'!F38</f>
        <v>0</v>
      </c>
      <c r="BD96" s="103">
        <f>'SO 10 - NN rozvody'!F39</f>
        <v>0</v>
      </c>
      <c r="BT96" s="104" t="s">
        <v>82</v>
      </c>
      <c r="BV96" s="104" t="s">
        <v>75</v>
      </c>
      <c r="BW96" s="104" t="s">
        <v>189</v>
      </c>
      <c r="BX96" s="104" t="s">
        <v>108</v>
      </c>
      <c r="CL96" s="104" t="s">
        <v>19</v>
      </c>
    </row>
    <row r="97" spans="1:90" s="4" customFormat="1" ht="16.5" customHeight="1">
      <c r="A97" s="105" t="s">
        <v>87</v>
      </c>
      <c r="B97" s="53"/>
      <c r="C97" s="98"/>
      <c r="D97" s="98"/>
      <c r="E97" s="393" t="s">
        <v>190</v>
      </c>
      <c r="F97" s="393"/>
      <c r="G97" s="393"/>
      <c r="H97" s="393"/>
      <c r="I97" s="393"/>
      <c r="J97" s="98"/>
      <c r="K97" s="393" t="s">
        <v>191</v>
      </c>
      <c r="L97" s="393"/>
      <c r="M97" s="393"/>
      <c r="N97" s="393"/>
      <c r="O97" s="393"/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81">
        <f>'SO 11 - Plynovod'!J32</f>
        <v>0</v>
      </c>
      <c r="AH97" s="382"/>
      <c r="AI97" s="382"/>
      <c r="AJ97" s="382"/>
      <c r="AK97" s="382"/>
      <c r="AL97" s="382"/>
      <c r="AM97" s="382"/>
      <c r="AN97" s="381">
        <f t="shared" si="0"/>
        <v>0</v>
      </c>
      <c r="AO97" s="382"/>
      <c r="AP97" s="382"/>
      <c r="AQ97" s="99" t="s">
        <v>85</v>
      </c>
      <c r="AR97" s="55"/>
      <c r="AS97" s="100">
        <v>0</v>
      </c>
      <c r="AT97" s="101">
        <f t="shared" si="1"/>
        <v>0</v>
      </c>
      <c r="AU97" s="102">
        <f>'SO 11 - Plynovod'!P94</f>
        <v>0</v>
      </c>
      <c r="AV97" s="101">
        <f>'SO 11 - Plynovod'!J35</f>
        <v>0</v>
      </c>
      <c r="AW97" s="101">
        <f>'SO 11 - Plynovod'!J36</f>
        <v>0</v>
      </c>
      <c r="AX97" s="101">
        <f>'SO 11 - Plynovod'!J37</f>
        <v>0</v>
      </c>
      <c r="AY97" s="101">
        <f>'SO 11 - Plynovod'!J38</f>
        <v>0</v>
      </c>
      <c r="AZ97" s="101">
        <f>'SO 11 - Plynovod'!F35</f>
        <v>0</v>
      </c>
      <c r="BA97" s="101">
        <f>'SO 11 - Plynovod'!F36</f>
        <v>0</v>
      </c>
      <c r="BB97" s="101">
        <f>'SO 11 - Plynovod'!F37</f>
        <v>0</v>
      </c>
      <c r="BC97" s="101">
        <f>'SO 11 - Plynovod'!F38</f>
        <v>0</v>
      </c>
      <c r="BD97" s="103">
        <f>'SO 11 - Plynovod'!F39</f>
        <v>0</v>
      </c>
      <c r="BT97" s="104" t="s">
        <v>82</v>
      </c>
      <c r="BV97" s="104" t="s">
        <v>75</v>
      </c>
      <c r="BW97" s="104" t="s">
        <v>192</v>
      </c>
      <c r="BX97" s="104" t="s">
        <v>108</v>
      </c>
      <c r="CL97" s="104" t="s">
        <v>19</v>
      </c>
    </row>
    <row r="98" spans="1:90" s="4" customFormat="1" ht="16.5" customHeight="1">
      <c r="A98" s="105" t="s">
        <v>87</v>
      </c>
      <c r="B98" s="53"/>
      <c r="C98" s="98"/>
      <c r="D98" s="98"/>
      <c r="E98" s="393" t="s">
        <v>103</v>
      </c>
      <c r="F98" s="393"/>
      <c r="G98" s="393"/>
      <c r="H98" s="393"/>
      <c r="I98" s="393"/>
      <c r="J98" s="98"/>
      <c r="K98" s="393" t="s">
        <v>104</v>
      </c>
      <c r="L98" s="393"/>
      <c r="M98" s="393"/>
      <c r="N98" s="393"/>
      <c r="O98" s="393"/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81">
        <f>'VON - Vedlejší a ostatní ..._01'!J32</f>
        <v>0</v>
      </c>
      <c r="AH98" s="382"/>
      <c r="AI98" s="382"/>
      <c r="AJ98" s="382"/>
      <c r="AK98" s="382"/>
      <c r="AL98" s="382"/>
      <c r="AM98" s="382"/>
      <c r="AN98" s="381">
        <f t="shared" si="0"/>
        <v>0</v>
      </c>
      <c r="AO98" s="382"/>
      <c r="AP98" s="382"/>
      <c r="AQ98" s="99" t="s">
        <v>85</v>
      </c>
      <c r="AR98" s="55"/>
      <c r="AS98" s="106">
        <v>0</v>
      </c>
      <c r="AT98" s="107">
        <f t="shared" si="1"/>
        <v>0</v>
      </c>
      <c r="AU98" s="108">
        <f>'VON - Vedlejší a ostatní ..._01'!P91</f>
        <v>0</v>
      </c>
      <c r="AV98" s="107">
        <f>'VON - Vedlejší a ostatní ..._01'!J35</f>
        <v>0</v>
      </c>
      <c r="AW98" s="107">
        <f>'VON - Vedlejší a ostatní ..._01'!J36</f>
        <v>0</v>
      </c>
      <c r="AX98" s="107">
        <f>'VON - Vedlejší a ostatní ..._01'!J37</f>
        <v>0</v>
      </c>
      <c r="AY98" s="107">
        <f>'VON - Vedlejší a ostatní ..._01'!J38</f>
        <v>0</v>
      </c>
      <c r="AZ98" s="107">
        <f>'VON - Vedlejší a ostatní ..._01'!F35</f>
        <v>0</v>
      </c>
      <c r="BA98" s="107">
        <f>'VON - Vedlejší a ostatní ..._01'!F36</f>
        <v>0</v>
      </c>
      <c r="BB98" s="107">
        <f>'VON - Vedlejší a ostatní ..._01'!F37</f>
        <v>0</v>
      </c>
      <c r="BC98" s="107">
        <f>'VON - Vedlejší a ostatní ..._01'!F38</f>
        <v>0</v>
      </c>
      <c r="BD98" s="109">
        <f>'VON - Vedlejší a ostatní ..._01'!F39</f>
        <v>0</v>
      </c>
      <c r="BT98" s="104" t="s">
        <v>82</v>
      </c>
      <c r="BV98" s="104" t="s">
        <v>75</v>
      </c>
      <c r="BW98" s="104" t="s">
        <v>193</v>
      </c>
      <c r="BX98" s="104" t="s">
        <v>108</v>
      </c>
      <c r="CL98" s="104" t="s">
        <v>19</v>
      </c>
    </row>
    <row r="99" spans="1:90" s="2" customFormat="1" ht="30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41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</row>
    <row r="100" spans="1:90" s="2" customFormat="1" ht="6.95" customHeight="1">
      <c r="A100" s="36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41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</row>
  </sheetData>
  <sheetProtection algorithmName="SHA-512" hashValue="fTPa4ipUkQWiVVFwPHPJa37lRhs9sqvFqxYqqCDtNdZk41KE/BcUaQK08D5N1KUwjI8os84YRpH10kwHPXpOBA==" saltValue="DmOKH9ewIc1hpNT0jZKRyt8vVQRuZ8YNIGK3pdXJMYQJCHZfh/S+P+kqOl5N1UCSvtuiORe63ilBKQFx+CRVBA==" spinCount="100000" sheet="1" objects="1" scenarios="1" formatColumns="0" formatRows="0"/>
  <mergeCells count="214">
    <mergeCell ref="E96:I96"/>
    <mergeCell ref="K96:AF96"/>
    <mergeCell ref="E97:I97"/>
    <mergeCell ref="K97:AF97"/>
    <mergeCell ref="E98:I98"/>
    <mergeCell ref="K98:AF98"/>
    <mergeCell ref="G91:K91"/>
    <mergeCell ref="M91:AF91"/>
    <mergeCell ref="E92:I92"/>
    <mergeCell ref="K92:AF92"/>
    <mergeCell ref="E93:I93"/>
    <mergeCell ref="K93:AF93"/>
    <mergeCell ref="E94:I94"/>
    <mergeCell ref="K94:AF94"/>
    <mergeCell ref="E95:I95"/>
    <mergeCell ref="K95:AF95"/>
    <mergeCell ref="G86:K86"/>
    <mergeCell ref="M86:AF86"/>
    <mergeCell ref="G87:K87"/>
    <mergeCell ref="M87:AF87"/>
    <mergeCell ref="G88:K88"/>
    <mergeCell ref="M88:AF88"/>
    <mergeCell ref="G89:K89"/>
    <mergeCell ref="M89:AF89"/>
    <mergeCell ref="G90:K90"/>
    <mergeCell ref="M90:AF90"/>
    <mergeCell ref="G81:K81"/>
    <mergeCell ref="M81:AF81"/>
    <mergeCell ref="M82:AF82"/>
    <mergeCell ref="G82:K82"/>
    <mergeCell ref="M83:AF83"/>
    <mergeCell ref="G83:K83"/>
    <mergeCell ref="G84:K84"/>
    <mergeCell ref="M84:AF84"/>
    <mergeCell ref="F85:J85"/>
    <mergeCell ref="L85:AF85"/>
    <mergeCell ref="F76:J76"/>
    <mergeCell ref="L76:AF76"/>
    <mergeCell ref="E77:I77"/>
    <mergeCell ref="K77:AF77"/>
    <mergeCell ref="L78:AF78"/>
    <mergeCell ref="F78:J78"/>
    <mergeCell ref="G79:K79"/>
    <mergeCell ref="M79:AF79"/>
    <mergeCell ref="G80:K80"/>
    <mergeCell ref="M80:AF80"/>
    <mergeCell ref="F71:J71"/>
    <mergeCell ref="L71:AF71"/>
    <mergeCell ref="K72:AF72"/>
    <mergeCell ref="E72:I72"/>
    <mergeCell ref="L73:AF73"/>
    <mergeCell ref="F73:J73"/>
    <mergeCell ref="F74:J74"/>
    <mergeCell ref="L74:AF74"/>
    <mergeCell ref="F75:J75"/>
    <mergeCell ref="L75:AF75"/>
    <mergeCell ref="E66:I66"/>
    <mergeCell ref="K66:AF66"/>
    <mergeCell ref="L67:AF67"/>
    <mergeCell ref="F67:J67"/>
    <mergeCell ref="L68:AF68"/>
    <mergeCell ref="F68:J68"/>
    <mergeCell ref="L69:AF69"/>
    <mergeCell ref="F69:J69"/>
    <mergeCell ref="F70:J70"/>
    <mergeCell ref="L70:AF70"/>
    <mergeCell ref="AG59:AM59"/>
    <mergeCell ref="AG60:AM60"/>
    <mergeCell ref="AN60:AP60"/>
    <mergeCell ref="AG54:AM54"/>
    <mergeCell ref="AN54:AP54"/>
    <mergeCell ref="K64:AF64"/>
    <mergeCell ref="E64:I64"/>
    <mergeCell ref="E65:I65"/>
    <mergeCell ref="K65:AF65"/>
    <mergeCell ref="AN98:AP98"/>
    <mergeCell ref="AG98:AM98"/>
    <mergeCell ref="L45:AO45"/>
    <mergeCell ref="C52:G52"/>
    <mergeCell ref="I52:AF52"/>
    <mergeCell ref="J55:AF55"/>
    <mergeCell ref="D55:H55"/>
    <mergeCell ref="E56:I56"/>
    <mergeCell ref="K56:AF56"/>
    <mergeCell ref="F57:J57"/>
    <mergeCell ref="L57:AF57"/>
    <mergeCell ref="E58:I58"/>
    <mergeCell ref="K58:AF58"/>
    <mergeCell ref="L59:AF59"/>
    <mergeCell ref="F59:J59"/>
    <mergeCell ref="E60:I60"/>
    <mergeCell ref="K60:AF60"/>
    <mergeCell ref="L61:AF61"/>
    <mergeCell ref="F61:J61"/>
    <mergeCell ref="K62:AF62"/>
    <mergeCell ref="E62:I62"/>
    <mergeCell ref="D63:H63"/>
    <mergeCell ref="J63:AF63"/>
    <mergeCell ref="AM47:AN47"/>
    <mergeCell ref="AG93:AM93"/>
    <mergeCell ref="AN93:AP93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G88:AM88"/>
    <mergeCell ref="AN88:AP88"/>
    <mergeCell ref="AN89:AP89"/>
    <mergeCell ref="AG89:AM89"/>
    <mergeCell ref="AG90:AM90"/>
    <mergeCell ref="AN90:AP90"/>
    <mergeCell ref="AN91:AP91"/>
    <mergeCell ref="AG91:AM91"/>
    <mergeCell ref="AN92:AP92"/>
    <mergeCell ref="AG92:AM92"/>
    <mergeCell ref="AG83:AM83"/>
    <mergeCell ref="AN83:AP83"/>
    <mergeCell ref="AG84:AM84"/>
    <mergeCell ref="AN84:AP84"/>
    <mergeCell ref="AG85:AM85"/>
    <mergeCell ref="AN85:AP85"/>
    <mergeCell ref="AN86:AP86"/>
    <mergeCell ref="AG86:AM86"/>
    <mergeCell ref="AG87:AM87"/>
    <mergeCell ref="AN87:AP87"/>
    <mergeCell ref="AN78:AP78"/>
    <mergeCell ref="AG78:AM78"/>
    <mergeCell ref="AN79:AP79"/>
    <mergeCell ref="AG79:AM79"/>
    <mergeCell ref="AG80:AM80"/>
    <mergeCell ref="AN80:AP80"/>
    <mergeCell ref="AN81:AP81"/>
    <mergeCell ref="AG81:AM81"/>
    <mergeCell ref="AG82:AM82"/>
    <mergeCell ref="AN82:AP82"/>
    <mergeCell ref="AG73:AM73"/>
    <mergeCell ref="AN73:AP73"/>
    <mergeCell ref="AG74:AM74"/>
    <mergeCell ref="AN74:AP74"/>
    <mergeCell ref="AG75:AM75"/>
    <mergeCell ref="AN75:AP75"/>
    <mergeCell ref="AN76:AP76"/>
    <mergeCell ref="AG76:AM76"/>
    <mergeCell ref="AN77:AP77"/>
    <mergeCell ref="AG77:AM77"/>
    <mergeCell ref="AN68:AP68"/>
    <mergeCell ref="AG68:AM68"/>
    <mergeCell ref="AG69:AM69"/>
    <mergeCell ref="AN69:AP69"/>
    <mergeCell ref="AG70:AM70"/>
    <mergeCell ref="AN70:AP70"/>
    <mergeCell ref="AN71:AP71"/>
    <mergeCell ref="AG71:AM71"/>
    <mergeCell ref="AN72:AP72"/>
    <mergeCell ref="AG72:AM72"/>
    <mergeCell ref="AG63:AM63"/>
    <mergeCell ref="AN63:AP63"/>
    <mergeCell ref="AG64:AM64"/>
    <mergeCell ref="AN64:AP64"/>
    <mergeCell ref="AG65:AM65"/>
    <mergeCell ref="AN65:AP65"/>
    <mergeCell ref="AN66:AP66"/>
    <mergeCell ref="AG66:AM66"/>
    <mergeCell ref="AN67:AP67"/>
    <mergeCell ref="AG67:AM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N62:AP62"/>
    <mergeCell ref="AG62:AM62"/>
    <mergeCell ref="AS49:AT51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</mergeCells>
  <hyperlinks>
    <hyperlink ref="A57" location="'SO 02.1 - Stavební část'!C2" display="/" xr:uid="{00000000-0004-0000-0000-000000000000}"/>
    <hyperlink ref="A59" location="'SO 03.1 - Stavební část'!C2" display="/" xr:uid="{00000000-0004-0000-0000-000001000000}"/>
    <hyperlink ref="A61" location="'SO 04.1.7 - VEGETAČNÍ STŘ...'!C2" display="/" xr:uid="{00000000-0004-0000-0000-000002000000}"/>
    <hyperlink ref="A62" location="'VON - Vedlejší a ostatní ...'!C2" display="/" xr:uid="{00000000-0004-0000-0000-000003000000}"/>
    <hyperlink ref="A64" location="'SO 00 - Demolice základov...'!C2" display="/" xr:uid="{00000000-0004-0000-0000-000004000000}"/>
    <hyperlink ref="A65" location="'SO 01 - Komunikace, parko...'!C2" display="/" xr:uid="{00000000-0004-0000-0000-000005000000}"/>
    <hyperlink ref="A67" location="'SO 02.1 - Stavební část '!C2" display="/" xr:uid="{00000000-0004-0000-0000-000006000000}"/>
    <hyperlink ref="A68" location="'SO 02.2 - Zdravotně techn...'!C2" display="/" xr:uid="{00000000-0004-0000-0000-000007000000}"/>
    <hyperlink ref="A69" location="'SO 02.3 - Vzduchotechnika'!C2" display="/" xr:uid="{00000000-0004-0000-0000-000008000000}"/>
    <hyperlink ref="A70" location="'SO 02.4 - Vytápění'!C2" display="/" xr:uid="{00000000-0004-0000-0000-000009000000}"/>
    <hyperlink ref="A71" location="'SO 02.5 - Elektroinstalace'!C2" display="/" xr:uid="{00000000-0004-0000-0000-00000A000000}"/>
    <hyperlink ref="A73" location="'SO 03.1 - Stavební část_01'!C2" display="/" xr:uid="{00000000-0004-0000-0000-00000B000000}"/>
    <hyperlink ref="A74" location="'SO 03.2 - Zdravotně techn...'!C2" display="/" xr:uid="{00000000-0004-0000-0000-00000C000000}"/>
    <hyperlink ref="A75" location="'SO 03.3 - Vzduchotechnika'!C2" display="/" xr:uid="{00000000-0004-0000-0000-00000D000000}"/>
    <hyperlink ref="A76" location="'SO 03.4 - Elektroinstalace'!C2" display="/" xr:uid="{00000000-0004-0000-0000-00000E000000}"/>
    <hyperlink ref="A79" location="'SO 04.1.1 - Kácení dřevin...'!C2" display="/" xr:uid="{00000000-0004-0000-0000-00000F000000}"/>
    <hyperlink ref="A80" location="'SO 04.1.2 - STROMY- výsad...'!C2" display="/" xr:uid="{00000000-0004-0000-0000-000010000000}"/>
    <hyperlink ref="A81" location="'SO 04.1.3 - Štěrkové tráv...'!C2" display="/" xr:uid="{00000000-0004-0000-0000-000011000000}"/>
    <hyperlink ref="A82" location="'SO 04.1.4 - Trávo-bylinná...'!C2" display="/" xr:uid="{00000000-0004-0000-0000-000012000000}"/>
    <hyperlink ref="A83" location="'SO 04.1.5 - Trávníky obno...'!C2" display="/" xr:uid="{00000000-0004-0000-0000-000013000000}"/>
    <hyperlink ref="A84" location="'SO 04.1.6 - KEŘE - výsadb...'!C2" display="/" xr:uid="{00000000-0004-0000-0000-000014000000}"/>
    <hyperlink ref="A86" location="'SO 04.2.1 - STROMY- výsad...'!C2" display="/" xr:uid="{00000000-0004-0000-0000-000015000000}"/>
    <hyperlink ref="A87" location="'SO 04.2.2 - Štěrkové tráv...'!C2" display="/" xr:uid="{00000000-0004-0000-0000-000016000000}"/>
    <hyperlink ref="A88" location="'SO 04.2.3 - Trávo-bylinná...'!C2" display="/" xr:uid="{00000000-0004-0000-0000-000017000000}"/>
    <hyperlink ref="A89" location="'SO 04.2.4 - Trávníky obno...'!C2" display="/" xr:uid="{00000000-0004-0000-0000-000018000000}"/>
    <hyperlink ref="A90" location="'SO 04.2.5 - KEŘE - výsadb...'!C2" display="/" xr:uid="{00000000-0004-0000-0000-000019000000}"/>
    <hyperlink ref="A91" location="'SO 04.2.6 - VEGETAČNÍ STŘ...'!C2" display="/" xr:uid="{00000000-0004-0000-0000-00001A000000}"/>
    <hyperlink ref="A92" location="'SO 05 - Veřejné osvětlení'!C2" display="/" xr:uid="{00000000-0004-0000-0000-00001B000000}"/>
    <hyperlink ref="A93" location="'SO 06 - Opěrné stěny'!C2" display="/" xr:uid="{00000000-0004-0000-0000-00001C000000}"/>
    <hyperlink ref="A94" location="'SO 08 - Vodovod'!C2" display="/" xr:uid="{00000000-0004-0000-0000-00001D000000}"/>
    <hyperlink ref="A95" location="'SO 09 - Kanalizace splašková'!C2" display="/" xr:uid="{00000000-0004-0000-0000-00001E000000}"/>
    <hyperlink ref="A96" location="'SO 10 - NN rozvody'!C2" display="/" xr:uid="{00000000-0004-0000-0000-00001F000000}"/>
    <hyperlink ref="A97" location="'SO 11 - Plynovod'!C2" display="/" xr:uid="{00000000-0004-0000-0000-000020000000}"/>
    <hyperlink ref="A98" location="'VON - Vedlejší a ostatní ..._01'!C2" display="/" xr:uid="{00000000-0004-0000-0000-000021000000}"/>
  </hyperlinks>
  <pageMargins left="0.39370078740157483" right="0.39370078740157483" top="0.39370078740157483" bottom="0.39370078740157483" header="0" footer="0"/>
  <pageSetup paperSize="9" scale="9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196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198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200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ROUND((SUM(BE97:BE260)),  2)</f>
        <v>0</v>
      </c>
      <c r="G37" s="36"/>
      <c r="H37" s="36"/>
      <c r="I37" s="126">
        <v>0.21</v>
      </c>
      <c r="J37" s="125">
        <f>ROUND(((SUM(BE97:BE260))*I37),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ROUND((SUM(BF97:BF260)),  2)</f>
        <v>0</v>
      </c>
      <c r="G38" s="36"/>
      <c r="H38" s="36"/>
      <c r="I38" s="126">
        <v>0.15</v>
      </c>
      <c r="J38" s="125">
        <f>ROUND(((SUM(BF97:BF260))*I38),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ROUND((SUM(BG97:BG260)),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ROUND((SUM(BH97:BH260)),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ROUND((SUM(BI97:BI260)),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198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206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207</v>
      </c>
      <c r="E70" s="150"/>
      <c r="F70" s="150"/>
      <c r="G70" s="150"/>
      <c r="H70" s="150"/>
      <c r="I70" s="150"/>
      <c r="J70" s="151">
        <f>J205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208</v>
      </c>
      <c r="E71" s="150"/>
      <c r="F71" s="150"/>
      <c r="G71" s="150"/>
      <c r="H71" s="150"/>
      <c r="I71" s="150"/>
      <c r="J71" s="151">
        <f>J233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209</v>
      </c>
      <c r="E72" s="150"/>
      <c r="F72" s="150"/>
      <c r="G72" s="150"/>
      <c r="H72" s="150"/>
      <c r="I72" s="150"/>
      <c r="J72" s="151">
        <f>J243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210</v>
      </c>
      <c r="E73" s="150"/>
      <c r="F73" s="150"/>
      <c r="G73" s="150"/>
      <c r="H73" s="150"/>
      <c r="I73" s="150"/>
      <c r="J73" s="151">
        <f>J252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211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196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197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198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199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02.1 - Stavební část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5. 4. 2022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212</v>
      </c>
      <c r="D96" s="156" t="s">
        <v>58</v>
      </c>
      <c r="E96" s="156" t="s">
        <v>54</v>
      </c>
      <c r="F96" s="156" t="s">
        <v>55</v>
      </c>
      <c r="G96" s="156" t="s">
        <v>213</v>
      </c>
      <c r="H96" s="156" t="s">
        <v>214</v>
      </c>
      <c r="I96" s="156" t="s">
        <v>215</v>
      </c>
      <c r="J96" s="156" t="s">
        <v>203</v>
      </c>
      <c r="K96" s="157" t="s">
        <v>216</v>
      </c>
      <c r="L96" s="158"/>
      <c r="M96" s="70" t="s">
        <v>19</v>
      </c>
      <c r="N96" s="71" t="s">
        <v>43</v>
      </c>
      <c r="O96" s="71" t="s">
        <v>217</v>
      </c>
      <c r="P96" s="71" t="s">
        <v>218</v>
      </c>
      <c r="Q96" s="71" t="s">
        <v>219</v>
      </c>
      <c r="R96" s="71" t="s">
        <v>220</v>
      </c>
      <c r="S96" s="71" t="s">
        <v>221</v>
      </c>
      <c r="T96" s="72" t="s">
        <v>222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223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10.22818010446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204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224</v>
      </c>
      <c r="F98" s="167" t="s">
        <v>225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P99+P205+P233+P243+P252</f>
        <v>0</v>
      </c>
      <c r="Q98" s="172"/>
      <c r="R98" s="173">
        <f>R99+R205+R233+R243+R252</f>
        <v>10.22818010446</v>
      </c>
      <c r="S98" s="172"/>
      <c r="T98" s="174">
        <f>T99+T205+T233+T243+T252</f>
        <v>0</v>
      </c>
      <c r="AR98" s="175" t="s">
        <v>82</v>
      </c>
      <c r="AT98" s="176" t="s">
        <v>72</v>
      </c>
      <c r="AU98" s="176" t="s">
        <v>73</v>
      </c>
      <c r="AY98" s="175" t="s">
        <v>226</v>
      </c>
      <c r="BK98" s="177">
        <f>BK99+BK205+BK233+BK243+BK252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227</v>
      </c>
      <c r="F99" s="178" t="s">
        <v>228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SUM(P100:P204)</f>
        <v>0</v>
      </c>
      <c r="Q99" s="172"/>
      <c r="R99" s="173">
        <f>SUM(R100:R204)</f>
        <v>4.6250579549599991</v>
      </c>
      <c r="S99" s="172"/>
      <c r="T99" s="174">
        <f>SUM(T100:T204)</f>
        <v>0</v>
      </c>
      <c r="AR99" s="175" t="s">
        <v>82</v>
      </c>
      <c r="AT99" s="176" t="s">
        <v>72</v>
      </c>
      <c r="AU99" s="176" t="s">
        <v>80</v>
      </c>
      <c r="AY99" s="175" t="s">
        <v>226</v>
      </c>
      <c r="BK99" s="177">
        <f>SUM(BK100:BK204)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229</v>
      </c>
      <c r="E100" s="181" t="s">
        <v>230</v>
      </c>
      <c r="F100" s="182" t="s">
        <v>231</v>
      </c>
      <c r="G100" s="183" t="s">
        <v>232</v>
      </c>
      <c r="H100" s="184">
        <v>335.32</v>
      </c>
      <c r="I100" s="185"/>
      <c r="J100" s="186">
        <f>ROUND(I100*H100,2)</f>
        <v>0</v>
      </c>
      <c r="K100" s="182" t="s">
        <v>233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234</v>
      </c>
      <c r="AT100" s="191" t="s">
        <v>229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234</v>
      </c>
      <c r="BM100" s="191" t="s">
        <v>235</v>
      </c>
    </row>
    <row r="101" spans="1:65" s="2" customFormat="1" ht="11.25">
      <c r="A101" s="36"/>
      <c r="B101" s="37"/>
      <c r="C101" s="38"/>
      <c r="D101" s="193" t="s">
        <v>236</v>
      </c>
      <c r="E101" s="38"/>
      <c r="F101" s="194" t="s">
        <v>237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82</v>
      </c>
    </row>
    <row r="102" spans="1:65" s="13" customFormat="1" ht="11.25">
      <c r="B102" s="198"/>
      <c r="C102" s="199"/>
      <c r="D102" s="200" t="s">
        <v>238</v>
      </c>
      <c r="E102" s="201" t="s">
        <v>19</v>
      </c>
      <c r="F102" s="202" t="s">
        <v>239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238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226</v>
      </c>
    </row>
    <row r="103" spans="1:65" s="14" customFormat="1" ht="11.25">
      <c r="B103" s="209"/>
      <c r="C103" s="210"/>
      <c r="D103" s="200" t="s">
        <v>238</v>
      </c>
      <c r="E103" s="211" t="s">
        <v>19</v>
      </c>
      <c r="F103" s="212" t="s">
        <v>240</v>
      </c>
      <c r="G103" s="210"/>
      <c r="H103" s="213">
        <v>335.32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238</v>
      </c>
      <c r="AU103" s="219" t="s">
        <v>82</v>
      </c>
      <c r="AV103" s="14" t="s">
        <v>82</v>
      </c>
      <c r="AW103" s="14" t="s">
        <v>35</v>
      </c>
      <c r="AX103" s="14" t="s">
        <v>73</v>
      </c>
      <c r="AY103" s="219" t="s">
        <v>226</v>
      </c>
    </row>
    <row r="104" spans="1:65" s="15" customFormat="1" ht="11.25">
      <c r="B104" s="220"/>
      <c r="C104" s="221"/>
      <c r="D104" s="200" t="s">
        <v>238</v>
      </c>
      <c r="E104" s="222" t="s">
        <v>19</v>
      </c>
      <c r="F104" s="223" t="s">
        <v>241</v>
      </c>
      <c r="G104" s="221"/>
      <c r="H104" s="224">
        <v>335.32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238</v>
      </c>
      <c r="AU104" s="230" t="s">
        <v>82</v>
      </c>
      <c r="AV104" s="15" t="s">
        <v>143</v>
      </c>
      <c r="AW104" s="15" t="s">
        <v>35</v>
      </c>
      <c r="AX104" s="15" t="s">
        <v>80</v>
      </c>
      <c r="AY104" s="230" t="s">
        <v>226</v>
      </c>
    </row>
    <row r="105" spans="1:65" s="2" customFormat="1" ht="16.5" customHeight="1">
      <c r="A105" s="36"/>
      <c r="B105" s="37"/>
      <c r="C105" s="231" t="s">
        <v>82</v>
      </c>
      <c r="D105" s="231" t="s">
        <v>242</v>
      </c>
      <c r="E105" s="232" t="s">
        <v>243</v>
      </c>
      <c r="F105" s="233" t="s">
        <v>244</v>
      </c>
      <c r="G105" s="234" t="s">
        <v>245</v>
      </c>
      <c r="H105" s="235">
        <v>0.107</v>
      </c>
      <c r="I105" s="236"/>
      <c r="J105" s="237">
        <f>ROUND(I105*H105,2)</f>
        <v>0</v>
      </c>
      <c r="K105" s="233" t="s">
        <v>233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</v>
      </c>
      <c r="R105" s="189">
        <f>Q105*H105</f>
        <v>0.107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246</v>
      </c>
      <c r="AT105" s="191" t="s">
        <v>242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234</v>
      </c>
      <c r="BM105" s="191" t="s">
        <v>247</v>
      </c>
    </row>
    <row r="106" spans="1:65" s="14" customFormat="1" ht="11.25">
      <c r="B106" s="209"/>
      <c r="C106" s="210"/>
      <c r="D106" s="200" t="s">
        <v>238</v>
      </c>
      <c r="E106" s="210"/>
      <c r="F106" s="212" t="s">
        <v>248</v>
      </c>
      <c r="G106" s="210"/>
      <c r="H106" s="213">
        <v>0.107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238</v>
      </c>
      <c r="AU106" s="219" t="s">
        <v>82</v>
      </c>
      <c r="AV106" s="14" t="s">
        <v>82</v>
      </c>
      <c r="AW106" s="14" t="s">
        <v>4</v>
      </c>
      <c r="AX106" s="14" t="s">
        <v>80</v>
      </c>
      <c r="AY106" s="219" t="s">
        <v>226</v>
      </c>
    </row>
    <row r="107" spans="1:65" s="2" customFormat="1" ht="16.5" customHeight="1">
      <c r="A107" s="36"/>
      <c r="B107" s="37"/>
      <c r="C107" s="180" t="s">
        <v>90</v>
      </c>
      <c r="D107" s="180" t="s">
        <v>229</v>
      </c>
      <c r="E107" s="181" t="s">
        <v>249</v>
      </c>
      <c r="F107" s="182" t="s">
        <v>250</v>
      </c>
      <c r="G107" s="183" t="s">
        <v>232</v>
      </c>
      <c r="H107" s="184">
        <v>335.32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3.6374999999999998E-4</v>
      </c>
      <c r="R107" s="189">
        <f>Q107*H107</f>
        <v>0.12197264999999999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234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234</v>
      </c>
      <c r="BM107" s="191" t="s">
        <v>251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252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14" customFormat="1" ht="11.25">
      <c r="B109" s="209"/>
      <c r="C109" s="210"/>
      <c r="D109" s="200" t="s">
        <v>238</v>
      </c>
      <c r="E109" s="211" t="s">
        <v>19</v>
      </c>
      <c r="F109" s="212" t="s">
        <v>253</v>
      </c>
      <c r="G109" s="210"/>
      <c r="H109" s="213">
        <v>335.32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238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226</v>
      </c>
    </row>
    <row r="110" spans="1:65" s="15" customFormat="1" ht="11.25">
      <c r="B110" s="220"/>
      <c r="C110" s="221"/>
      <c r="D110" s="200" t="s">
        <v>238</v>
      </c>
      <c r="E110" s="222" t="s">
        <v>19</v>
      </c>
      <c r="F110" s="223" t="s">
        <v>241</v>
      </c>
      <c r="G110" s="221"/>
      <c r="H110" s="224">
        <v>335.32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238</v>
      </c>
      <c r="AU110" s="230" t="s">
        <v>82</v>
      </c>
      <c r="AV110" s="15" t="s">
        <v>143</v>
      </c>
      <c r="AW110" s="15" t="s">
        <v>35</v>
      </c>
      <c r="AX110" s="15" t="s">
        <v>80</v>
      </c>
      <c r="AY110" s="230" t="s">
        <v>226</v>
      </c>
    </row>
    <row r="111" spans="1:65" s="2" customFormat="1" ht="24.2" customHeight="1">
      <c r="A111" s="36"/>
      <c r="B111" s="37"/>
      <c r="C111" s="231" t="s">
        <v>143</v>
      </c>
      <c r="D111" s="231" t="s">
        <v>242</v>
      </c>
      <c r="E111" s="232" t="s">
        <v>254</v>
      </c>
      <c r="F111" s="233" t="s">
        <v>255</v>
      </c>
      <c r="G111" s="234" t="s">
        <v>232</v>
      </c>
      <c r="H111" s="235">
        <v>390.815</v>
      </c>
      <c r="I111" s="236"/>
      <c r="J111" s="237">
        <f>ROUND(I111*H111,2)</f>
        <v>0</v>
      </c>
      <c r="K111" s="233" t="s">
        <v>233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4.7000000000000002E-3</v>
      </c>
      <c r="R111" s="189">
        <f>Q111*H111</f>
        <v>1.8368305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246</v>
      </c>
      <c r="AT111" s="191" t="s">
        <v>242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234</v>
      </c>
      <c r="BM111" s="191" t="s">
        <v>256</v>
      </c>
    </row>
    <row r="112" spans="1:65" s="14" customFormat="1" ht="11.25">
      <c r="B112" s="209"/>
      <c r="C112" s="210"/>
      <c r="D112" s="200" t="s">
        <v>238</v>
      </c>
      <c r="E112" s="210"/>
      <c r="F112" s="212" t="s">
        <v>257</v>
      </c>
      <c r="G112" s="210"/>
      <c r="H112" s="213">
        <v>390.815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238</v>
      </c>
      <c r="AU112" s="219" t="s">
        <v>82</v>
      </c>
      <c r="AV112" s="14" t="s">
        <v>82</v>
      </c>
      <c r="AW112" s="14" t="s">
        <v>4</v>
      </c>
      <c r="AX112" s="14" t="s">
        <v>80</v>
      </c>
      <c r="AY112" s="219" t="s">
        <v>226</v>
      </c>
    </row>
    <row r="113" spans="1:65" s="2" customFormat="1" ht="33" customHeight="1">
      <c r="A113" s="36"/>
      <c r="B113" s="37"/>
      <c r="C113" s="180" t="s">
        <v>258</v>
      </c>
      <c r="D113" s="180" t="s">
        <v>229</v>
      </c>
      <c r="E113" s="181" t="s">
        <v>259</v>
      </c>
      <c r="F113" s="182" t="s">
        <v>260</v>
      </c>
      <c r="G113" s="183" t="s">
        <v>261</v>
      </c>
      <c r="H113" s="184">
        <v>7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1.08E-3</v>
      </c>
      <c r="R113" s="189">
        <f>Q113*H113</f>
        <v>7.5599999999999999E-3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234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234</v>
      </c>
      <c r="BM113" s="191" t="s">
        <v>262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263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13" customFormat="1" ht="11.25">
      <c r="B115" s="198"/>
      <c r="C115" s="199"/>
      <c r="D115" s="200" t="s">
        <v>238</v>
      </c>
      <c r="E115" s="201" t="s">
        <v>19</v>
      </c>
      <c r="F115" s="202" t="s">
        <v>239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238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226</v>
      </c>
    </row>
    <row r="116" spans="1:65" s="14" customFormat="1" ht="11.25">
      <c r="B116" s="209"/>
      <c r="C116" s="210"/>
      <c r="D116" s="200" t="s">
        <v>238</v>
      </c>
      <c r="E116" s="211" t="s">
        <v>19</v>
      </c>
      <c r="F116" s="212" t="s">
        <v>264</v>
      </c>
      <c r="G116" s="210"/>
      <c r="H116" s="213">
        <v>7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238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226</v>
      </c>
    </row>
    <row r="117" spans="1:65" s="15" customFormat="1" ht="11.25">
      <c r="B117" s="220"/>
      <c r="C117" s="221"/>
      <c r="D117" s="200" t="s">
        <v>238</v>
      </c>
      <c r="E117" s="222" t="s">
        <v>19</v>
      </c>
      <c r="F117" s="223" t="s">
        <v>241</v>
      </c>
      <c r="G117" s="221"/>
      <c r="H117" s="224">
        <v>7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238</v>
      </c>
      <c r="AU117" s="230" t="s">
        <v>82</v>
      </c>
      <c r="AV117" s="15" t="s">
        <v>143</v>
      </c>
      <c r="AW117" s="15" t="s">
        <v>35</v>
      </c>
      <c r="AX117" s="15" t="s">
        <v>80</v>
      </c>
      <c r="AY117" s="230" t="s">
        <v>226</v>
      </c>
    </row>
    <row r="118" spans="1:65" s="2" customFormat="1" ht="16.5" customHeight="1">
      <c r="A118" s="36"/>
      <c r="B118" s="37"/>
      <c r="C118" s="231" t="s">
        <v>265</v>
      </c>
      <c r="D118" s="231" t="s">
        <v>242</v>
      </c>
      <c r="E118" s="232" t="s">
        <v>266</v>
      </c>
      <c r="F118" s="233" t="s">
        <v>267</v>
      </c>
      <c r="G118" s="234" t="s">
        <v>261</v>
      </c>
      <c r="H118" s="235">
        <v>3</v>
      </c>
      <c r="I118" s="236"/>
      <c r="J118" s="237">
        <f>ROUND(I118*H118,2)</f>
        <v>0</v>
      </c>
      <c r="K118" s="233" t="s">
        <v>233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2.0200000000000001E-3</v>
      </c>
      <c r="R118" s="189">
        <f>Q118*H118</f>
        <v>6.0600000000000003E-3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246</v>
      </c>
      <c r="AT118" s="191" t="s">
        <v>242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234</v>
      </c>
      <c r="BM118" s="191" t="s">
        <v>268</v>
      </c>
    </row>
    <row r="119" spans="1:65" s="14" customFormat="1" ht="11.25">
      <c r="B119" s="209"/>
      <c r="C119" s="210"/>
      <c r="D119" s="200" t="s">
        <v>238</v>
      </c>
      <c r="E119" s="211" t="s">
        <v>19</v>
      </c>
      <c r="F119" s="212" t="s">
        <v>269</v>
      </c>
      <c r="G119" s="210"/>
      <c r="H119" s="213">
        <v>3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238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226</v>
      </c>
    </row>
    <row r="120" spans="1:65" s="15" customFormat="1" ht="11.25">
      <c r="B120" s="220"/>
      <c r="C120" s="221"/>
      <c r="D120" s="200" t="s">
        <v>238</v>
      </c>
      <c r="E120" s="222" t="s">
        <v>19</v>
      </c>
      <c r="F120" s="223" t="s">
        <v>241</v>
      </c>
      <c r="G120" s="221"/>
      <c r="H120" s="224">
        <v>3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238</v>
      </c>
      <c r="AU120" s="230" t="s">
        <v>82</v>
      </c>
      <c r="AV120" s="15" t="s">
        <v>143</v>
      </c>
      <c r="AW120" s="15" t="s">
        <v>35</v>
      </c>
      <c r="AX120" s="15" t="s">
        <v>80</v>
      </c>
      <c r="AY120" s="230" t="s">
        <v>226</v>
      </c>
    </row>
    <row r="121" spans="1:65" s="2" customFormat="1" ht="16.5" customHeight="1">
      <c r="A121" s="36"/>
      <c r="B121" s="37"/>
      <c r="C121" s="231" t="s">
        <v>270</v>
      </c>
      <c r="D121" s="231" t="s">
        <v>242</v>
      </c>
      <c r="E121" s="232" t="s">
        <v>271</v>
      </c>
      <c r="F121" s="233" t="s">
        <v>272</v>
      </c>
      <c r="G121" s="234" t="s">
        <v>261</v>
      </c>
      <c r="H121" s="235">
        <v>4</v>
      </c>
      <c r="I121" s="236"/>
      <c r="J121" s="237">
        <f>ROUND(I121*H121,2)</f>
        <v>0</v>
      </c>
      <c r="K121" s="233" t="s">
        <v>233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3.0000000000000001E-3</v>
      </c>
      <c r="R121" s="189">
        <f>Q121*H121</f>
        <v>1.2E-2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246</v>
      </c>
      <c r="AT121" s="191" t="s">
        <v>242</v>
      </c>
      <c r="AU121" s="191" t="s">
        <v>82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234</v>
      </c>
      <c r="BM121" s="191" t="s">
        <v>273</v>
      </c>
    </row>
    <row r="122" spans="1:65" s="14" customFormat="1" ht="11.25">
      <c r="B122" s="209"/>
      <c r="C122" s="210"/>
      <c r="D122" s="200" t="s">
        <v>238</v>
      </c>
      <c r="E122" s="211" t="s">
        <v>19</v>
      </c>
      <c r="F122" s="212" t="s">
        <v>274</v>
      </c>
      <c r="G122" s="210"/>
      <c r="H122" s="213">
        <v>4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238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226</v>
      </c>
    </row>
    <row r="123" spans="1:65" s="15" customFormat="1" ht="11.25">
      <c r="B123" s="220"/>
      <c r="C123" s="221"/>
      <c r="D123" s="200" t="s">
        <v>238</v>
      </c>
      <c r="E123" s="222" t="s">
        <v>19</v>
      </c>
      <c r="F123" s="223" t="s">
        <v>241</v>
      </c>
      <c r="G123" s="221"/>
      <c r="H123" s="224">
        <v>4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238</v>
      </c>
      <c r="AU123" s="230" t="s">
        <v>82</v>
      </c>
      <c r="AV123" s="15" t="s">
        <v>143</v>
      </c>
      <c r="AW123" s="15" t="s">
        <v>35</v>
      </c>
      <c r="AX123" s="15" t="s">
        <v>80</v>
      </c>
      <c r="AY123" s="230" t="s">
        <v>226</v>
      </c>
    </row>
    <row r="124" spans="1:65" s="2" customFormat="1" ht="33" customHeight="1">
      <c r="A124" s="36"/>
      <c r="B124" s="37"/>
      <c r="C124" s="180" t="s">
        <v>275</v>
      </c>
      <c r="D124" s="180" t="s">
        <v>229</v>
      </c>
      <c r="E124" s="181" t="s">
        <v>276</v>
      </c>
      <c r="F124" s="182" t="s">
        <v>277</v>
      </c>
      <c r="G124" s="183" t="s">
        <v>261</v>
      </c>
      <c r="H124" s="184">
        <v>36</v>
      </c>
      <c r="I124" s="185"/>
      <c r="J124" s="186">
        <f>ROUND(I124*H124,2)</f>
        <v>0</v>
      </c>
      <c r="K124" s="182" t="s">
        <v>233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2.5890000000000002E-3</v>
      </c>
      <c r="R124" s="189">
        <f>Q124*H124</f>
        <v>9.3204000000000009E-2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234</v>
      </c>
      <c r="AT124" s="191" t="s">
        <v>229</v>
      </c>
      <c r="AU124" s="191" t="s">
        <v>82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234</v>
      </c>
      <c r="BM124" s="191" t="s">
        <v>278</v>
      </c>
    </row>
    <row r="125" spans="1:65" s="2" customFormat="1" ht="11.25">
      <c r="A125" s="36"/>
      <c r="B125" s="37"/>
      <c r="C125" s="38"/>
      <c r="D125" s="193" t="s">
        <v>236</v>
      </c>
      <c r="E125" s="38"/>
      <c r="F125" s="194" t="s">
        <v>279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236</v>
      </c>
      <c r="AU125" s="19" t="s">
        <v>82</v>
      </c>
    </row>
    <row r="126" spans="1:65" s="13" customFormat="1" ht="11.25">
      <c r="B126" s="198"/>
      <c r="C126" s="199"/>
      <c r="D126" s="200" t="s">
        <v>238</v>
      </c>
      <c r="E126" s="201" t="s">
        <v>19</v>
      </c>
      <c r="F126" s="202" t="s">
        <v>239</v>
      </c>
      <c r="G126" s="199"/>
      <c r="H126" s="201" t="s">
        <v>19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238</v>
      </c>
      <c r="AU126" s="208" t="s">
        <v>82</v>
      </c>
      <c r="AV126" s="13" t="s">
        <v>80</v>
      </c>
      <c r="AW126" s="13" t="s">
        <v>35</v>
      </c>
      <c r="AX126" s="13" t="s">
        <v>73</v>
      </c>
      <c r="AY126" s="208" t="s">
        <v>226</v>
      </c>
    </row>
    <row r="127" spans="1:65" s="14" customFormat="1" ht="11.25">
      <c r="B127" s="209"/>
      <c r="C127" s="210"/>
      <c r="D127" s="200" t="s">
        <v>238</v>
      </c>
      <c r="E127" s="211" t="s">
        <v>19</v>
      </c>
      <c r="F127" s="212" t="s">
        <v>280</v>
      </c>
      <c r="G127" s="210"/>
      <c r="H127" s="213">
        <v>36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238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226</v>
      </c>
    </row>
    <row r="128" spans="1:65" s="15" customFormat="1" ht="11.25">
      <c r="B128" s="220"/>
      <c r="C128" s="221"/>
      <c r="D128" s="200" t="s">
        <v>238</v>
      </c>
      <c r="E128" s="222" t="s">
        <v>19</v>
      </c>
      <c r="F128" s="223" t="s">
        <v>241</v>
      </c>
      <c r="G128" s="221"/>
      <c r="H128" s="224">
        <v>36</v>
      </c>
      <c r="I128" s="225"/>
      <c r="J128" s="221"/>
      <c r="K128" s="221"/>
      <c r="L128" s="226"/>
      <c r="M128" s="227"/>
      <c r="N128" s="228"/>
      <c r="O128" s="228"/>
      <c r="P128" s="228"/>
      <c r="Q128" s="228"/>
      <c r="R128" s="228"/>
      <c r="S128" s="228"/>
      <c r="T128" s="229"/>
      <c r="AT128" s="230" t="s">
        <v>238</v>
      </c>
      <c r="AU128" s="230" t="s">
        <v>82</v>
      </c>
      <c r="AV128" s="15" t="s">
        <v>143</v>
      </c>
      <c r="AW128" s="15" t="s">
        <v>35</v>
      </c>
      <c r="AX128" s="15" t="s">
        <v>80</v>
      </c>
      <c r="AY128" s="230" t="s">
        <v>226</v>
      </c>
    </row>
    <row r="129" spans="1:65" s="2" customFormat="1" ht="24.2" customHeight="1">
      <c r="A129" s="36"/>
      <c r="B129" s="37"/>
      <c r="C129" s="231" t="s">
        <v>281</v>
      </c>
      <c r="D129" s="231" t="s">
        <v>242</v>
      </c>
      <c r="E129" s="232" t="s">
        <v>254</v>
      </c>
      <c r="F129" s="233" t="s">
        <v>255</v>
      </c>
      <c r="G129" s="234" t="s">
        <v>232</v>
      </c>
      <c r="H129" s="235">
        <v>26.012</v>
      </c>
      <c r="I129" s="236"/>
      <c r="J129" s="237">
        <f>ROUND(I129*H129,2)</f>
        <v>0</v>
      </c>
      <c r="K129" s="233" t="s">
        <v>233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4.7000000000000002E-3</v>
      </c>
      <c r="R129" s="189">
        <f>Q129*H129</f>
        <v>0.1222564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246</v>
      </c>
      <c r="AT129" s="191" t="s">
        <v>242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234</v>
      </c>
      <c r="BM129" s="191" t="s">
        <v>282</v>
      </c>
    </row>
    <row r="130" spans="1:65" s="14" customFormat="1" ht="11.25">
      <c r="B130" s="209"/>
      <c r="C130" s="210"/>
      <c r="D130" s="200" t="s">
        <v>238</v>
      </c>
      <c r="E130" s="211" t="s">
        <v>19</v>
      </c>
      <c r="F130" s="212" t="s">
        <v>283</v>
      </c>
      <c r="G130" s="210"/>
      <c r="H130" s="213">
        <v>22.619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238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226</v>
      </c>
    </row>
    <row r="131" spans="1:65" s="15" customFormat="1" ht="11.25">
      <c r="B131" s="220"/>
      <c r="C131" s="221"/>
      <c r="D131" s="200" t="s">
        <v>238</v>
      </c>
      <c r="E131" s="222" t="s">
        <v>19</v>
      </c>
      <c r="F131" s="223" t="s">
        <v>241</v>
      </c>
      <c r="G131" s="221"/>
      <c r="H131" s="224">
        <v>22.619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238</v>
      </c>
      <c r="AU131" s="230" t="s">
        <v>82</v>
      </c>
      <c r="AV131" s="15" t="s">
        <v>143</v>
      </c>
      <c r="AW131" s="15" t="s">
        <v>35</v>
      </c>
      <c r="AX131" s="15" t="s">
        <v>80</v>
      </c>
      <c r="AY131" s="230" t="s">
        <v>226</v>
      </c>
    </row>
    <row r="132" spans="1:65" s="14" customFormat="1" ht="11.25">
      <c r="B132" s="209"/>
      <c r="C132" s="210"/>
      <c r="D132" s="200" t="s">
        <v>238</v>
      </c>
      <c r="E132" s="210"/>
      <c r="F132" s="212" t="s">
        <v>284</v>
      </c>
      <c r="G132" s="210"/>
      <c r="H132" s="213">
        <v>26.012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238</v>
      </c>
      <c r="AU132" s="219" t="s">
        <v>82</v>
      </c>
      <c r="AV132" s="14" t="s">
        <v>82</v>
      </c>
      <c r="AW132" s="14" t="s">
        <v>4</v>
      </c>
      <c r="AX132" s="14" t="s">
        <v>80</v>
      </c>
      <c r="AY132" s="219" t="s">
        <v>226</v>
      </c>
    </row>
    <row r="133" spans="1:65" s="2" customFormat="1" ht="16.5" customHeight="1">
      <c r="A133" s="36"/>
      <c r="B133" s="37"/>
      <c r="C133" s="180" t="s">
        <v>285</v>
      </c>
      <c r="D133" s="180" t="s">
        <v>229</v>
      </c>
      <c r="E133" s="181" t="s">
        <v>286</v>
      </c>
      <c r="F133" s="182" t="s">
        <v>287</v>
      </c>
      <c r="G133" s="183" t="s">
        <v>232</v>
      </c>
      <c r="H133" s="184">
        <v>335.32</v>
      </c>
      <c r="I133" s="185"/>
      <c r="J133" s="186">
        <f>ROUND(I133*H133,2)</f>
        <v>0</v>
      </c>
      <c r="K133" s="182" t="s">
        <v>233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3.3087999999999999E-5</v>
      </c>
      <c r="R133" s="189">
        <f>Q133*H133</f>
        <v>1.1095068159999999E-2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234</v>
      </c>
      <c r="AT133" s="191" t="s">
        <v>229</v>
      </c>
      <c r="AU133" s="191" t="s">
        <v>82</v>
      </c>
      <c r="AY133" s="19" t="s">
        <v>226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234</v>
      </c>
      <c r="BM133" s="191" t="s">
        <v>288</v>
      </c>
    </row>
    <row r="134" spans="1:65" s="2" customFormat="1" ht="11.25">
      <c r="A134" s="36"/>
      <c r="B134" s="37"/>
      <c r="C134" s="38"/>
      <c r="D134" s="193" t="s">
        <v>236</v>
      </c>
      <c r="E134" s="38"/>
      <c r="F134" s="194" t="s">
        <v>289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236</v>
      </c>
      <c r="AU134" s="19" t="s">
        <v>82</v>
      </c>
    </row>
    <row r="135" spans="1:65" s="14" customFormat="1" ht="11.25">
      <c r="B135" s="209"/>
      <c r="C135" s="210"/>
      <c r="D135" s="200" t="s">
        <v>238</v>
      </c>
      <c r="E135" s="211" t="s">
        <v>19</v>
      </c>
      <c r="F135" s="212" t="s">
        <v>253</v>
      </c>
      <c r="G135" s="210"/>
      <c r="H135" s="213">
        <v>335.32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238</v>
      </c>
      <c r="AU135" s="219" t="s">
        <v>82</v>
      </c>
      <c r="AV135" s="14" t="s">
        <v>82</v>
      </c>
      <c r="AW135" s="14" t="s">
        <v>35</v>
      </c>
      <c r="AX135" s="14" t="s">
        <v>73</v>
      </c>
      <c r="AY135" s="219" t="s">
        <v>226</v>
      </c>
    </row>
    <row r="136" spans="1:65" s="15" customFormat="1" ht="11.25">
      <c r="B136" s="220"/>
      <c r="C136" s="221"/>
      <c r="D136" s="200" t="s">
        <v>238</v>
      </c>
      <c r="E136" s="222" t="s">
        <v>19</v>
      </c>
      <c r="F136" s="223" t="s">
        <v>241</v>
      </c>
      <c r="G136" s="221"/>
      <c r="H136" s="224">
        <v>335.32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238</v>
      </c>
      <c r="AU136" s="230" t="s">
        <v>82</v>
      </c>
      <c r="AV136" s="15" t="s">
        <v>143</v>
      </c>
      <c r="AW136" s="15" t="s">
        <v>35</v>
      </c>
      <c r="AX136" s="15" t="s">
        <v>80</v>
      </c>
      <c r="AY136" s="230" t="s">
        <v>226</v>
      </c>
    </row>
    <row r="137" spans="1:65" s="2" customFormat="1" ht="21.75" customHeight="1">
      <c r="A137" s="36"/>
      <c r="B137" s="37"/>
      <c r="C137" s="231" t="s">
        <v>290</v>
      </c>
      <c r="D137" s="231" t="s">
        <v>242</v>
      </c>
      <c r="E137" s="232" t="s">
        <v>291</v>
      </c>
      <c r="F137" s="233" t="s">
        <v>292</v>
      </c>
      <c r="G137" s="234" t="s">
        <v>232</v>
      </c>
      <c r="H137" s="235">
        <v>390.815</v>
      </c>
      <c r="I137" s="236"/>
      <c r="J137" s="237">
        <f>ROUND(I137*H137,2)</f>
        <v>0</v>
      </c>
      <c r="K137" s="233" t="s">
        <v>233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2.5000000000000001E-3</v>
      </c>
      <c r="R137" s="189">
        <f>Q137*H137</f>
        <v>0.9770375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246</v>
      </c>
      <c r="AT137" s="191" t="s">
        <v>242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234</v>
      </c>
      <c r="BM137" s="191" t="s">
        <v>293</v>
      </c>
    </row>
    <row r="138" spans="1:65" s="14" customFormat="1" ht="11.25">
      <c r="B138" s="209"/>
      <c r="C138" s="210"/>
      <c r="D138" s="200" t="s">
        <v>238</v>
      </c>
      <c r="E138" s="210"/>
      <c r="F138" s="212" t="s">
        <v>257</v>
      </c>
      <c r="G138" s="210"/>
      <c r="H138" s="213">
        <v>390.815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238</v>
      </c>
      <c r="AU138" s="219" t="s">
        <v>82</v>
      </c>
      <c r="AV138" s="14" t="s">
        <v>82</v>
      </c>
      <c r="AW138" s="14" t="s">
        <v>4</v>
      </c>
      <c r="AX138" s="14" t="s">
        <v>80</v>
      </c>
      <c r="AY138" s="219" t="s">
        <v>226</v>
      </c>
    </row>
    <row r="139" spans="1:65" s="2" customFormat="1" ht="33" customHeight="1">
      <c r="A139" s="36"/>
      <c r="B139" s="37"/>
      <c r="C139" s="180" t="s">
        <v>294</v>
      </c>
      <c r="D139" s="180" t="s">
        <v>229</v>
      </c>
      <c r="E139" s="181" t="s">
        <v>295</v>
      </c>
      <c r="F139" s="182" t="s">
        <v>296</v>
      </c>
      <c r="G139" s="183" t="s">
        <v>261</v>
      </c>
      <c r="H139" s="184">
        <v>7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7.4999999999999997E-3</v>
      </c>
      <c r="R139" s="189">
        <f>Q139*H139</f>
        <v>5.2499999999999998E-2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234</v>
      </c>
      <c r="AT139" s="191" t="s">
        <v>229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234</v>
      </c>
      <c r="BM139" s="191" t="s">
        <v>297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298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82</v>
      </c>
    </row>
    <row r="141" spans="1:65" s="2" customFormat="1" ht="16.5" customHeight="1">
      <c r="A141" s="36"/>
      <c r="B141" s="37"/>
      <c r="C141" s="231" t="s">
        <v>299</v>
      </c>
      <c r="D141" s="231" t="s">
        <v>242</v>
      </c>
      <c r="E141" s="232" t="s">
        <v>300</v>
      </c>
      <c r="F141" s="233" t="s">
        <v>301</v>
      </c>
      <c r="G141" s="234" t="s">
        <v>261</v>
      </c>
      <c r="H141" s="235">
        <v>4</v>
      </c>
      <c r="I141" s="236"/>
      <c r="J141" s="237">
        <f>ROUND(I141*H141,2)</f>
        <v>0</v>
      </c>
      <c r="K141" s="233" t="s">
        <v>233</v>
      </c>
      <c r="L141" s="238"/>
      <c r="M141" s="239" t="s">
        <v>19</v>
      </c>
      <c r="N141" s="240" t="s">
        <v>44</v>
      </c>
      <c r="O141" s="66"/>
      <c r="P141" s="189">
        <f>O141*H141</f>
        <v>0</v>
      </c>
      <c r="Q141" s="189">
        <v>1.39E-3</v>
      </c>
      <c r="R141" s="189">
        <f>Q141*H141</f>
        <v>5.5599999999999998E-3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246</v>
      </c>
      <c r="AT141" s="191" t="s">
        <v>242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234</v>
      </c>
      <c r="BM141" s="191" t="s">
        <v>302</v>
      </c>
    </row>
    <row r="142" spans="1:65" s="2" customFormat="1" ht="16.5" customHeight="1">
      <c r="A142" s="36"/>
      <c r="B142" s="37"/>
      <c r="C142" s="231" t="s">
        <v>303</v>
      </c>
      <c r="D142" s="231" t="s">
        <v>242</v>
      </c>
      <c r="E142" s="232" t="s">
        <v>304</v>
      </c>
      <c r="F142" s="233" t="s">
        <v>305</v>
      </c>
      <c r="G142" s="234" t="s">
        <v>261</v>
      </c>
      <c r="H142" s="235">
        <v>3</v>
      </c>
      <c r="I142" s="236"/>
      <c r="J142" s="237">
        <f>ROUND(I142*H142,2)</f>
        <v>0</v>
      </c>
      <c r="K142" s="233" t="s">
        <v>233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1.3600000000000001E-3</v>
      </c>
      <c r="R142" s="189">
        <f>Q142*H142</f>
        <v>4.0800000000000003E-3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246</v>
      </c>
      <c r="AT142" s="191" t="s">
        <v>242</v>
      </c>
      <c r="AU142" s="191" t="s">
        <v>82</v>
      </c>
      <c r="AY142" s="19" t="s">
        <v>226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234</v>
      </c>
      <c r="BM142" s="191" t="s">
        <v>306</v>
      </c>
    </row>
    <row r="143" spans="1:65" s="2" customFormat="1" ht="33" customHeight="1">
      <c r="A143" s="36"/>
      <c r="B143" s="37"/>
      <c r="C143" s="180" t="s">
        <v>8</v>
      </c>
      <c r="D143" s="180" t="s">
        <v>229</v>
      </c>
      <c r="E143" s="181" t="s">
        <v>307</v>
      </c>
      <c r="F143" s="182" t="s">
        <v>308</v>
      </c>
      <c r="G143" s="183" t="s">
        <v>261</v>
      </c>
      <c r="H143" s="184">
        <v>36</v>
      </c>
      <c r="I143" s="185"/>
      <c r="J143" s="186">
        <f>ROUND(I143*H143,2)</f>
        <v>0</v>
      </c>
      <c r="K143" s="182" t="s">
        <v>233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1.4999999999999999E-2</v>
      </c>
      <c r="R143" s="189">
        <f>Q143*H143</f>
        <v>0.54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234</v>
      </c>
      <c r="AT143" s="191" t="s">
        <v>229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234</v>
      </c>
      <c r="BM143" s="191" t="s">
        <v>309</v>
      </c>
    </row>
    <row r="144" spans="1:65" s="2" customFormat="1" ht="11.25">
      <c r="A144" s="36"/>
      <c r="B144" s="37"/>
      <c r="C144" s="38"/>
      <c r="D144" s="193" t="s">
        <v>236</v>
      </c>
      <c r="E144" s="38"/>
      <c r="F144" s="194" t="s">
        <v>310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236</v>
      </c>
      <c r="AU144" s="19" t="s">
        <v>82</v>
      </c>
    </row>
    <row r="145" spans="1:65" s="13" customFormat="1" ht="11.25">
      <c r="B145" s="198"/>
      <c r="C145" s="199"/>
      <c r="D145" s="200" t="s">
        <v>238</v>
      </c>
      <c r="E145" s="201" t="s">
        <v>19</v>
      </c>
      <c r="F145" s="202" t="s">
        <v>239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238</v>
      </c>
      <c r="AU145" s="208" t="s">
        <v>82</v>
      </c>
      <c r="AV145" s="13" t="s">
        <v>80</v>
      </c>
      <c r="AW145" s="13" t="s">
        <v>35</v>
      </c>
      <c r="AX145" s="13" t="s">
        <v>73</v>
      </c>
      <c r="AY145" s="208" t="s">
        <v>226</v>
      </c>
    </row>
    <row r="146" spans="1:65" s="14" customFormat="1" ht="11.25">
      <c r="B146" s="209"/>
      <c r="C146" s="210"/>
      <c r="D146" s="200" t="s">
        <v>238</v>
      </c>
      <c r="E146" s="211" t="s">
        <v>19</v>
      </c>
      <c r="F146" s="212" t="s">
        <v>280</v>
      </c>
      <c r="G146" s="210"/>
      <c r="H146" s="213">
        <v>36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238</v>
      </c>
      <c r="AU146" s="219" t="s">
        <v>82</v>
      </c>
      <c r="AV146" s="14" t="s">
        <v>82</v>
      </c>
      <c r="AW146" s="14" t="s">
        <v>35</v>
      </c>
      <c r="AX146" s="14" t="s">
        <v>73</v>
      </c>
      <c r="AY146" s="219" t="s">
        <v>226</v>
      </c>
    </row>
    <row r="147" spans="1:65" s="15" customFormat="1" ht="11.25">
      <c r="B147" s="220"/>
      <c r="C147" s="221"/>
      <c r="D147" s="200" t="s">
        <v>238</v>
      </c>
      <c r="E147" s="222" t="s">
        <v>19</v>
      </c>
      <c r="F147" s="223" t="s">
        <v>241</v>
      </c>
      <c r="G147" s="221"/>
      <c r="H147" s="224">
        <v>36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238</v>
      </c>
      <c r="AU147" s="230" t="s">
        <v>82</v>
      </c>
      <c r="AV147" s="15" t="s">
        <v>143</v>
      </c>
      <c r="AW147" s="15" t="s">
        <v>35</v>
      </c>
      <c r="AX147" s="15" t="s">
        <v>80</v>
      </c>
      <c r="AY147" s="230" t="s">
        <v>226</v>
      </c>
    </row>
    <row r="148" spans="1:65" s="2" customFormat="1" ht="16.5" customHeight="1">
      <c r="A148" s="36"/>
      <c r="B148" s="37"/>
      <c r="C148" s="231" t="s">
        <v>234</v>
      </c>
      <c r="D148" s="231" t="s">
        <v>242</v>
      </c>
      <c r="E148" s="232" t="s">
        <v>311</v>
      </c>
      <c r="F148" s="233" t="s">
        <v>312</v>
      </c>
      <c r="G148" s="234" t="s">
        <v>232</v>
      </c>
      <c r="H148" s="235">
        <v>23.338000000000001</v>
      </c>
      <c r="I148" s="236"/>
      <c r="J148" s="237">
        <f>ROUND(I148*H148,2)</f>
        <v>0</v>
      </c>
      <c r="K148" s="233" t="s">
        <v>233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2.3999999999999998E-3</v>
      </c>
      <c r="R148" s="189">
        <f>Q148*H148</f>
        <v>5.6011199999999997E-2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246</v>
      </c>
      <c r="AT148" s="191" t="s">
        <v>242</v>
      </c>
      <c r="AU148" s="191" t="s">
        <v>82</v>
      </c>
      <c r="AY148" s="19" t="s">
        <v>226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234</v>
      </c>
      <c r="BM148" s="191" t="s">
        <v>313</v>
      </c>
    </row>
    <row r="149" spans="1:65" s="14" customFormat="1" ht="11.25">
      <c r="B149" s="209"/>
      <c r="C149" s="210"/>
      <c r="D149" s="200" t="s">
        <v>238</v>
      </c>
      <c r="E149" s="211" t="s">
        <v>19</v>
      </c>
      <c r="F149" s="212" t="s">
        <v>314</v>
      </c>
      <c r="G149" s="210"/>
      <c r="H149" s="213">
        <v>26.52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238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226</v>
      </c>
    </row>
    <row r="150" spans="1:65" s="15" customFormat="1" ht="11.25">
      <c r="B150" s="220"/>
      <c r="C150" s="221"/>
      <c r="D150" s="200" t="s">
        <v>238</v>
      </c>
      <c r="E150" s="222" t="s">
        <v>19</v>
      </c>
      <c r="F150" s="223" t="s">
        <v>241</v>
      </c>
      <c r="G150" s="221"/>
      <c r="H150" s="224">
        <v>26.52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238</v>
      </c>
      <c r="AU150" s="230" t="s">
        <v>82</v>
      </c>
      <c r="AV150" s="15" t="s">
        <v>143</v>
      </c>
      <c r="AW150" s="15" t="s">
        <v>35</v>
      </c>
      <c r="AX150" s="15" t="s">
        <v>80</v>
      </c>
      <c r="AY150" s="230" t="s">
        <v>226</v>
      </c>
    </row>
    <row r="151" spans="1:65" s="14" customFormat="1" ht="11.25">
      <c r="B151" s="209"/>
      <c r="C151" s="210"/>
      <c r="D151" s="200" t="s">
        <v>238</v>
      </c>
      <c r="E151" s="210"/>
      <c r="F151" s="212" t="s">
        <v>315</v>
      </c>
      <c r="G151" s="210"/>
      <c r="H151" s="213">
        <v>23.338000000000001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238</v>
      </c>
      <c r="AU151" s="219" t="s">
        <v>82</v>
      </c>
      <c r="AV151" s="14" t="s">
        <v>82</v>
      </c>
      <c r="AW151" s="14" t="s">
        <v>4</v>
      </c>
      <c r="AX151" s="14" t="s">
        <v>80</v>
      </c>
      <c r="AY151" s="219" t="s">
        <v>226</v>
      </c>
    </row>
    <row r="152" spans="1:65" s="2" customFormat="1" ht="37.9" customHeight="1">
      <c r="A152" s="36"/>
      <c r="B152" s="37"/>
      <c r="C152" s="180" t="s">
        <v>316</v>
      </c>
      <c r="D152" s="180" t="s">
        <v>229</v>
      </c>
      <c r="E152" s="181" t="s">
        <v>317</v>
      </c>
      <c r="F152" s="182" t="s">
        <v>318</v>
      </c>
      <c r="G152" s="183" t="s">
        <v>261</v>
      </c>
      <c r="H152" s="184">
        <v>4</v>
      </c>
      <c r="I152" s="185"/>
      <c r="J152" s="186">
        <f>ROUND(I152*H152,2)</f>
        <v>0</v>
      </c>
      <c r="K152" s="182" t="s">
        <v>233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234</v>
      </c>
      <c r="AT152" s="191" t="s">
        <v>229</v>
      </c>
      <c r="AU152" s="191" t="s">
        <v>82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234</v>
      </c>
      <c r="BM152" s="191" t="s">
        <v>319</v>
      </c>
    </row>
    <row r="153" spans="1:65" s="2" customFormat="1" ht="11.25">
      <c r="A153" s="36"/>
      <c r="B153" s="37"/>
      <c r="C153" s="38"/>
      <c r="D153" s="193" t="s">
        <v>236</v>
      </c>
      <c r="E153" s="38"/>
      <c r="F153" s="194" t="s">
        <v>320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236</v>
      </c>
      <c r="AU153" s="19" t="s">
        <v>82</v>
      </c>
    </row>
    <row r="154" spans="1:65" s="2" customFormat="1" ht="16.5" customHeight="1">
      <c r="A154" s="36"/>
      <c r="B154" s="37"/>
      <c r="C154" s="231" t="s">
        <v>321</v>
      </c>
      <c r="D154" s="231" t="s">
        <v>242</v>
      </c>
      <c r="E154" s="232" t="s">
        <v>322</v>
      </c>
      <c r="F154" s="233" t="s">
        <v>323</v>
      </c>
      <c r="G154" s="234" t="s">
        <v>261</v>
      </c>
      <c r="H154" s="235">
        <v>4</v>
      </c>
      <c r="I154" s="236"/>
      <c r="J154" s="237">
        <f>ROUND(I154*H154,2)</f>
        <v>0</v>
      </c>
      <c r="K154" s="233" t="s">
        <v>233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2.0000000000000001E-4</v>
      </c>
      <c r="R154" s="189">
        <f>Q154*H154</f>
        <v>8.0000000000000004E-4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246</v>
      </c>
      <c r="AT154" s="191" t="s">
        <v>242</v>
      </c>
      <c r="AU154" s="191" t="s">
        <v>82</v>
      </c>
      <c r="AY154" s="19" t="s">
        <v>226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234</v>
      </c>
      <c r="BM154" s="191" t="s">
        <v>324</v>
      </c>
    </row>
    <row r="155" spans="1:65" s="2" customFormat="1" ht="24.2" customHeight="1">
      <c r="A155" s="36"/>
      <c r="B155" s="37"/>
      <c r="C155" s="180" t="s">
        <v>325</v>
      </c>
      <c r="D155" s="180" t="s">
        <v>229</v>
      </c>
      <c r="E155" s="181" t="s">
        <v>326</v>
      </c>
      <c r="F155" s="182" t="s">
        <v>327</v>
      </c>
      <c r="G155" s="183" t="s">
        <v>328</v>
      </c>
      <c r="H155" s="184">
        <v>73.599999999999994</v>
      </c>
      <c r="I155" s="185"/>
      <c r="J155" s="186">
        <f>ROUND(I155*H155,2)</f>
        <v>0</v>
      </c>
      <c r="K155" s="182" t="s">
        <v>233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6.0479999999999996E-4</v>
      </c>
      <c r="R155" s="189">
        <f>Q155*H155</f>
        <v>4.4513279999999995E-2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234</v>
      </c>
      <c r="AT155" s="191" t="s">
        <v>229</v>
      </c>
      <c r="AU155" s="191" t="s">
        <v>82</v>
      </c>
      <c r="AY155" s="19" t="s">
        <v>226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234</v>
      </c>
      <c r="BM155" s="191" t="s">
        <v>329</v>
      </c>
    </row>
    <row r="156" spans="1:65" s="2" customFormat="1" ht="11.25">
      <c r="A156" s="36"/>
      <c r="B156" s="37"/>
      <c r="C156" s="38"/>
      <c r="D156" s="193" t="s">
        <v>236</v>
      </c>
      <c r="E156" s="38"/>
      <c r="F156" s="194" t="s">
        <v>330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236</v>
      </c>
      <c r="AU156" s="19" t="s">
        <v>82</v>
      </c>
    </row>
    <row r="157" spans="1:65" s="13" customFormat="1" ht="11.25">
      <c r="B157" s="198"/>
      <c r="C157" s="199"/>
      <c r="D157" s="200" t="s">
        <v>238</v>
      </c>
      <c r="E157" s="201" t="s">
        <v>19</v>
      </c>
      <c r="F157" s="202" t="s">
        <v>239</v>
      </c>
      <c r="G157" s="199"/>
      <c r="H157" s="201" t="s">
        <v>19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238</v>
      </c>
      <c r="AU157" s="208" t="s">
        <v>82</v>
      </c>
      <c r="AV157" s="13" t="s">
        <v>80</v>
      </c>
      <c r="AW157" s="13" t="s">
        <v>35</v>
      </c>
      <c r="AX157" s="13" t="s">
        <v>73</v>
      </c>
      <c r="AY157" s="208" t="s">
        <v>226</v>
      </c>
    </row>
    <row r="158" spans="1:65" s="14" customFormat="1" ht="11.25">
      <c r="B158" s="209"/>
      <c r="C158" s="210"/>
      <c r="D158" s="200" t="s">
        <v>238</v>
      </c>
      <c r="E158" s="211" t="s">
        <v>19</v>
      </c>
      <c r="F158" s="212" t="s">
        <v>331</v>
      </c>
      <c r="G158" s="210"/>
      <c r="H158" s="213">
        <v>73.599999999999994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238</v>
      </c>
      <c r="AU158" s="219" t="s">
        <v>82</v>
      </c>
      <c r="AV158" s="14" t="s">
        <v>82</v>
      </c>
      <c r="AW158" s="14" t="s">
        <v>35</v>
      </c>
      <c r="AX158" s="14" t="s">
        <v>73</v>
      </c>
      <c r="AY158" s="219" t="s">
        <v>226</v>
      </c>
    </row>
    <row r="159" spans="1:65" s="15" customFormat="1" ht="11.25">
      <c r="B159" s="220"/>
      <c r="C159" s="221"/>
      <c r="D159" s="200" t="s">
        <v>238</v>
      </c>
      <c r="E159" s="222" t="s">
        <v>19</v>
      </c>
      <c r="F159" s="223" t="s">
        <v>241</v>
      </c>
      <c r="G159" s="221"/>
      <c r="H159" s="224">
        <v>73.599999999999994</v>
      </c>
      <c r="I159" s="225"/>
      <c r="J159" s="221"/>
      <c r="K159" s="221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238</v>
      </c>
      <c r="AU159" s="230" t="s">
        <v>82</v>
      </c>
      <c r="AV159" s="15" t="s">
        <v>143</v>
      </c>
      <c r="AW159" s="15" t="s">
        <v>35</v>
      </c>
      <c r="AX159" s="15" t="s">
        <v>80</v>
      </c>
      <c r="AY159" s="230" t="s">
        <v>226</v>
      </c>
    </row>
    <row r="160" spans="1:65" s="2" customFormat="1" ht="24.2" customHeight="1">
      <c r="A160" s="36"/>
      <c r="B160" s="37"/>
      <c r="C160" s="180" t="s">
        <v>332</v>
      </c>
      <c r="D160" s="180" t="s">
        <v>229</v>
      </c>
      <c r="E160" s="181" t="s">
        <v>333</v>
      </c>
      <c r="F160" s="182" t="s">
        <v>334</v>
      </c>
      <c r="G160" s="183" t="s">
        <v>328</v>
      </c>
      <c r="H160" s="184">
        <v>73.599999999999994</v>
      </c>
      <c r="I160" s="185"/>
      <c r="J160" s="186">
        <f>ROUND(I160*H160,2)</f>
        <v>0</v>
      </c>
      <c r="K160" s="182" t="s">
        <v>233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6.0479999999999996E-4</v>
      </c>
      <c r="R160" s="189">
        <f>Q160*H160</f>
        <v>4.4513279999999995E-2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234</v>
      </c>
      <c r="AT160" s="191" t="s">
        <v>229</v>
      </c>
      <c r="AU160" s="191" t="s">
        <v>82</v>
      </c>
      <c r="AY160" s="19" t="s">
        <v>226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234</v>
      </c>
      <c r="BM160" s="191" t="s">
        <v>335</v>
      </c>
    </row>
    <row r="161" spans="1:65" s="2" customFormat="1" ht="11.25">
      <c r="A161" s="36"/>
      <c r="B161" s="37"/>
      <c r="C161" s="38"/>
      <c r="D161" s="193" t="s">
        <v>236</v>
      </c>
      <c r="E161" s="38"/>
      <c r="F161" s="194" t="s">
        <v>336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236</v>
      </c>
      <c r="AU161" s="19" t="s">
        <v>82</v>
      </c>
    </row>
    <row r="162" spans="1:65" s="13" customFormat="1" ht="11.25">
      <c r="B162" s="198"/>
      <c r="C162" s="199"/>
      <c r="D162" s="200" t="s">
        <v>238</v>
      </c>
      <c r="E162" s="201" t="s">
        <v>19</v>
      </c>
      <c r="F162" s="202" t="s">
        <v>239</v>
      </c>
      <c r="G162" s="199"/>
      <c r="H162" s="201" t="s">
        <v>19</v>
      </c>
      <c r="I162" s="203"/>
      <c r="J162" s="199"/>
      <c r="K162" s="199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238</v>
      </c>
      <c r="AU162" s="208" t="s">
        <v>82</v>
      </c>
      <c r="AV162" s="13" t="s">
        <v>80</v>
      </c>
      <c r="AW162" s="13" t="s">
        <v>35</v>
      </c>
      <c r="AX162" s="13" t="s">
        <v>73</v>
      </c>
      <c r="AY162" s="208" t="s">
        <v>226</v>
      </c>
    </row>
    <row r="163" spans="1:65" s="14" customFormat="1" ht="11.25">
      <c r="B163" s="209"/>
      <c r="C163" s="210"/>
      <c r="D163" s="200" t="s">
        <v>238</v>
      </c>
      <c r="E163" s="211" t="s">
        <v>19</v>
      </c>
      <c r="F163" s="212" t="s">
        <v>331</v>
      </c>
      <c r="G163" s="210"/>
      <c r="H163" s="213">
        <v>73.599999999999994</v>
      </c>
      <c r="I163" s="214"/>
      <c r="J163" s="210"/>
      <c r="K163" s="210"/>
      <c r="L163" s="215"/>
      <c r="M163" s="216"/>
      <c r="N163" s="217"/>
      <c r="O163" s="217"/>
      <c r="P163" s="217"/>
      <c r="Q163" s="217"/>
      <c r="R163" s="217"/>
      <c r="S163" s="217"/>
      <c r="T163" s="218"/>
      <c r="AT163" s="219" t="s">
        <v>238</v>
      </c>
      <c r="AU163" s="219" t="s">
        <v>82</v>
      </c>
      <c r="AV163" s="14" t="s">
        <v>82</v>
      </c>
      <c r="AW163" s="14" t="s">
        <v>35</v>
      </c>
      <c r="AX163" s="14" t="s">
        <v>73</v>
      </c>
      <c r="AY163" s="219" t="s">
        <v>226</v>
      </c>
    </row>
    <row r="164" spans="1:65" s="15" customFormat="1" ht="11.25">
      <c r="B164" s="220"/>
      <c r="C164" s="221"/>
      <c r="D164" s="200" t="s">
        <v>238</v>
      </c>
      <c r="E164" s="222" t="s">
        <v>19</v>
      </c>
      <c r="F164" s="223" t="s">
        <v>241</v>
      </c>
      <c r="G164" s="221"/>
      <c r="H164" s="224">
        <v>73.599999999999994</v>
      </c>
      <c r="I164" s="225"/>
      <c r="J164" s="221"/>
      <c r="K164" s="221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238</v>
      </c>
      <c r="AU164" s="230" t="s">
        <v>82</v>
      </c>
      <c r="AV164" s="15" t="s">
        <v>143</v>
      </c>
      <c r="AW164" s="15" t="s">
        <v>35</v>
      </c>
      <c r="AX164" s="15" t="s">
        <v>80</v>
      </c>
      <c r="AY164" s="230" t="s">
        <v>226</v>
      </c>
    </row>
    <row r="165" spans="1:65" s="2" customFormat="1" ht="24.2" customHeight="1">
      <c r="A165" s="36"/>
      <c r="B165" s="37"/>
      <c r="C165" s="180" t="s">
        <v>7</v>
      </c>
      <c r="D165" s="180" t="s">
        <v>229</v>
      </c>
      <c r="E165" s="181" t="s">
        <v>337</v>
      </c>
      <c r="F165" s="182" t="s">
        <v>338</v>
      </c>
      <c r="G165" s="183" t="s">
        <v>232</v>
      </c>
      <c r="H165" s="184">
        <v>335.32</v>
      </c>
      <c r="I165" s="185"/>
      <c r="J165" s="186">
        <f>ROUND(I165*H165,2)</f>
        <v>0</v>
      </c>
      <c r="K165" s="182" t="s">
        <v>233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234</v>
      </c>
      <c r="AT165" s="191" t="s">
        <v>229</v>
      </c>
      <c r="AU165" s="191" t="s">
        <v>82</v>
      </c>
      <c r="AY165" s="19" t="s">
        <v>226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234</v>
      </c>
      <c r="BM165" s="191" t="s">
        <v>339</v>
      </c>
    </row>
    <row r="166" spans="1:65" s="2" customFormat="1" ht="11.25">
      <c r="A166" s="36"/>
      <c r="B166" s="37"/>
      <c r="C166" s="38"/>
      <c r="D166" s="193" t="s">
        <v>236</v>
      </c>
      <c r="E166" s="38"/>
      <c r="F166" s="194" t="s">
        <v>340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236</v>
      </c>
      <c r="AU166" s="19" t="s">
        <v>82</v>
      </c>
    </row>
    <row r="167" spans="1:65" s="14" customFormat="1" ht="11.25">
      <c r="B167" s="209"/>
      <c r="C167" s="210"/>
      <c r="D167" s="200" t="s">
        <v>238</v>
      </c>
      <c r="E167" s="211" t="s">
        <v>19</v>
      </c>
      <c r="F167" s="212" t="s">
        <v>253</v>
      </c>
      <c r="G167" s="210"/>
      <c r="H167" s="213">
        <v>335.32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238</v>
      </c>
      <c r="AU167" s="219" t="s">
        <v>82</v>
      </c>
      <c r="AV167" s="14" t="s">
        <v>82</v>
      </c>
      <c r="AW167" s="14" t="s">
        <v>35</v>
      </c>
      <c r="AX167" s="14" t="s">
        <v>73</v>
      </c>
      <c r="AY167" s="219" t="s">
        <v>226</v>
      </c>
    </row>
    <row r="168" spans="1:65" s="15" customFormat="1" ht="11.25">
      <c r="B168" s="220"/>
      <c r="C168" s="221"/>
      <c r="D168" s="200" t="s">
        <v>238</v>
      </c>
      <c r="E168" s="222" t="s">
        <v>19</v>
      </c>
      <c r="F168" s="223" t="s">
        <v>241</v>
      </c>
      <c r="G168" s="221"/>
      <c r="H168" s="224">
        <v>335.32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238</v>
      </c>
      <c r="AU168" s="230" t="s">
        <v>82</v>
      </c>
      <c r="AV168" s="15" t="s">
        <v>143</v>
      </c>
      <c r="AW168" s="15" t="s">
        <v>35</v>
      </c>
      <c r="AX168" s="15" t="s">
        <v>80</v>
      </c>
      <c r="AY168" s="230" t="s">
        <v>226</v>
      </c>
    </row>
    <row r="169" spans="1:65" s="2" customFormat="1" ht="16.5" customHeight="1">
      <c r="A169" s="36"/>
      <c r="B169" s="37"/>
      <c r="C169" s="231" t="s">
        <v>341</v>
      </c>
      <c r="D169" s="231" t="s">
        <v>242</v>
      </c>
      <c r="E169" s="232" t="s">
        <v>342</v>
      </c>
      <c r="F169" s="233" t="s">
        <v>343</v>
      </c>
      <c r="G169" s="234" t="s">
        <v>232</v>
      </c>
      <c r="H169" s="235">
        <v>352.08600000000001</v>
      </c>
      <c r="I169" s="236"/>
      <c r="J169" s="237">
        <f>ROUND(I169*H169,2)</f>
        <v>0</v>
      </c>
      <c r="K169" s="233" t="s">
        <v>233</v>
      </c>
      <c r="L169" s="238"/>
      <c r="M169" s="239" t="s">
        <v>19</v>
      </c>
      <c r="N169" s="240" t="s">
        <v>44</v>
      </c>
      <c r="O169" s="66"/>
      <c r="P169" s="189">
        <f>O169*H169</f>
        <v>0</v>
      </c>
      <c r="Q169" s="189">
        <v>5.0000000000000001E-4</v>
      </c>
      <c r="R169" s="189">
        <f>Q169*H169</f>
        <v>0.17604300000000001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246</v>
      </c>
      <c r="AT169" s="191" t="s">
        <v>242</v>
      </c>
      <c r="AU169" s="191" t="s">
        <v>82</v>
      </c>
      <c r="AY169" s="19" t="s">
        <v>226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234</v>
      </c>
      <c r="BM169" s="191" t="s">
        <v>344</v>
      </c>
    </row>
    <row r="170" spans="1:65" s="14" customFormat="1" ht="11.25">
      <c r="B170" s="209"/>
      <c r="C170" s="210"/>
      <c r="D170" s="200" t="s">
        <v>238</v>
      </c>
      <c r="E170" s="210"/>
      <c r="F170" s="212" t="s">
        <v>345</v>
      </c>
      <c r="G170" s="210"/>
      <c r="H170" s="213">
        <v>352.08600000000001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238</v>
      </c>
      <c r="AU170" s="219" t="s">
        <v>82</v>
      </c>
      <c r="AV170" s="14" t="s">
        <v>82</v>
      </c>
      <c r="AW170" s="14" t="s">
        <v>4</v>
      </c>
      <c r="AX170" s="14" t="s">
        <v>80</v>
      </c>
      <c r="AY170" s="219" t="s">
        <v>226</v>
      </c>
    </row>
    <row r="171" spans="1:65" s="2" customFormat="1" ht="24.2" customHeight="1">
      <c r="A171" s="36"/>
      <c r="B171" s="37"/>
      <c r="C171" s="180" t="s">
        <v>346</v>
      </c>
      <c r="D171" s="180" t="s">
        <v>229</v>
      </c>
      <c r="E171" s="181" t="s">
        <v>347</v>
      </c>
      <c r="F171" s="182" t="s">
        <v>348</v>
      </c>
      <c r="G171" s="183" t="s">
        <v>232</v>
      </c>
      <c r="H171" s="184">
        <v>335.32</v>
      </c>
      <c r="I171" s="185"/>
      <c r="J171" s="186">
        <f>ROUND(I171*H171,2)</f>
        <v>0</v>
      </c>
      <c r="K171" s="182" t="s">
        <v>233</v>
      </c>
      <c r="L171" s="41"/>
      <c r="M171" s="187" t="s">
        <v>19</v>
      </c>
      <c r="N171" s="188" t="s">
        <v>44</v>
      </c>
      <c r="O171" s="66"/>
      <c r="P171" s="189">
        <f>O171*H171</f>
        <v>0</v>
      </c>
      <c r="Q171" s="189">
        <v>0</v>
      </c>
      <c r="R171" s="189">
        <f>Q171*H171</f>
        <v>0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234</v>
      </c>
      <c r="AT171" s="191" t="s">
        <v>229</v>
      </c>
      <c r="AU171" s="191" t="s">
        <v>82</v>
      </c>
      <c r="AY171" s="19" t="s">
        <v>226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234</v>
      </c>
      <c r="BM171" s="191" t="s">
        <v>349</v>
      </c>
    </row>
    <row r="172" spans="1:65" s="2" customFormat="1" ht="11.25">
      <c r="A172" s="36"/>
      <c r="B172" s="37"/>
      <c r="C172" s="38"/>
      <c r="D172" s="193" t="s">
        <v>236</v>
      </c>
      <c r="E172" s="38"/>
      <c r="F172" s="194" t="s">
        <v>350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236</v>
      </c>
      <c r="AU172" s="19" t="s">
        <v>82</v>
      </c>
    </row>
    <row r="173" spans="1:65" s="14" customFormat="1" ht="11.25">
      <c r="B173" s="209"/>
      <c r="C173" s="210"/>
      <c r="D173" s="200" t="s">
        <v>238</v>
      </c>
      <c r="E173" s="211" t="s">
        <v>19</v>
      </c>
      <c r="F173" s="212" t="s">
        <v>253</v>
      </c>
      <c r="G173" s="210"/>
      <c r="H173" s="213">
        <v>335.32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238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226</v>
      </c>
    </row>
    <row r="174" spans="1:65" s="15" customFormat="1" ht="11.25">
      <c r="B174" s="220"/>
      <c r="C174" s="221"/>
      <c r="D174" s="200" t="s">
        <v>238</v>
      </c>
      <c r="E174" s="222" t="s">
        <v>19</v>
      </c>
      <c r="F174" s="223" t="s">
        <v>241</v>
      </c>
      <c r="G174" s="221"/>
      <c r="H174" s="224">
        <v>335.32</v>
      </c>
      <c r="I174" s="225"/>
      <c r="J174" s="221"/>
      <c r="K174" s="221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238</v>
      </c>
      <c r="AU174" s="230" t="s">
        <v>82</v>
      </c>
      <c r="AV174" s="15" t="s">
        <v>143</v>
      </c>
      <c r="AW174" s="15" t="s">
        <v>35</v>
      </c>
      <c r="AX174" s="15" t="s">
        <v>80</v>
      </c>
      <c r="AY174" s="230" t="s">
        <v>226</v>
      </c>
    </row>
    <row r="175" spans="1:65" s="2" customFormat="1" ht="16.5" customHeight="1">
      <c r="A175" s="36"/>
      <c r="B175" s="37"/>
      <c r="C175" s="231" t="s">
        <v>351</v>
      </c>
      <c r="D175" s="231" t="s">
        <v>242</v>
      </c>
      <c r="E175" s="232" t="s">
        <v>352</v>
      </c>
      <c r="F175" s="233" t="s">
        <v>353</v>
      </c>
      <c r="G175" s="234" t="s">
        <v>232</v>
      </c>
      <c r="H175" s="235">
        <v>352.08600000000001</v>
      </c>
      <c r="I175" s="236"/>
      <c r="J175" s="237">
        <f>ROUND(I175*H175,2)</f>
        <v>0</v>
      </c>
      <c r="K175" s="233" t="s">
        <v>233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2.9999999999999997E-4</v>
      </c>
      <c r="R175" s="189">
        <f>Q175*H175</f>
        <v>0.10562579999999999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246</v>
      </c>
      <c r="AT175" s="191" t="s">
        <v>242</v>
      </c>
      <c r="AU175" s="191" t="s">
        <v>82</v>
      </c>
      <c r="AY175" s="19" t="s">
        <v>226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234</v>
      </c>
      <c r="BM175" s="191" t="s">
        <v>354</v>
      </c>
    </row>
    <row r="176" spans="1:65" s="14" customFormat="1" ht="11.25">
      <c r="B176" s="209"/>
      <c r="C176" s="210"/>
      <c r="D176" s="200" t="s">
        <v>238</v>
      </c>
      <c r="E176" s="210"/>
      <c r="F176" s="212" t="s">
        <v>345</v>
      </c>
      <c r="G176" s="210"/>
      <c r="H176" s="213">
        <v>352.08600000000001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238</v>
      </c>
      <c r="AU176" s="219" t="s">
        <v>82</v>
      </c>
      <c r="AV176" s="14" t="s">
        <v>82</v>
      </c>
      <c r="AW176" s="14" t="s">
        <v>4</v>
      </c>
      <c r="AX176" s="14" t="s">
        <v>80</v>
      </c>
      <c r="AY176" s="219" t="s">
        <v>226</v>
      </c>
    </row>
    <row r="177" spans="1:65" s="2" customFormat="1" ht="16.5" customHeight="1">
      <c r="A177" s="36"/>
      <c r="B177" s="37"/>
      <c r="C177" s="180" t="s">
        <v>355</v>
      </c>
      <c r="D177" s="180" t="s">
        <v>229</v>
      </c>
      <c r="E177" s="181" t="s">
        <v>356</v>
      </c>
      <c r="F177" s="182" t="s">
        <v>357</v>
      </c>
      <c r="G177" s="183" t="s">
        <v>261</v>
      </c>
      <c r="H177" s="184">
        <v>2</v>
      </c>
      <c r="I177" s="185"/>
      <c r="J177" s="186">
        <f>ROUND(I177*H177,2)</f>
        <v>0</v>
      </c>
      <c r="K177" s="182" t="s">
        <v>233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234</v>
      </c>
      <c r="AT177" s="191" t="s">
        <v>229</v>
      </c>
      <c r="AU177" s="191" t="s">
        <v>82</v>
      </c>
      <c r="AY177" s="19" t="s">
        <v>226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234</v>
      </c>
      <c r="BM177" s="191" t="s">
        <v>358</v>
      </c>
    </row>
    <row r="178" spans="1:65" s="2" customFormat="1" ht="11.25">
      <c r="A178" s="36"/>
      <c r="B178" s="37"/>
      <c r="C178" s="38"/>
      <c r="D178" s="193" t="s">
        <v>236</v>
      </c>
      <c r="E178" s="38"/>
      <c r="F178" s="194" t="s">
        <v>359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236</v>
      </c>
      <c r="AU178" s="19" t="s">
        <v>82</v>
      </c>
    </row>
    <row r="179" spans="1:65" s="13" customFormat="1" ht="11.25">
      <c r="B179" s="198"/>
      <c r="C179" s="199"/>
      <c r="D179" s="200" t="s">
        <v>238</v>
      </c>
      <c r="E179" s="201" t="s">
        <v>19</v>
      </c>
      <c r="F179" s="202" t="s">
        <v>239</v>
      </c>
      <c r="G179" s="199"/>
      <c r="H179" s="201" t="s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238</v>
      </c>
      <c r="AU179" s="208" t="s">
        <v>82</v>
      </c>
      <c r="AV179" s="13" t="s">
        <v>80</v>
      </c>
      <c r="AW179" s="13" t="s">
        <v>35</v>
      </c>
      <c r="AX179" s="13" t="s">
        <v>73</v>
      </c>
      <c r="AY179" s="208" t="s">
        <v>226</v>
      </c>
    </row>
    <row r="180" spans="1:65" s="14" customFormat="1" ht="11.25">
      <c r="B180" s="209"/>
      <c r="C180" s="210"/>
      <c r="D180" s="200" t="s">
        <v>238</v>
      </c>
      <c r="E180" s="211" t="s">
        <v>19</v>
      </c>
      <c r="F180" s="212" t="s">
        <v>360</v>
      </c>
      <c r="G180" s="210"/>
      <c r="H180" s="213">
        <v>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238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226</v>
      </c>
    </row>
    <row r="181" spans="1:65" s="15" customFormat="1" ht="11.25">
      <c r="B181" s="220"/>
      <c r="C181" s="221"/>
      <c r="D181" s="200" t="s">
        <v>238</v>
      </c>
      <c r="E181" s="222" t="s">
        <v>19</v>
      </c>
      <c r="F181" s="223" t="s">
        <v>241</v>
      </c>
      <c r="G181" s="221"/>
      <c r="H181" s="224">
        <v>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238</v>
      </c>
      <c r="AU181" s="230" t="s">
        <v>82</v>
      </c>
      <c r="AV181" s="15" t="s">
        <v>143</v>
      </c>
      <c r="AW181" s="15" t="s">
        <v>35</v>
      </c>
      <c r="AX181" s="15" t="s">
        <v>80</v>
      </c>
      <c r="AY181" s="230" t="s">
        <v>226</v>
      </c>
    </row>
    <row r="182" spans="1:65" s="2" customFormat="1" ht="16.5" customHeight="1">
      <c r="A182" s="36"/>
      <c r="B182" s="37"/>
      <c r="C182" s="231" t="s">
        <v>361</v>
      </c>
      <c r="D182" s="231" t="s">
        <v>242</v>
      </c>
      <c r="E182" s="232" t="s">
        <v>362</v>
      </c>
      <c r="F182" s="233" t="s">
        <v>363</v>
      </c>
      <c r="G182" s="234" t="s">
        <v>261</v>
      </c>
      <c r="H182" s="235">
        <v>2</v>
      </c>
      <c r="I182" s="236"/>
      <c r="J182" s="237">
        <f>ROUND(I182*H182,2)</f>
        <v>0</v>
      </c>
      <c r="K182" s="233" t="s">
        <v>233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2.5000000000000001E-3</v>
      </c>
      <c r="R182" s="189">
        <f>Q182*H182</f>
        <v>5.0000000000000001E-3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246</v>
      </c>
      <c r="AT182" s="191" t="s">
        <v>242</v>
      </c>
      <c r="AU182" s="191" t="s">
        <v>82</v>
      </c>
      <c r="AY182" s="19" t="s">
        <v>226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234</v>
      </c>
      <c r="BM182" s="191" t="s">
        <v>364</v>
      </c>
    </row>
    <row r="183" spans="1:65" s="2" customFormat="1" ht="24.2" customHeight="1">
      <c r="A183" s="36"/>
      <c r="B183" s="37"/>
      <c r="C183" s="180" t="s">
        <v>365</v>
      </c>
      <c r="D183" s="180" t="s">
        <v>229</v>
      </c>
      <c r="E183" s="181" t="s">
        <v>366</v>
      </c>
      <c r="F183" s="182" t="s">
        <v>367</v>
      </c>
      <c r="G183" s="183" t="s">
        <v>232</v>
      </c>
      <c r="H183" s="184">
        <v>80.959999999999994</v>
      </c>
      <c r="I183" s="185"/>
      <c r="J183" s="186">
        <f>ROUND(I183*H183,2)</f>
        <v>0</v>
      </c>
      <c r="K183" s="182" t="s">
        <v>233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234</v>
      </c>
      <c r="AT183" s="191" t="s">
        <v>229</v>
      </c>
      <c r="AU183" s="191" t="s">
        <v>82</v>
      </c>
      <c r="AY183" s="19" t="s">
        <v>226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234</v>
      </c>
      <c r="BM183" s="191" t="s">
        <v>368</v>
      </c>
    </row>
    <row r="184" spans="1:65" s="2" customFormat="1" ht="11.25">
      <c r="A184" s="36"/>
      <c r="B184" s="37"/>
      <c r="C184" s="38"/>
      <c r="D184" s="193" t="s">
        <v>236</v>
      </c>
      <c r="E184" s="38"/>
      <c r="F184" s="194" t="s">
        <v>369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236</v>
      </c>
      <c r="AU184" s="19" t="s">
        <v>82</v>
      </c>
    </row>
    <row r="185" spans="1:65" s="13" customFormat="1" ht="11.25">
      <c r="B185" s="198"/>
      <c r="C185" s="199"/>
      <c r="D185" s="200" t="s">
        <v>238</v>
      </c>
      <c r="E185" s="201" t="s">
        <v>19</v>
      </c>
      <c r="F185" s="202" t="s">
        <v>239</v>
      </c>
      <c r="G185" s="199"/>
      <c r="H185" s="201" t="s">
        <v>19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238</v>
      </c>
      <c r="AU185" s="208" t="s">
        <v>82</v>
      </c>
      <c r="AV185" s="13" t="s">
        <v>80</v>
      </c>
      <c r="AW185" s="13" t="s">
        <v>35</v>
      </c>
      <c r="AX185" s="13" t="s">
        <v>73</v>
      </c>
      <c r="AY185" s="208" t="s">
        <v>226</v>
      </c>
    </row>
    <row r="186" spans="1:65" s="14" customFormat="1" ht="11.25">
      <c r="B186" s="209"/>
      <c r="C186" s="210"/>
      <c r="D186" s="200" t="s">
        <v>238</v>
      </c>
      <c r="E186" s="211" t="s">
        <v>19</v>
      </c>
      <c r="F186" s="212" t="s">
        <v>370</v>
      </c>
      <c r="G186" s="210"/>
      <c r="H186" s="213">
        <v>80.959999999999994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238</v>
      </c>
      <c r="AU186" s="219" t="s">
        <v>82</v>
      </c>
      <c r="AV186" s="14" t="s">
        <v>82</v>
      </c>
      <c r="AW186" s="14" t="s">
        <v>35</v>
      </c>
      <c r="AX186" s="14" t="s">
        <v>73</v>
      </c>
      <c r="AY186" s="219" t="s">
        <v>226</v>
      </c>
    </row>
    <row r="187" spans="1:65" s="15" customFormat="1" ht="11.25">
      <c r="B187" s="220"/>
      <c r="C187" s="221"/>
      <c r="D187" s="200" t="s">
        <v>238</v>
      </c>
      <c r="E187" s="222" t="s">
        <v>19</v>
      </c>
      <c r="F187" s="223" t="s">
        <v>241</v>
      </c>
      <c r="G187" s="221"/>
      <c r="H187" s="224">
        <v>80.959999999999994</v>
      </c>
      <c r="I187" s="225"/>
      <c r="J187" s="221"/>
      <c r="K187" s="221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238</v>
      </c>
      <c r="AU187" s="230" t="s">
        <v>82</v>
      </c>
      <c r="AV187" s="15" t="s">
        <v>143</v>
      </c>
      <c r="AW187" s="15" t="s">
        <v>35</v>
      </c>
      <c r="AX187" s="15" t="s">
        <v>80</v>
      </c>
      <c r="AY187" s="230" t="s">
        <v>226</v>
      </c>
    </row>
    <row r="188" spans="1:65" s="2" customFormat="1" ht="16.5" customHeight="1">
      <c r="A188" s="36"/>
      <c r="B188" s="37"/>
      <c r="C188" s="231" t="s">
        <v>371</v>
      </c>
      <c r="D188" s="231" t="s">
        <v>242</v>
      </c>
      <c r="E188" s="232" t="s">
        <v>243</v>
      </c>
      <c r="F188" s="233" t="s">
        <v>244</v>
      </c>
      <c r="G188" s="234" t="s">
        <v>245</v>
      </c>
      <c r="H188" s="235">
        <v>2.8000000000000001E-2</v>
      </c>
      <c r="I188" s="236"/>
      <c r="J188" s="237">
        <f>ROUND(I188*H188,2)</f>
        <v>0</v>
      </c>
      <c r="K188" s="233" t="s">
        <v>233</v>
      </c>
      <c r="L188" s="238"/>
      <c r="M188" s="239" t="s">
        <v>19</v>
      </c>
      <c r="N188" s="240" t="s">
        <v>44</v>
      </c>
      <c r="O188" s="66"/>
      <c r="P188" s="189">
        <f>O188*H188</f>
        <v>0</v>
      </c>
      <c r="Q188" s="189">
        <v>1</v>
      </c>
      <c r="R188" s="189">
        <f>Q188*H188</f>
        <v>2.8000000000000001E-2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246</v>
      </c>
      <c r="AT188" s="191" t="s">
        <v>242</v>
      </c>
      <c r="AU188" s="191" t="s">
        <v>82</v>
      </c>
      <c r="AY188" s="19" t="s">
        <v>226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234</v>
      </c>
      <c r="BM188" s="191" t="s">
        <v>372</v>
      </c>
    </row>
    <row r="189" spans="1:65" s="14" customFormat="1" ht="11.25">
      <c r="B189" s="209"/>
      <c r="C189" s="210"/>
      <c r="D189" s="200" t="s">
        <v>238</v>
      </c>
      <c r="E189" s="210"/>
      <c r="F189" s="212" t="s">
        <v>373</v>
      </c>
      <c r="G189" s="210"/>
      <c r="H189" s="213">
        <v>2.8000000000000001E-2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238</v>
      </c>
      <c r="AU189" s="219" t="s">
        <v>82</v>
      </c>
      <c r="AV189" s="14" t="s">
        <v>82</v>
      </c>
      <c r="AW189" s="14" t="s">
        <v>4</v>
      </c>
      <c r="AX189" s="14" t="s">
        <v>80</v>
      </c>
      <c r="AY189" s="219" t="s">
        <v>226</v>
      </c>
    </row>
    <row r="190" spans="1:65" s="2" customFormat="1" ht="24.2" customHeight="1">
      <c r="A190" s="36"/>
      <c r="B190" s="37"/>
      <c r="C190" s="180" t="s">
        <v>374</v>
      </c>
      <c r="D190" s="180" t="s">
        <v>229</v>
      </c>
      <c r="E190" s="181" t="s">
        <v>375</v>
      </c>
      <c r="F190" s="182" t="s">
        <v>376</v>
      </c>
      <c r="G190" s="183" t="s">
        <v>232</v>
      </c>
      <c r="H190" s="184">
        <v>73.599999999999994</v>
      </c>
      <c r="I190" s="185"/>
      <c r="J190" s="186">
        <f>ROUND(I190*H190,2)</f>
        <v>0</v>
      </c>
      <c r="K190" s="182" t="s">
        <v>233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234</v>
      </c>
      <c r="AT190" s="191" t="s">
        <v>229</v>
      </c>
      <c r="AU190" s="191" t="s">
        <v>82</v>
      </c>
      <c r="AY190" s="19" t="s">
        <v>226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234</v>
      </c>
      <c r="BM190" s="191" t="s">
        <v>377</v>
      </c>
    </row>
    <row r="191" spans="1:65" s="2" customFormat="1" ht="11.25">
      <c r="A191" s="36"/>
      <c r="B191" s="37"/>
      <c r="C191" s="38"/>
      <c r="D191" s="193" t="s">
        <v>236</v>
      </c>
      <c r="E191" s="38"/>
      <c r="F191" s="194" t="s">
        <v>378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236</v>
      </c>
      <c r="AU191" s="19" t="s">
        <v>82</v>
      </c>
    </row>
    <row r="192" spans="1:65" s="13" customFormat="1" ht="11.25">
      <c r="B192" s="198"/>
      <c r="C192" s="199"/>
      <c r="D192" s="200" t="s">
        <v>238</v>
      </c>
      <c r="E192" s="201" t="s">
        <v>19</v>
      </c>
      <c r="F192" s="202" t="s">
        <v>239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238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226</v>
      </c>
    </row>
    <row r="193" spans="1:65" s="14" customFormat="1" ht="11.25">
      <c r="B193" s="209"/>
      <c r="C193" s="210"/>
      <c r="D193" s="200" t="s">
        <v>238</v>
      </c>
      <c r="E193" s="211" t="s">
        <v>19</v>
      </c>
      <c r="F193" s="212" t="s">
        <v>379</v>
      </c>
      <c r="G193" s="210"/>
      <c r="H193" s="213">
        <v>73.599999999999994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238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226</v>
      </c>
    </row>
    <row r="194" spans="1:65" s="15" customFormat="1" ht="11.25">
      <c r="B194" s="220"/>
      <c r="C194" s="221"/>
      <c r="D194" s="200" t="s">
        <v>238</v>
      </c>
      <c r="E194" s="222" t="s">
        <v>19</v>
      </c>
      <c r="F194" s="223" t="s">
        <v>241</v>
      </c>
      <c r="G194" s="221"/>
      <c r="H194" s="224">
        <v>73.599999999999994</v>
      </c>
      <c r="I194" s="225"/>
      <c r="J194" s="221"/>
      <c r="K194" s="221"/>
      <c r="L194" s="226"/>
      <c r="M194" s="227"/>
      <c r="N194" s="228"/>
      <c r="O194" s="228"/>
      <c r="P194" s="228"/>
      <c r="Q194" s="228"/>
      <c r="R194" s="228"/>
      <c r="S194" s="228"/>
      <c r="T194" s="229"/>
      <c r="AT194" s="230" t="s">
        <v>238</v>
      </c>
      <c r="AU194" s="230" t="s">
        <v>82</v>
      </c>
      <c r="AV194" s="15" t="s">
        <v>143</v>
      </c>
      <c r="AW194" s="15" t="s">
        <v>35</v>
      </c>
      <c r="AX194" s="15" t="s">
        <v>80</v>
      </c>
      <c r="AY194" s="230" t="s">
        <v>226</v>
      </c>
    </row>
    <row r="195" spans="1:65" s="2" customFormat="1" ht="16.5" customHeight="1">
      <c r="A195" s="36"/>
      <c r="B195" s="37"/>
      <c r="C195" s="231" t="s">
        <v>380</v>
      </c>
      <c r="D195" s="231" t="s">
        <v>242</v>
      </c>
      <c r="E195" s="232" t="s">
        <v>342</v>
      </c>
      <c r="F195" s="233" t="s">
        <v>343</v>
      </c>
      <c r="G195" s="234" t="s">
        <v>232</v>
      </c>
      <c r="H195" s="235">
        <v>88.32</v>
      </c>
      <c r="I195" s="236"/>
      <c r="J195" s="237">
        <f>ROUND(I195*H195,2)</f>
        <v>0</v>
      </c>
      <c r="K195" s="233" t="s">
        <v>233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5.0000000000000001E-4</v>
      </c>
      <c r="R195" s="189">
        <f>Q195*H195</f>
        <v>4.4159999999999998E-2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246</v>
      </c>
      <c r="AT195" s="191" t="s">
        <v>242</v>
      </c>
      <c r="AU195" s="191" t="s">
        <v>82</v>
      </c>
      <c r="AY195" s="19" t="s">
        <v>226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234</v>
      </c>
      <c r="BM195" s="191" t="s">
        <v>381</v>
      </c>
    </row>
    <row r="196" spans="1:65" s="14" customFormat="1" ht="11.25">
      <c r="B196" s="209"/>
      <c r="C196" s="210"/>
      <c r="D196" s="200" t="s">
        <v>238</v>
      </c>
      <c r="E196" s="210"/>
      <c r="F196" s="212" t="s">
        <v>382</v>
      </c>
      <c r="G196" s="210"/>
      <c r="H196" s="213">
        <v>88.32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238</v>
      </c>
      <c r="AU196" s="219" t="s">
        <v>82</v>
      </c>
      <c r="AV196" s="14" t="s">
        <v>82</v>
      </c>
      <c r="AW196" s="14" t="s">
        <v>4</v>
      </c>
      <c r="AX196" s="14" t="s">
        <v>80</v>
      </c>
      <c r="AY196" s="219" t="s">
        <v>226</v>
      </c>
    </row>
    <row r="197" spans="1:65" s="2" customFormat="1" ht="24.2" customHeight="1">
      <c r="A197" s="36"/>
      <c r="B197" s="37"/>
      <c r="C197" s="180" t="s">
        <v>383</v>
      </c>
      <c r="D197" s="180" t="s">
        <v>229</v>
      </c>
      <c r="E197" s="181" t="s">
        <v>384</v>
      </c>
      <c r="F197" s="182" t="s">
        <v>385</v>
      </c>
      <c r="G197" s="183" t="s">
        <v>232</v>
      </c>
      <c r="H197" s="184">
        <v>73.599999999999994</v>
      </c>
      <c r="I197" s="185"/>
      <c r="J197" s="186">
        <f>ROUND(I197*H197,2)</f>
        <v>0</v>
      </c>
      <c r="K197" s="182" t="s">
        <v>233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3.3087999999999999E-5</v>
      </c>
      <c r="R197" s="189">
        <f>Q197*H197</f>
        <v>2.4352767999999999E-3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234</v>
      </c>
      <c r="AT197" s="191" t="s">
        <v>229</v>
      </c>
      <c r="AU197" s="191" t="s">
        <v>82</v>
      </c>
      <c r="AY197" s="19" t="s">
        <v>226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234</v>
      </c>
      <c r="BM197" s="191" t="s">
        <v>386</v>
      </c>
    </row>
    <row r="198" spans="1:65" s="2" customFormat="1" ht="11.25">
      <c r="A198" s="36"/>
      <c r="B198" s="37"/>
      <c r="C198" s="38"/>
      <c r="D198" s="193" t="s">
        <v>236</v>
      </c>
      <c r="E198" s="38"/>
      <c r="F198" s="194" t="s">
        <v>387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236</v>
      </c>
      <c r="AU198" s="19" t="s">
        <v>82</v>
      </c>
    </row>
    <row r="199" spans="1:65" s="14" customFormat="1" ht="11.25">
      <c r="B199" s="209"/>
      <c r="C199" s="210"/>
      <c r="D199" s="200" t="s">
        <v>238</v>
      </c>
      <c r="E199" s="211" t="s">
        <v>19</v>
      </c>
      <c r="F199" s="212" t="s">
        <v>388</v>
      </c>
      <c r="G199" s="210"/>
      <c r="H199" s="213">
        <v>73.599999999999994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238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226</v>
      </c>
    </row>
    <row r="200" spans="1:65" s="15" customFormat="1" ht="11.25">
      <c r="B200" s="220"/>
      <c r="C200" s="221"/>
      <c r="D200" s="200" t="s">
        <v>238</v>
      </c>
      <c r="E200" s="222" t="s">
        <v>19</v>
      </c>
      <c r="F200" s="223" t="s">
        <v>241</v>
      </c>
      <c r="G200" s="221"/>
      <c r="H200" s="224">
        <v>73.599999999999994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238</v>
      </c>
      <c r="AU200" s="230" t="s">
        <v>82</v>
      </c>
      <c r="AV200" s="15" t="s">
        <v>143</v>
      </c>
      <c r="AW200" s="15" t="s">
        <v>35</v>
      </c>
      <c r="AX200" s="15" t="s">
        <v>80</v>
      </c>
      <c r="AY200" s="230" t="s">
        <v>226</v>
      </c>
    </row>
    <row r="201" spans="1:65" s="2" customFormat="1" ht="21.75" customHeight="1">
      <c r="A201" s="36"/>
      <c r="B201" s="37"/>
      <c r="C201" s="231" t="s">
        <v>246</v>
      </c>
      <c r="D201" s="231" t="s">
        <v>242</v>
      </c>
      <c r="E201" s="232" t="s">
        <v>291</v>
      </c>
      <c r="F201" s="233" t="s">
        <v>292</v>
      </c>
      <c r="G201" s="234" t="s">
        <v>232</v>
      </c>
      <c r="H201" s="235">
        <v>88.32</v>
      </c>
      <c r="I201" s="236"/>
      <c r="J201" s="237">
        <f>ROUND(I201*H201,2)</f>
        <v>0</v>
      </c>
      <c r="K201" s="233" t="s">
        <v>233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2.5000000000000001E-3</v>
      </c>
      <c r="R201" s="189">
        <f>Q201*H201</f>
        <v>0.2208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246</v>
      </c>
      <c r="AT201" s="191" t="s">
        <v>242</v>
      </c>
      <c r="AU201" s="191" t="s">
        <v>82</v>
      </c>
      <c r="AY201" s="19" t="s">
        <v>226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234</v>
      </c>
      <c r="BM201" s="191" t="s">
        <v>389</v>
      </c>
    </row>
    <row r="202" spans="1:65" s="14" customFormat="1" ht="11.25">
      <c r="B202" s="209"/>
      <c r="C202" s="210"/>
      <c r="D202" s="200" t="s">
        <v>238</v>
      </c>
      <c r="E202" s="210"/>
      <c r="F202" s="212" t="s">
        <v>382</v>
      </c>
      <c r="G202" s="210"/>
      <c r="H202" s="213">
        <v>88.32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238</v>
      </c>
      <c r="AU202" s="219" t="s">
        <v>82</v>
      </c>
      <c r="AV202" s="14" t="s">
        <v>82</v>
      </c>
      <c r="AW202" s="14" t="s">
        <v>4</v>
      </c>
      <c r="AX202" s="14" t="s">
        <v>80</v>
      </c>
      <c r="AY202" s="219" t="s">
        <v>226</v>
      </c>
    </row>
    <row r="203" spans="1:65" s="2" customFormat="1" ht="24.2" customHeight="1">
      <c r="A203" s="36"/>
      <c r="B203" s="37"/>
      <c r="C203" s="180" t="s">
        <v>390</v>
      </c>
      <c r="D203" s="180" t="s">
        <v>229</v>
      </c>
      <c r="E203" s="181" t="s">
        <v>391</v>
      </c>
      <c r="F203" s="182" t="s">
        <v>392</v>
      </c>
      <c r="G203" s="183" t="s">
        <v>245</v>
      </c>
      <c r="H203" s="184">
        <v>4.625</v>
      </c>
      <c r="I203" s="185"/>
      <c r="J203" s="186">
        <f>ROUND(I203*H203,2)</f>
        <v>0</v>
      </c>
      <c r="K203" s="182" t="s">
        <v>233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234</v>
      </c>
      <c r="AT203" s="191" t="s">
        <v>229</v>
      </c>
      <c r="AU203" s="191" t="s">
        <v>82</v>
      </c>
      <c r="AY203" s="19" t="s">
        <v>226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234</v>
      </c>
      <c r="BM203" s="191" t="s">
        <v>393</v>
      </c>
    </row>
    <row r="204" spans="1:65" s="2" customFormat="1" ht="11.25">
      <c r="A204" s="36"/>
      <c r="B204" s="37"/>
      <c r="C204" s="38"/>
      <c r="D204" s="193" t="s">
        <v>236</v>
      </c>
      <c r="E204" s="38"/>
      <c r="F204" s="194" t="s">
        <v>394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236</v>
      </c>
      <c r="AU204" s="19" t="s">
        <v>82</v>
      </c>
    </row>
    <row r="205" spans="1:65" s="12" customFormat="1" ht="22.9" customHeight="1">
      <c r="B205" s="164"/>
      <c r="C205" s="165"/>
      <c r="D205" s="166" t="s">
        <v>72</v>
      </c>
      <c r="E205" s="178" t="s">
        <v>395</v>
      </c>
      <c r="F205" s="178" t="s">
        <v>396</v>
      </c>
      <c r="G205" s="165"/>
      <c r="H205" s="165"/>
      <c r="I205" s="168"/>
      <c r="J205" s="179">
        <f>BK205</f>
        <v>0</v>
      </c>
      <c r="K205" s="165"/>
      <c r="L205" s="170"/>
      <c r="M205" s="171"/>
      <c r="N205" s="172"/>
      <c r="O205" s="172"/>
      <c r="P205" s="173">
        <f>SUM(P206:P232)</f>
        <v>0</v>
      </c>
      <c r="Q205" s="172"/>
      <c r="R205" s="173">
        <f>SUM(R206:R232)</f>
        <v>4.2392912100000002</v>
      </c>
      <c r="S205" s="172"/>
      <c r="T205" s="174">
        <f>SUM(T206:T232)</f>
        <v>0</v>
      </c>
      <c r="AR205" s="175" t="s">
        <v>82</v>
      </c>
      <c r="AT205" s="176" t="s">
        <v>72</v>
      </c>
      <c r="AU205" s="176" t="s">
        <v>80</v>
      </c>
      <c r="AY205" s="175" t="s">
        <v>226</v>
      </c>
      <c r="BK205" s="177">
        <f>SUM(BK206:BK232)</f>
        <v>0</v>
      </c>
    </row>
    <row r="206" spans="1:65" s="2" customFormat="1" ht="24.2" customHeight="1">
      <c r="A206" s="36"/>
      <c r="B206" s="37"/>
      <c r="C206" s="180" t="s">
        <v>397</v>
      </c>
      <c r="D206" s="180" t="s">
        <v>229</v>
      </c>
      <c r="E206" s="181" t="s">
        <v>398</v>
      </c>
      <c r="F206" s="182" t="s">
        <v>399</v>
      </c>
      <c r="G206" s="183" t="s">
        <v>232</v>
      </c>
      <c r="H206" s="184">
        <v>670.64</v>
      </c>
      <c r="I206" s="185"/>
      <c r="J206" s="186">
        <f>ROUND(I206*H206,2)</f>
        <v>0</v>
      </c>
      <c r="K206" s="182" t="s">
        <v>233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1.21E-4</v>
      </c>
      <c r="R206" s="189">
        <f>Q206*H206</f>
        <v>8.1147440000000001E-2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234</v>
      </c>
      <c r="AT206" s="191" t="s">
        <v>229</v>
      </c>
      <c r="AU206" s="191" t="s">
        <v>82</v>
      </c>
      <c r="AY206" s="19" t="s">
        <v>226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234</v>
      </c>
      <c r="BM206" s="191" t="s">
        <v>400</v>
      </c>
    </row>
    <row r="207" spans="1:65" s="2" customFormat="1" ht="11.25">
      <c r="A207" s="36"/>
      <c r="B207" s="37"/>
      <c r="C207" s="38"/>
      <c r="D207" s="193" t="s">
        <v>236</v>
      </c>
      <c r="E207" s="38"/>
      <c r="F207" s="194" t="s">
        <v>401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236</v>
      </c>
      <c r="AU207" s="19" t="s">
        <v>82</v>
      </c>
    </row>
    <row r="208" spans="1:65" s="14" customFormat="1" ht="11.25">
      <c r="B208" s="209"/>
      <c r="C208" s="210"/>
      <c r="D208" s="200" t="s">
        <v>238</v>
      </c>
      <c r="E208" s="211" t="s">
        <v>19</v>
      </c>
      <c r="F208" s="212" t="s">
        <v>253</v>
      </c>
      <c r="G208" s="210"/>
      <c r="H208" s="213">
        <v>335.32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238</v>
      </c>
      <c r="AU208" s="219" t="s">
        <v>82</v>
      </c>
      <c r="AV208" s="14" t="s">
        <v>82</v>
      </c>
      <c r="AW208" s="14" t="s">
        <v>35</v>
      </c>
      <c r="AX208" s="14" t="s">
        <v>73</v>
      </c>
      <c r="AY208" s="219" t="s">
        <v>226</v>
      </c>
    </row>
    <row r="209" spans="1:65" s="15" customFormat="1" ht="11.25">
      <c r="B209" s="220"/>
      <c r="C209" s="221"/>
      <c r="D209" s="200" t="s">
        <v>238</v>
      </c>
      <c r="E209" s="222" t="s">
        <v>19</v>
      </c>
      <c r="F209" s="223" t="s">
        <v>241</v>
      </c>
      <c r="G209" s="221"/>
      <c r="H209" s="224">
        <v>335.32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238</v>
      </c>
      <c r="AU209" s="230" t="s">
        <v>82</v>
      </c>
      <c r="AV209" s="15" t="s">
        <v>143</v>
      </c>
      <c r="AW209" s="15" t="s">
        <v>35</v>
      </c>
      <c r="AX209" s="15" t="s">
        <v>73</v>
      </c>
      <c r="AY209" s="230" t="s">
        <v>226</v>
      </c>
    </row>
    <row r="210" spans="1:65" s="14" customFormat="1" ht="11.25">
      <c r="B210" s="209"/>
      <c r="C210" s="210"/>
      <c r="D210" s="200" t="s">
        <v>238</v>
      </c>
      <c r="E210" s="211" t="s">
        <v>19</v>
      </c>
      <c r="F210" s="212" t="s">
        <v>402</v>
      </c>
      <c r="G210" s="210"/>
      <c r="H210" s="213">
        <v>670.64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238</v>
      </c>
      <c r="AU210" s="219" t="s">
        <v>82</v>
      </c>
      <c r="AV210" s="14" t="s">
        <v>82</v>
      </c>
      <c r="AW210" s="14" t="s">
        <v>35</v>
      </c>
      <c r="AX210" s="14" t="s">
        <v>80</v>
      </c>
      <c r="AY210" s="219" t="s">
        <v>226</v>
      </c>
    </row>
    <row r="211" spans="1:65" s="2" customFormat="1" ht="16.5" customHeight="1">
      <c r="A211" s="36"/>
      <c r="B211" s="37"/>
      <c r="C211" s="231" t="s">
        <v>403</v>
      </c>
      <c r="D211" s="231" t="s">
        <v>242</v>
      </c>
      <c r="E211" s="232" t="s">
        <v>404</v>
      </c>
      <c r="F211" s="233" t="s">
        <v>405</v>
      </c>
      <c r="G211" s="234" t="s">
        <v>232</v>
      </c>
      <c r="H211" s="235">
        <v>342.02600000000001</v>
      </c>
      <c r="I211" s="236"/>
      <c r="J211" s="237">
        <f>ROUND(I211*H211,2)</f>
        <v>0</v>
      </c>
      <c r="K211" s="233" t="s">
        <v>233</v>
      </c>
      <c r="L211" s="238"/>
      <c r="M211" s="239" t="s">
        <v>19</v>
      </c>
      <c r="N211" s="240" t="s">
        <v>44</v>
      </c>
      <c r="O211" s="66"/>
      <c r="P211" s="189">
        <f>O211*H211</f>
        <v>0</v>
      </c>
      <c r="Q211" s="189">
        <v>4.0000000000000001E-3</v>
      </c>
      <c r="R211" s="189">
        <f>Q211*H211</f>
        <v>1.368104</v>
      </c>
      <c r="S211" s="189">
        <v>0</v>
      </c>
      <c r="T211" s="190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91" t="s">
        <v>246</v>
      </c>
      <c r="AT211" s="191" t="s">
        <v>242</v>
      </c>
      <c r="AU211" s="191" t="s">
        <v>82</v>
      </c>
      <c r="AY211" s="19" t="s">
        <v>226</v>
      </c>
      <c r="BE211" s="192">
        <f>IF(N211="základní",J211,0)</f>
        <v>0</v>
      </c>
      <c r="BF211" s="192">
        <f>IF(N211="snížená",J211,0)</f>
        <v>0</v>
      </c>
      <c r="BG211" s="192">
        <f>IF(N211="zákl. přenesená",J211,0)</f>
        <v>0</v>
      </c>
      <c r="BH211" s="192">
        <f>IF(N211="sníž. přenesená",J211,0)</f>
        <v>0</v>
      </c>
      <c r="BI211" s="192">
        <f>IF(N211="nulová",J211,0)</f>
        <v>0</v>
      </c>
      <c r="BJ211" s="19" t="s">
        <v>80</v>
      </c>
      <c r="BK211" s="192">
        <f>ROUND(I211*H211,2)</f>
        <v>0</v>
      </c>
      <c r="BL211" s="19" t="s">
        <v>234</v>
      </c>
      <c r="BM211" s="191" t="s">
        <v>406</v>
      </c>
    </row>
    <row r="212" spans="1:65" s="14" customFormat="1" ht="11.25">
      <c r="B212" s="209"/>
      <c r="C212" s="210"/>
      <c r="D212" s="200" t="s">
        <v>238</v>
      </c>
      <c r="E212" s="210"/>
      <c r="F212" s="212" t="s">
        <v>407</v>
      </c>
      <c r="G212" s="210"/>
      <c r="H212" s="213">
        <v>342.02600000000001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238</v>
      </c>
      <c r="AU212" s="219" t="s">
        <v>82</v>
      </c>
      <c r="AV212" s="14" t="s">
        <v>82</v>
      </c>
      <c r="AW212" s="14" t="s">
        <v>4</v>
      </c>
      <c r="AX212" s="14" t="s">
        <v>80</v>
      </c>
      <c r="AY212" s="219" t="s">
        <v>226</v>
      </c>
    </row>
    <row r="213" spans="1:65" s="2" customFormat="1" ht="16.5" customHeight="1">
      <c r="A213" s="36"/>
      <c r="B213" s="37"/>
      <c r="C213" s="231" t="s">
        <v>408</v>
      </c>
      <c r="D213" s="231" t="s">
        <v>242</v>
      </c>
      <c r="E213" s="232" t="s">
        <v>409</v>
      </c>
      <c r="F213" s="233" t="s">
        <v>410</v>
      </c>
      <c r="G213" s="234" t="s">
        <v>232</v>
      </c>
      <c r="H213" s="235">
        <v>342.02600000000001</v>
      </c>
      <c r="I213" s="236"/>
      <c r="J213" s="237">
        <f>ROUND(I213*H213,2)</f>
        <v>0</v>
      </c>
      <c r="K213" s="233" t="s">
        <v>233</v>
      </c>
      <c r="L213" s="238"/>
      <c r="M213" s="239" t="s">
        <v>19</v>
      </c>
      <c r="N213" s="240" t="s">
        <v>44</v>
      </c>
      <c r="O213" s="66"/>
      <c r="P213" s="189">
        <f>O213*H213</f>
        <v>0</v>
      </c>
      <c r="Q213" s="189">
        <v>5.2500000000000003E-3</v>
      </c>
      <c r="R213" s="189">
        <f>Q213*H213</f>
        <v>1.7956365000000001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246</v>
      </c>
      <c r="AT213" s="191" t="s">
        <v>242</v>
      </c>
      <c r="AU213" s="191" t="s">
        <v>82</v>
      </c>
      <c r="AY213" s="19" t="s">
        <v>226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234</v>
      </c>
      <c r="BM213" s="191" t="s">
        <v>411</v>
      </c>
    </row>
    <row r="214" spans="1:65" s="14" customFormat="1" ht="11.25">
      <c r="B214" s="209"/>
      <c r="C214" s="210"/>
      <c r="D214" s="200" t="s">
        <v>238</v>
      </c>
      <c r="E214" s="210"/>
      <c r="F214" s="212" t="s">
        <v>407</v>
      </c>
      <c r="G214" s="210"/>
      <c r="H214" s="213">
        <v>342.02600000000001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238</v>
      </c>
      <c r="AU214" s="219" t="s">
        <v>82</v>
      </c>
      <c r="AV214" s="14" t="s">
        <v>82</v>
      </c>
      <c r="AW214" s="14" t="s">
        <v>4</v>
      </c>
      <c r="AX214" s="14" t="s">
        <v>80</v>
      </c>
      <c r="AY214" s="219" t="s">
        <v>226</v>
      </c>
    </row>
    <row r="215" spans="1:65" s="2" customFormat="1" ht="24.2" customHeight="1">
      <c r="A215" s="36"/>
      <c r="B215" s="37"/>
      <c r="C215" s="180" t="s">
        <v>412</v>
      </c>
      <c r="D215" s="180" t="s">
        <v>229</v>
      </c>
      <c r="E215" s="181" t="s">
        <v>413</v>
      </c>
      <c r="F215" s="182" t="s">
        <v>414</v>
      </c>
      <c r="G215" s="183" t="s">
        <v>232</v>
      </c>
      <c r="H215" s="184">
        <v>335.32</v>
      </c>
      <c r="I215" s="185"/>
      <c r="J215" s="186">
        <f>ROUND(I215*H215,2)</f>
        <v>0</v>
      </c>
      <c r="K215" s="182" t="s">
        <v>233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1.2349999999999999E-4</v>
      </c>
      <c r="R215" s="189">
        <f>Q215*H215</f>
        <v>4.1412019999999994E-2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234</v>
      </c>
      <c r="AT215" s="191" t="s">
        <v>229</v>
      </c>
      <c r="AU215" s="191" t="s">
        <v>82</v>
      </c>
      <c r="AY215" s="19" t="s">
        <v>226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234</v>
      </c>
      <c r="BM215" s="191" t="s">
        <v>415</v>
      </c>
    </row>
    <row r="216" spans="1:65" s="2" customFormat="1" ht="11.25">
      <c r="A216" s="36"/>
      <c r="B216" s="37"/>
      <c r="C216" s="38"/>
      <c r="D216" s="193" t="s">
        <v>236</v>
      </c>
      <c r="E216" s="38"/>
      <c r="F216" s="194" t="s">
        <v>416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236</v>
      </c>
      <c r="AU216" s="19" t="s">
        <v>82</v>
      </c>
    </row>
    <row r="217" spans="1:65" s="14" customFormat="1" ht="11.25">
      <c r="B217" s="209"/>
      <c r="C217" s="210"/>
      <c r="D217" s="200" t="s">
        <v>238</v>
      </c>
      <c r="E217" s="211" t="s">
        <v>19</v>
      </c>
      <c r="F217" s="212" t="s">
        <v>253</v>
      </c>
      <c r="G217" s="210"/>
      <c r="H217" s="213">
        <v>335.32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238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226</v>
      </c>
    </row>
    <row r="218" spans="1:65" s="15" customFormat="1" ht="11.25">
      <c r="B218" s="220"/>
      <c r="C218" s="221"/>
      <c r="D218" s="200" t="s">
        <v>238</v>
      </c>
      <c r="E218" s="222" t="s">
        <v>19</v>
      </c>
      <c r="F218" s="223" t="s">
        <v>241</v>
      </c>
      <c r="G218" s="221"/>
      <c r="H218" s="224">
        <v>335.32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238</v>
      </c>
      <c r="AU218" s="230" t="s">
        <v>82</v>
      </c>
      <c r="AV218" s="15" t="s">
        <v>143</v>
      </c>
      <c r="AW218" s="15" t="s">
        <v>35</v>
      </c>
      <c r="AX218" s="15" t="s">
        <v>80</v>
      </c>
      <c r="AY218" s="230" t="s">
        <v>226</v>
      </c>
    </row>
    <row r="219" spans="1:65" s="2" customFormat="1" ht="16.5" customHeight="1">
      <c r="A219" s="36"/>
      <c r="B219" s="37"/>
      <c r="C219" s="231" t="s">
        <v>417</v>
      </c>
      <c r="D219" s="231" t="s">
        <v>242</v>
      </c>
      <c r="E219" s="232" t="s">
        <v>418</v>
      </c>
      <c r="F219" s="233" t="s">
        <v>419</v>
      </c>
      <c r="G219" s="234" t="s">
        <v>420</v>
      </c>
      <c r="H219" s="235">
        <v>40.976999999999997</v>
      </c>
      <c r="I219" s="236"/>
      <c r="J219" s="237">
        <f>ROUND(I219*H219,2)</f>
        <v>0</v>
      </c>
      <c r="K219" s="233" t="s">
        <v>233</v>
      </c>
      <c r="L219" s="238"/>
      <c r="M219" s="239" t="s">
        <v>19</v>
      </c>
      <c r="N219" s="240" t="s">
        <v>44</v>
      </c>
      <c r="O219" s="66"/>
      <c r="P219" s="189">
        <f>O219*H219</f>
        <v>0</v>
      </c>
      <c r="Q219" s="189">
        <v>0.02</v>
      </c>
      <c r="R219" s="189">
        <f>Q219*H219</f>
        <v>0.81953999999999994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246</v>
      </c>
      <c r="AT219" s="191" t="s">
        <v>242</v>
      </c>
      <c r="AU219" s="191" t="s">
        <v>82</v>
      </c>
      <c r="AY219" s="19" t="s">
        <v>226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234</v>
      </c>
      <c r="BM219" s="191" t="s">
        <v>421</v>
      </c>
    </row>
    <row r="220" spans="1:65" s="13" customFormat="1" ht="11.25">
      <c r="B220" s="198"/>
      <c r="C220" s="199"/>
      <c r="D220" s="200" t="s">
        <v>238</v>
      </c>
      <c r="E220" s="201" t="s">
        <v>19</v>
      </c>
      <c r="F220" s="202" t="s">
        <v>422</v>
      </c>
      <c r="G220" s="199"/>
      <c r="H220" s="201" t="s">
        <v>19</v>
      </c>
      <c r="I220" s="203"/>
      <c r="J220" s="199"/>
      <c r="K220" s="199"/>
      <c r="L220" s="204"/>
      <c r="M220" s="205"/>
      <c r="N220" s="206"/>
      <c r="O220" s="206"/>
      <c r="P220" s="206"/>
      <c r="Q220" s="206"/>
      <c r="R220" s="206"/>
      <c r="S220" s="206"/>
      <c r="T220" s="207"/>
      <c r="AT220" s="208" t="s">
        <v>238</v>
      </c>
      <c r="AU220" s="208" t="s">
        <v>82</v>
      </c>
      <c r="AV220" s="13" t="s">
        <v>80</v>
      </c>
      <c r="AW220" s="13" t="s">
        <v>35</v>
      </c>
      <c r="AX220" s="13" t="s">
        <v>73</v>
      </c>
      <c r="AY220" s="208" t="s">
        <v>226</v>
      </c>
    </row>
    <row r="221" spans="1:65" s="14" customFormat="1" ht="11.25">
      <c r="B221" s="209"/>
      <c r="C221" s="210"/>
      <c r="D221" s="200" t="s">
        <v>238</v>
      </c>
      <c r="E221" s="211" t="s">
        <v>19</v>
      </c>
      <c r="F221" s="212" t="s">
        <v>423</v>
      </c>
      <c r="G221" s="210"/>
      <c r="H221" s="213">
        <v>40.173999999999999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238</v>
      </c>
      <c r="AU221" s="219" t="s">
        <v>82</v>
      </c>
      <c r="AV221" s="14" t="s">
        <v>82</v>
      </c>
      <c r="AW221" s="14" t="s">
        <v>35</v>
      </c>
      <c r="AX221" s="14" t="s">
        <v>73</v>
      </c>
      <c r="AY221" s="219" t="s">
        <v>226</v>
      </c>
    </row>
    <row r="222" spans="1:65" s="15" customFormat="1" ht="11.25">
      <c r="B222" s="220"/>
      <c r="C222" s="221"/>
      <c r="D222" s="200" t="s">
        <v>238</v>
      </c>
      <c r="E222" s="222" t="s">
        <v>19</v>
      </c>
      <c r="F222" s="223" t="s">
        <v>241</v>
      </c>
      <c r="G222" s="221"/>
      <c r="H222" s="224">
        <v>40.173999999999999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238</v>
      </c>
      <c r="AU222" s="230" t="s">
        <v>82</v>
      </c>
      <c r="AV222" s="15" t="s">
        <v>143</v>
      </c>
      <c r="AW222" s="15" t="s">
        <v>35</v>
      </c>
      <c r="AX222" s="15" t="s">
        <v>80</v>
      </c>
      <c r="AY222" s="230" t="s">
        <v>226</v>
      </c>
    </row>
    <row r="223" spans="1:65" s="14" customFormat="1" ht="11.25">
      <c r="B223" s="209"/>
      <c r="C223" s="210"/>
      <c r="D223" s="200" t="s">
        <v>238</v>
      </c>
      <c r="E223" s="210"/>
      <c r="F223" s="212" t="s">
        <v>424</v>
      </c>
      <c r="G223" s="210"/>
      <c r="H223" s="213">
        <v>40.976999999999997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238</v>
      </c>
      <c r="AU223" s="219" t="s">
        <v>82</v>
      </c>
      <c r="AV223" s="14" t="s">
        <v>82</v>
      </c>
      <c r="AW223" s="14" t="s">
        <v>4</v>
      </c>
      <c r="AX223" s="14" t="s">
        <v>80</v>
      </c>
      <c r="AY223" s="219" t="s">
        <v>226</v>
      </c>
    </row>
    <row r="224" spans="1:65" s="2" customFormat="1" ht="24.2" customHeight="1">
      <c r="A224" s="36"/>
      <c r="B224" s="37"/>
      <c r="C224" s="180" t="s">
        <v>425</v>
      </c>
      <c r="D224" s="180" t="s">
        <v>229</v>
      </c>
      <c r="E224" s="181" t="s">
        <v>426</v>
      </c>
      <c r="F224" s="182" t="s">
        <v>427</v>
      </c>
      <c r="G224" s="183" t="s">
        <v>232</v>
      </c>
      <c r="H224" s="184">
        <v>14.25</v>
      </c>
      <c r="I224" s="185"/>
      <c r="J224" s="186">
        <f>ROUND(I224*H224,2)</f>
        <v>0</v>
      </c>
      <c r="K224" s="182" t="s">
        <v>233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1.85E-4</v>
      </c>
      <c r="R224" s="189">
        <f>Q224*H224</f>
        <v>2.6362500000000001E-3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234</v>
      </c>
      <c r="AT224" s="191" t="s">
        <v>229</v>
      </c>
      <c r="AU224" s="191" t="s">
        <v>82</v>
      </c>
      <c r="AY224" s="19" t="s">
        <v>226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234</v>
      </c>
      <c r="BM224" s="191" t="s">
        <v>428</v>
      </c>
    </row>
    <row r="225" spans="1:65" s="2" customFormat="1" ht="11.25">
      <c r="A225" s="36"/>
      <c r="B225" s="37"/>
      <c r="C225" s="38"/>
      <c r="D225" s="193" t="s">
        <v>236</v>
      </c>
      <c r="E225" s="38"/>
      <c r="F225" s="194" t="s">
        <v>429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236</v>
      </c>
      <c r="AU225" s="19" t="s">
        <v>82</v>
      </c>
    </row>
    <row r="226" spans="1:65" s="13" customFormat="1" ht="11.25">
      <c r="B226" s="198"/>
      <c r="C226" s="199"/>
      <c r="D226" s="200" t="s">
        <v>238</v>
      </c>
      <c r="E226" s="201" t="s">
        <v>19</v>
      </c>
      <c r="F226" s="202" t="s">
        <v>239</v>
      </c>
      <c r="G226" s="199"/>
      <c r="H226" s="201" t="s">
        <v>19</v>
      </c>
      <c r="I226" s="203"/>
      <c r="J226" s="199"/>
      <c r="K226" s="199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238</v>
      </c>
      <c r="AU226" s="208" t="s">
        <v>82</v>
      </c>
      <c r="AV226" s="13" t="s">
        <v>80</v>
      </c>
      <c r="AW226" s="13" t="s">
        <v>35</v>
      </c>
      <c r="AX226" s="13" t="s">
        <v>73</v>
      </c>
      <c r="AY226" s="208" t="s">
        <v>226</v>
      </c>
    </row>
    <row r="227" spans="1:65" s="14" customFormat="1" ht="11.25">
      <c r="B227" s="209"/>
      <c r="C227" s="210"/>
      <c r="D227" s="200" t="s">
        <v>238</v>
      </c>
      <c r="E227" s="211" t="s">
        <v>19</v>
      </c>
      <c r="F227" s="212" t="s">
        <v>430</v>
      </c>
      <c r="G227" s="210"/>
      <c r="H227" s="213">
        <v>14.25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238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226</v>
      </c>
    </row>
    <row r="228" spans="1:65" s="15" customFormat="1" ht="11.25">
      <c r="B228" s="220"/>
      <c r="C228" s="221"/>
      <c r="D228" s="200" t="s">
        <v>238</v>
      </c>
      <c r="E228" s="222" t="s">
        <v>19</v>
      </c>
      <c r="F228" s="223" t="s">
        <v>241</v>
      </c>
      <c r="G228" s="221"/>
      <c r="H228" s="224">
        <v>14.25</v>
      </c>
      <c r="I228" s="225"/>
      <c r="J228" s="221"/>
      <c r="K228" s="221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238</v>
      </c>
      <c r="AU228" s="230" t="s">
        <v>82</v>
      </c>
      <c r="AV228" s="15" t="s">
        <v>143</v>
      </c>
      <c r="AW228" s="15" t="s">
        <v>35</v>
      </c>
      <c r="AX228" s="15" t="s">
        <v>80</v>
      </c>
      <c r="AY228" s="230" t="s">
        <v>226</v>
      </c>
    </row>
    <row r="229" spans="1:65" s="2" customFormat="1" ht="16.5" customHeight="1">
      <c r="A229" s="36"/>
      <c r="B229" s="37"/>
      <c r="C229" s="231" t="s">
        <v>431</v>
      </c>
      <c r="D229" s="231" t="s">
        <v>242</v>
      </c>
      <c r="E229" s="232" t="s">
        <v>432</v>
      </c>
      <c r="F229" s="233" t="s">
        <v>433</v>
      </c>
      <c r="G229" s="234" t="s">
        <v>232</v>
      </c>
      <c r="H229" s="235">
        <v>14.535</v>
      </c>
      <c r="I229" s="236"/>
      <c r="J229" s="237">
        <f>ROUND(I229*H229,2)</f>
        <v>0</v>
      </c>
      <c r="K229" s="233" t="s">
        <v>233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8.9999999999999993E-3</v>
      </c>
      <c r="R229" s="189">
        <f>Q229*H229</f>
        <v>0.13081499999999999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246</v>
      </c>
      <c r="AT229" s="191" t="s">
        <v>242</v>
      </c>
      <c r="AU229" s="191" t="s">
        <v>82</v>
      </c>
      <c r="AY229" s="19" t="s">
        <v>226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234</v>
      </c>
      <c r="BM229" s="191" t="s">
        <v>434</v>
      </c>
    </row>
    <row r="230" spans="1:65" s="14" customFormat="1" ht="11.25">
      <c r="B230" s="209"/>
      <c r="C230" s="210"/>
      <c r="D230" s="200" t="s">
        <v>238</v>
      </c>
      <c r="E230" s="210"/>
      <c r="F230" s="212" t="s">
        <v>435</v>
      </c>
      <c r="G230" s="210"/>
      <c r="H230" s="213">
        <v>14.535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238</v>
      </c>
      <c r="AU230" s="219" t="s">
        <v>82</v>
      </c>
      <c r="AV230" s="14" t="s">
        <v>82</v>
      </c>
      <c r="AW230" s="14" t="s">
        <v>4</v>
      </c>
      <c r="AX230" s="14" t="s">
        <v>80</v>
      </c>
      <c r="AY230" s="219" t="s">
        <v>226</v>
      </c>
    </row>
    <row r="231" spans="1:65" s="2" customFormat="1" ht="24.2" customHeight="1">
      <c r="A231" s="36"/>
      <c r="B231" s="37"/>
      <c r="C231" s="180" t="s">
        <v>436</v>
      </c>
      <c r="D231" s="180" t="s">
        <v>229</v>
      </c>
      <c r="E231" s="181" t="s">
        <v>437</v>
      </c>
      <c r="F231" s="182" t="s">
        <v>438</v>
      </c>
      <c r="G231" s="183" t="s">
        <v>245</v>
      </c>
      <c r="H231" s="184">
        <v>4.2389999999999999</v>
      </c>
      <c r="I231" s="185"/>
      <c r="J231" s="186">
        <f>ROUND(I231*H231,2)</f>
        <v>0</v>
      </c>
      <c r="K231" s="182" t="s">
        <v>233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234</v>
      </c>
      <c r="AT231" s="191" t="s">
        <v>229</v>
      </c>
      <c r="AU231" s="191" t="s">
        <v>82</v>
      </c>
      <c r="AY231" s="19" t="s">
        <v>226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234</v>
      </c>
      <c r="BM231" s="191" t="s">
        <v>439</v>
      </c>
    </row>
    <row r="232" spans="1:65" s="2" customFormat="1" ht="11.25">
      <c r="A232" s="36"/>
      <c r="B232" s="37"/>
      <c r="C232" s="38"/>
      <c r="D232" s="193" t="s">
        <v>236</v>
      </c>
      <c r="E232" s="38"/>
      <c r="F232" s="194" t="s">
        <v>440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236</v>
      </c>
      <c r="AU232" s="19" t="s">
        <v>82</v>
      </c>
    </row>
    <row r="233" spans="1:65" s="12" customFormat="1" ht="22.9" customHeight="1">
      <c r="B233" s="164"/>
      <c r="C233" s="165"/>
      <c r="D233" s="166" t="s">
        <v>72</v>
      </c>
      <c r="E233" s="178" t="s">
        <v>441</v>
      </c>
      <c r="F233" s="178" t="s">
        <v>442</v>
      </c>
      <c r="G233" s="165"/>
      <c r="H233" s="165"/>
      <c r="I233" s="168"/>
      <c r="J233" s="179">
        <f>BK233</f>
        <v>0</v>
      </c>
      <c r="K233" s="165"/>
      <c r="L233" s="170"/>
      <c r="M233" s="171"/>
      <c r="N233" s="172"/>
      <c r="O233" s="172"/>
      <c r="P233" s="173">
        <f>SUM(P234:P242)</f>
        <v>0</v>
      </c>
      <c r="Q233" s="172"/>
      <c r="R233" s="173">
        <f>SUM(R234:R242)</f>
        <v>1.03E-2</v>
      </c>
      <c r="S233" s="172"/>
      <c r="T233" s="174">
        <f>SUM(T234:T242)</f>
        <v>0</v>
      </c>
      <c r="AR233" s="175" t="s">
        <v>82</v>
      </c>
      <c r="AT233" s="176" t="s">
        <v>72</v>
      </c>
      <c r="AU233" s="176" t="s">
        <v>80</v>
      </c>
      <c r="AY233" s="175" t="s">
        <v>226</v>
      </c>
      <c r="BK233" s="177">
        <f>SUM(BK234:BK242)</f>
        <v>0</v>
      </c>
    </row>
    <row r="234" spans="1:65" s="2" customFormat="1" ht="16.5" customHeight="1">
      <c r="A234" s="36"/>
      <c r="B234" s="37"/>
      <c r="C234" s="180" t="s">
        <v>443</v>
      </c>
      <c r="D234" s="180" t="s">
        <v>229</v>
      </c>
      <c r="E234" s="181" t="s">
        <v>444</v>
      </c>
      <c r="F234" s="182" t="s">
        <v>445</v>
      </c>
      <c r="G234" s="183" t="s">
        <v>261</v>
      </c>
      <c r="H234" s="184">
        <v>2</v>
      </c>
      <c r="I234" s="185"/>
      <c r="J234" s="186">
        <f>ROUND(I234*H234,2)</f>
        <v>0</v>
      </c>
      <c r="K234" s="182" t="s">
        <v>233</v>
      </c>
      <c r="L234" s="41"/>
      <c r="M234" s="187" t="s">
        <v>19</v>
      </c>
      <c r="N234" s="188" t="s">
        <v>44</v>
      </c>
      <c r="O234" s="66"/>
      <c r="P234" s="189">
        <f>O234*H234</f>
        <v>0</v>
      </c>
      <c r="Q234" s="189">
        <v>1.15E-3</v>
      </c>
      <c r="R234" s="189">
        <f>Q234*H234</f>
        <v>2.3E-3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234</v>
      </c>
      <c r="AT234" s="191" t="s">
        <v>229</v>
      </c>
      <c r="AU234" s="191" t="s">
        <v>82</v>
      </c>
      <c r="AY234" s="19" t="s">
        <v>226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234</v>
      </c>
      <c r="BM234" s="191" t="s">
        <v>446</v>
      </c>
    </row>
    <row r="235" spans="1:65" s="2" customFormat="1" ht="11.25">
      <c r="A235" s="36"/>
      <c r="B235" s="37"/>
      <c r="C235" s="38"/>
      <c r="D235" s="193" t="s">
        <v>236</v>
      </c>
      <c r="E235" s="38"/>
      <c r="F235" s="194" t="s">
        <v>447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236</v>
      </c>
      <c r="AU235" s="19" t="s">
        <v>82</v>
      </c>
    </row>
    <row r="236" spans="1:65" s="13" customFormat="1" ht="11.25">
      <c r="B236" s="198"/>
      <c r="C236" s="199"/>
      <c r="D236" s="200" t="s">
        <v>238</v>
      </c>
      <c r="E236" s="201" t="s">
        <v>19</v>
      </c>
      <c r="F236" s="202" t="s">
        <v>239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238</v>
      </c>
      <c r="AU236" s="208" t="s">
        <v>82</v>
      </c>
      <c r="AV236" s="13" t="s">
        <v>80</v>
      </c>
      <c r="AW236" s="13" t="s">
        <v>35</v>
      </c>
      <c r="AX236" s="13" t="s">
        <v>73</v>
      </c>
      <c r="AY236" s="208" t="s">
        <v>226</v>
      </c>
    </row>
    <row r="237" spans="1:65" s="14" customFormat="1" ht="11.25">
      <c r="B237" s="209"/>
      <c r="C237" s="210"/>
      <c r="D237" s="200" t="s">
        <v>238</v>
      </c>
      <c r="E237" s="211" t="s">
        <v>19</v>
      </c>
      <c r="F237" s="212" t="s">
        <v>360</v>
      </c>
      <c r="G237" s="210"/>
      <c r="H237" s="213">
        <v>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238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226</v>
      </c>
    </row>
    <row r="238" spans="1:65" s="15" customFormat="1" ht="11.25">
      <c r="B238" s="220"/>
      <c r="C238" s="221"/>
      <c r="D238" s="200" t="s">
        <v>238</v>
      </c>
      <c r="E238" s="222" t="s">
        <v>19</v>
      </c>
      <c r="F238" s="223" t="s">
        <v>241</v>
      </c>
      <c r="G238" s="221"/>
      <c r="H238" s="224">
        <v>2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238</v>
      </c>
      <c r="AU238" s="230" t="s">
        <v>82</v>
      </c>
      <c r="AV238" s="15" t="s">
        <v>143</v>
      </c>
      <c r="AW238" s="15" t="s">
        <v>35</v>
      </c>
      <c r="AX238" s="15" t="s">
        <v>80</v>
      </c>
      <c r="AY238" s="230" t="s">
        <v>226</v>
      </c>
    </row>
    <row r="239" spans="1:65" s="2" customFormat="1" ht="21.75" customHeight="1">
      <c r="A239" s="36"/>
      <c r="B239" s="37"/>
      <c r="C239" s="231" t="s">
        <v>448</v>
      </c>
      <c r="D239" s="231" t="s">
        <v>242</v>
      </c>
      <c r="E239" s="232" t="s">
        <v>449</v>
      </c>
      <c r="F239" s="233" t="s">
        <v>450</v>
      </c>
      <c r="G239" s="234" t="s">
        <v>261</v>
      </c>
      <c r="H239" s="235">
        <v>2</v>
      </c>
      <c r="I239" s="236"/>
      <c r="J239" s="237">
        <f>ROUND(I239*H239,2)</f>
        <v>0</v>
      </c>
      <c r="K239" s="233" t="s">
        <v>233</v>
      </c>
      <c r="L239" s="238"/>
      <c r="M239" s="239" t="s">
        <v>19</v>
      </c>
      <c r="N239" s="240" t="s">
        <v>44</v>
      </c>
      <c r="O239" s="66"/>
      <c r="P239" s="189">
        <f>O239*H239</f>
        <v>0</v>
      </c>
      <c r="Q239" s="189">
        <v>1.8E-3</v>
      </c>
      <c r="R239" s="189">
        <f>Q239*H239</f>
        <v>3.5999999999999999E-3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246</v>
      </c>
      <c r="AT239" s="191" t="s">
        <v>242</v>
      </c>
      <c r="AU239" s="191" t="s">
        <v>82</v>
      </c>
      <c r="AY239" s="19" t="s">
        <v>226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234</v>
      </c>
      <c r="BM239" s="191" t="s">
        <v>451</v>
      </c>
    </row>
    <row r="240" spans="1:65" s="2" customFormat="1" ht="16.5" customHeight="1">
      <c r="A240" s="36"/>
      <c r="B240" s="37"/>
      <c r="C240" s="231" t="s">
        <v>452</v>
      </c>
      <c r="D240" s="231" t="s">
        <v>242</v>
      </c>
      <c r="E240" s="232" t="s">
        <v>453</v>
      </c>
      <c r="F240" s="233" t="s">
        <v>454</v>
      </c>
      <c r="G240" s="234" t="s">
        <v>261</v>
      </c>
      <c r="H240" s="235">
        <v>2</v>
      </c>
      <c r="I240" s="236"/>
      <c r="J240" s="237">
        <f>ROUND(I240*H240,2)</f>
        <v>0</v>
      </c>
      <c r="K240" s="233" t="s">
        <v>19</v>
      </c>
      <c r="L240" s="238"/>
      <c r="M240" s="239" t="s">
        <v>19</v>
      </c>
      <c r="N240" s="240" t="s">
        <v>44</v>
      </c>
      <c r="O240" s="66"/>
      <c r="P240" s="189">
        <f>O240*H240</f>
        <v>0</v>
      </c>
      <c r="Q240" s="189">
        <v>2.2000000000000001E-3</v>
      </c>
      <c r="R240" s="189">
        <f>Q240*H240</f>
        <v>4.4000000000000003E-3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246</v>
      </c>
      <c r="AT240" s="191" t="s">
        <v>242</v>
      </c>
      <c r="AU240" s="191" t="s">
        <v>82</v>
      </c>
      <c r="AY240" s="19" t="s">
        <v>226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234</v>
      </c>
      <c r="BM240" s="191" t="s">
        <v>455</v>
      </c>
    </row>
    <row r="241" spans="1:65" s="2" customFormat="1" ht="24.2" customHeight="1">
      <c r="A241" s="36"/>
      <c r="B241" s="37"/>
      <c r="C241" s="180" t="s">
        <v>456</v>
      </c>
      <c r="D241" s="180" t="s">
        <v>229</v>
      </c>
      <c r="E241" s="181" t="s">
        <v>457</v>
      </c>
      <c r="F241" s="182" t="s">
        <v>458</v>
      </c>
      <c r="G241" s="183" t="s">
        <v>245</v>
      </c>
      <c r="H241" s="184">
        <v>0.01</v>
      </c>
      <c r="I241" s="185"/>
      <c r="J241" s="186">
        <f>ROUND(I241*H241,2)</f>
        <v>0</v>
      </c>
      <c r="K241" s="182" t="s">
        <v>233</v>
      </c>
      <c r="L241" s="41"/>
      <c r="M241" s="187" t="s">
        <v>19</v>
      </c>
      <c r="N241" s="188" t="s">
        <v>44</v>
      </c>
      <c r="O241" s="66"/>
      <c r="P241" s="189">
        <f>O241*H241</f>
        <v>0</v>
      </c>
      <c r="Q241" s="189">
        <v>0</v>
      </c>
      <c r="R241" s="189">
        <f>Q241*H241</f>
        <v>0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234</v>
      </c>
      <c r="AT241" s="191" t="s">
        <v>229</v>
      </c>
      <c r="AU241" s="191" t="s">
        <v>82</v>
      </c>
      <c r="AY241" s="19" t="s">
        <v>226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234</v>
      </c>
      <c r="BM241" s="191" t="s">
        <v>459</v>
      </c>
    </row>
    <row r="242" spans="1:65" s="2" customFormat="1" ht="11.25">
      <c r="A242" s="36"/>
      <c r="B242" s="37"/>
      <c r="C242" s="38"/>
      <c r="D242" s="193" t="s">
        <v>236</v>
      </c>
      <c r="E242" s="38"/>
      <c r="F242" s="194" t="s">
        <v>460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236</v>
      </c>
      <c r="AU242" s="19" t="s">
        <v>82</v>
      </c>
    </row>
    <row r="243" spans="1:65" s="12" customFormat="1" ht="22.9" customHeight="1">
      <c r="B243" s="164"/>
      <c r="C243" s="165"/>
      <c r="D243" s="166" t="s">
        <v>72</v>
      </c>
      <c r="E243" s="178" t="s">
        <v>461</v>
      </c>
      <c r="F243" s="178" t="s">
        <v>462</v>
      </c>
      <c r="G243" s="165"/>
      <c r="H243" s="165"/>
      <c r="I243" s="168"/>
      <c r="J243" s="179">
        <f>BK243</f>
        <v>0</v>
      </c>
      <c r="K243" s="165"/>
      <c r="L243" s="170"/>
      <c r="M243" s="171"/>
      <c r="N243" s="172"/>
      <c r="O243" s="172"/>
      <c r="P243" s="173">
        <f>SUM(P244:P251)</f>
        <v>0</v>
      </c>
      <c r="Q243" s="172"/>
      <c r="R243" s="173">
        <f>SUM(R244:R251)</f>
        <v>1.0160414879999999</v>
      </c>
      <c r="S243" s="172"/>
      <c r="T243" s="174">
        <f>SUM(T244:T251)</f>
        <v>0</v>
      </c>
      <c r="AR243" s="175" t="s">
        <v>82</v>
      </c>
      <c r="AT243" s="176" t="s">
        <v>72</v>
      </c>
      <c r="AU243" s="176" t="s">
        <v>80</v>
      </c>
      <c r="AY243" s="175" t="s">
        <v>226</v>
      </c>
      <c r="BK243" s="177">
        <f>SUM(BK244:BK251)</f>
        <v>0</v>
      </c>
    </row>
    <row r="244" spans="1:65" s="2" customFormat="1" ht="24.2" customHeight="1">
      <c r="A244" s="36"/>
      <c r="B244" s="37"/>
      <c r="C244" s="180" t="s">
        <v>463</v>
      </c>
      <c r="D244" s="180" t="s">
        <v>229</v>
      </c>
      <c r="E244" s="181" t="s">
        <v>464</v>
      </c>
      <c r="F244" s="182" t="s">
        <v>465</v>
      </c>
      <c r="G244" s="183" t="s">
        <v>232</v>
      </c>
      <c r="H244" s="184">
        <v>64.338999999999999</v>
      </c>
      <c r="I244" s="185"/>
      <c r="J244" s="186">
        <f>ROUND(I244*H244,2)</f>
        <v>0</v>
      </c>
      <c r="K244" s="182" t="s">
        <v>233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1.5792E-2</v>
      </c>
      <c r="R244" s="189">
        <f>Q244*H244</f>
        <v>1.0160414879999999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234</v>
      </c>
      <c r="AT244" s="191" t="s">
        <v>229</v>
      </c>
      <c r="AU244" s="191" t="s">
        <v>82</v>
      </c>
      <c r="AY244" s="19" t="s">
        <v>226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234</v>
      </c>
      <c r="BM244" s="191" t="s">
        <v>466</v>
      </c>
    </row>
    <row r="245" spans="1:65" s="2" customFormat="1" ht="11.25">
      <c r="A245" s="36"/>
      <c r="B245" s="37"/>
      <c r="C245" s="38"/>
      <c r="D245" s="193" t="s">
        <v>236</v>
      </c>
      <c r="E245" s="38"/>
      <c r="F245" s="194" t="s">
        <v>467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236</v>
      </c>
      <c r="AU245" s="19" t="s">
        <v>82</v>
      </c>
    </row>
    <row r="246" spans="1:65" s="13" customFormat="1" ht="11.25">
      <c r="B246" s="198"/>
      <c r="C246" s="199"/>
      <c r="D246" s="200" t="s">
        <v>238</v>
      </c>
      <c r="E246" s="201" t="s">
        <v>19</v>
      </c>
      <c r="F246" s="202" t="s">
        <v>239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238</v>
      </c>
      <c r="AU246" s="208" t="s">
        <v>82</v>
      </c>
      <c r="AV246" s="13" t="s">
        <v>80</v>
      </c>
      <c r="AW246" s="13" t="s">
        <v>35</v>
      </c>
      <c r="AX246" s="13" t="s">
        <v>73</v>
      </c>
      <c r="AY246" s="208" t="s">
        <v>226</v>
      </c>
    </row>
    <row r="247" spans="1:65" s="14" customFormat="1" ht="11.25">
      <c r="B247" s="209"/>
      <c r="C247" s="210"/>
      <c r="D247" s="200" t="s">
        <v>238</v>
      </c>
      <c r="E247" s="211" t="s">
        <v>19</v>
      </c>
      <c r="F247" s="212" t="s">
        <v>468</v>
      </c>
      <c r="G247" s="210"/>
      <c r="H247" s="213">
        <v>23.12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238</v>
      </c>
      <c r="AU247" s="219" t="s">
        <v>82</v>
      </c>
      <c r="AV247" s="14" t="s">
        <v>82</v>
      </c>
      <c r="AW247" s="14" t="s">
        <v>35</v>
      </c>
      <c r="AX247" s="14" t="s">
        <v>73</v>
      </c>
      <c r="AY247" s="219" t="s">
        <v>226</v>
      </c>
    </row>
    <row r="248" spans="1:65" s="14" customFormat="1" ht="11.25">
      <c r="B248" s="209"/>
      <c r="C248" s="210"/>
      <c r="D248" s="200" t="s">
        <v>238</v>
      </c>
      <c r="E248" s="211" t="s">
        <v>19</v>
      </c>
      <c r="F248" s="212" t="s">
        <v>469</v>
      </c>
      <c r="G248" s="210"/>
      <c r="H248" s="213">
        <v>41.219000000000001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238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226</v>
      </c>
    </row>
    <row r="249" spans="1:65" s="15" customFormat="1" ht="11.25">
      <c r="B249" s="220"/>
      <c r="C249" s="221"/>
      <c r="D249" s="200" t="s">
        <v>238</v>
      </c>
      <c r="E249" s="222" t="s">
        <v>19</v>
      </c>
      <c r="F249" s="223" t="s">
        <v>241</v>
      </c>
      <c r="G249" s="221"/>
      <c r="H249" s="224">
        <v>64.338999999999999</v>
      </c>
      <c r="I249" s="225"/>
      <c r="J249" s="221"/>
      <c r="K249" s="221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238</v>
      </c>
      <c r="AU249" s="230" t="s">
        <v>82</v>
      </c>
      <c r="AV249" s="15" t="s">
        <v>143</v>
      </c>
      <c r="AW249" s="15" t="s">
        <v>35</v>
      </c>
      <c r="AX249" s="15" t="s">
        <v>80</v>
      </c>
      <c r="AY249" s="230" t="s">
        <v>226</v>
      </c>
    </row>
    <row r="250" spans="1:65" s="2" customFormat="1" ht="24.2" customHeight="1">
      <c r="A250" s="36"/>
      <c r="B250" s="37"/>
      <c r="C250" s="180" t="s">
        <v>470</v>
      </c>
      <c r="D250" s="180" t="s">
        <v>229</v>
      </c>
      <c r="E250" s="181" t="s">
        <v>471</v>
      </c>
      <c r="F250" s="182" t="s">
        <v>472</v>
      </c>
      <c r="G250" s="183" t="s">
        <v>245</v>
      </c>
      <c r="H250" s="184">
        <v>1.016</v>
      </c>
      <c r="I250" s="185"/>
      <c r="J250" s="186">
        <f>ROUND(I250*H250,2)</f>
        <v>0</v>
      </c>
      <c r="K250" s="182" t="s">
        <v>233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234</v>
      </c>
      <c r="AT250" s="191" t="s">
        <v>229</v>
      </c>
      <c r="AU250" s="191" t="s">
        <v>82</v>
      </c>
      <c r="AY250" s="19" t="s">
        <v>226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234</v>
      </c>
      <c r="BM250" s="191" t="s">
        <v>473</v>
      </c>
    </row>
    <row r="251" spans="1:65" s="2" customFormat="1" ht="11.25">
      <c r="A251" s="36"/>
      <c r="B251" s="37"/>
      <c r="C251" s="38"/>
      <c r="D251" s="193" t="s">
        <v>236</v>
      </c>
      <c r="E251" s="38"/>
      <c r="F251" s="194" t="s">
        <v>474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236</v>
      </c>
      <c r="AU251" s="19" t="s">
        <v>82</v>
      </c>
    </row>
    <row r="252" spans="1:65" s="12" customFormat="1" ht="22.9" customHeight="1">
      <c r="B252" s="164"/>
      <c r="C252" s="165"/>
      <c r="D252" s="166" t="s">
        <v>72</v>
      </c>
      <c r="E252" s="178" t="s">
        <v>475</v>
      </c>
      <c r="F252" s="178" t="s">
        <v>476</v>
      </c>
      <c r="G252" s="165"/>
      <c r="H252" s="165"/>
      <c r="I252" s="168"/>
      <c r="J252" s="179">
        <f>BK252</f>
        <v>0</v>
      </c>
      <c r="K252" s="165"/>
      <c r="L252" s="170"/>
      <c r="M252" s="171"/>
      <c r="N252" s="172"/>
      <c r="O252" s="172"/>
      <c r="P252" s="173">
        <f>SUM(P253:P260)</f>
        <v>0</v>
      </c>
      <c r="Q252" s="172"/>
      <c r="R252" s="173">
        <f>SUM(R253:R260)</f>
        <v>0.33748945150000004</v>
      </c>
      <c r="S252" s="172"/>
      <c r="T252" s="174">
        <f>SUM(T253:T260)</f>
        <v>0</v>
      </c>
      <c r="AR252" s="175" t="s">
        <v>82</v>
      </c>
      <c r="AT252" s="176" t="s">
        <v>72</v>
      </c>
      <c r="AU252" s="176" t="s">
        <v>80</v>
      </c>
      <c r="AY252" s="175" t="s">
        <v>226</v>
      </c>
      <c r="BK252" s="177">
        <f>SUM(BK253:BK260)</f>
        <v>0</v>
      </c>
    </row>
    <row r="253" spans="1:65" s="2" customFormat="1" ht="24.2" customHeight="1">
      <c r="A253" s="36"/>
      <c r="B253" s="37"/>
      <c r="C253" s="180" t="s">
        <v>477</v>
      </c>
      <c r="D253" s="180" t="s">
        <v>229</v>
      </c>
      <c r="E253" s="181" t="s">
        <v>478</v>
      </c>
      <c r="F253" s="182" t="s">
        <v>479</v>
      </c>
      <c r="G253" s="183" t="s">
        <v>328</v>
      </c>
      <c r="H253" s="184">
        <v>57.77</v>
      </c>
      <c r="I253" s="185"/>
      <c r="J253" s="186">
        <f>ROUND(I253*H253,2)</f>
        <v>0</v>
      </c>
      <c r="K253" s="182" t="s">
        <v>233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5.8419500000000003E-3</v>
      </c>
      <c r="R253" s="189">
        <f>Q253*H253</f>
        <v>0.33748945150000004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234</v>
      </c>
      <c r="AT253" s="191" t="s">
        <v>229</v>
      </c>
      <c r="AU253" s="191" t="s">
        <v>82</v>
      </c>
      <c r="AY253" s="19" t="s">
        <v>226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234</v>
      </c>
      <c r="BM253" s="191" t="s">
        <v>480</v>
      </c>
    </row>
    <row r="254" spans="1:65" s="2" customFormat="1" ht="11.25">
      <c r="A254" s="36"/>
      <c r="B254" s="37"/>
      <c r="C254" s="38"/>
      <c r="D254" s="193" t="s">
        <v>236</v>
      </c>
      <c r="E254" s="38"/>
      <c r="F254" s="194" t="s">
        <v>481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236</v>
      </c>
      <c r="AU254" s="19" t="s">
        <v>82</v>
      </c>
    </row>
    <row r="255" spans="1:65" s="13" customFormat="1" ht="11.25">
      <c r="B255" s="198"/>
      <c r="C255" s="199"/>
      <c r="D255" s="200" t="s">
        <v>238</v>
      </c>
      <c r="E255" s="201" t="s">
        <v>19</v>
      </c>
      <c r="F255" s="202" t="s">
        <v>482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238</v>
      </c>
      <c r="AU255" s="208" t="s">
        <v>82</v>
      </c>
      <c r="AV255" s="13" t="s">
        <v>80</v>
      </c>
      <c r="AW255" s="13" t="s">
        <v>35</v>
      </c>
      <c r="AX255" s="13" t="s">
        <v>73</v>
      </c>
      <c r="AY255" s="208" t="s">
        <v>226</v>
      </c>
    </row>
    <row r="256" spans="1:65" s="14" customFormat="1" ht="11.25">
      <c r="B256" s="209"/>
      <c r="C256" s="210"/>
      <c r="D256" s="200" t="s">
        <v>238</v>
      </c>
      <c r="E256" s="211" t="s">
        <v>19</v>
      </c>
      <c r="F256" s="212" t="s">
        <v>483</v>
      </c>
      <c r="G256" s="210"/>
      <c r="H256" s="213">
        <v>16.53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238</v>
      </c>
      <c r="AU256" s="219" t="s">
        <v>82</v>
      </c>
      <c r="AV256" s="14" t="s">
        <v>82</v>
      </c>
      <c r="AW256" s="14" t="s">
        <v>35</v>
      </c>
      <c r="AX256" s="14" t="s">
        <v>73</v>
      </c>
      <c r="AY256" s="219" t="s">
        <v>226</v>
      </c>
    </row>
    <row r="257" spans="1:65" s="14" customFormat="1" ht="11.25">
      <c r="B257" s="209"/>
      <c r="C257" s="210"/>
      <c r="D257" s="200" t="s">
        <v>238</v>
      </c>
      <c r="E257" s="211" t="s">
        <v>19</v>
      </c>
      <c r="F257" s="212" t="s">
        <v>484</v>
      </c>
      <c r="G257" s="210"/>
      <c r="H257" s="213">
        <v>41.24</v>
      </c>
      <c r="I257" s="214"/>
      <c r="J257" s="210"/>
      <c r="K257" s="210"/>
      <c r="L257" s="215"/>
      <c r="M257" s="216"/>
      <c r="N257" s="217"/>
      <c r="O257" s="217"/>
      <c r="P257" s="217"/>
      <c r="Q257" s="217"/>
      <c r="R257" s="217"/>
      <c r="S257" s="217"/>
      <c r="T257" s="218"/>
      <c r="AT257" s="219" t="s">
        <v>238</v>
      </c>
      <c r="AU257" s="219" t="s">
        <v>82</v>
      </c>
      <c r="AV257" s="14" t="s">
        <v>82</v>
      </c>
      <c r="AW257" s="14" t="s">
        <v>35</v>
      </c>
      <c r="AX257" s="14" t="s">
        <v>73</v>
      </c>
      <c r="AY257" s="219" t="s">
        <v>226</v>
      </c>
    </row>
    <row r="258" spans="1:65" s="15" customFormat="1" ht="11.25">
      <c r="B258" s="220"/>
      <c r="C258" s="221"/>
      <c r="D258" s="200" t="s">
        <v>238</v>
      </c>
      <c r="E258" s="222" t="s">
        <v>19</v>
      </c>
      <c r="F258" s="223" t="s">
        <v>241</v>
      </c>
      <c r="G258" s="221"/>
      <c r="H258" s="224">
        <v>57.77</v>
      </c>
      <c r="I258" s="225"/>
      <c r="J258" s="221"/>
      <c r="K258" s="221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238</v>
      </c>
      <c r="AU258" s="230" t="s">
        <v>82</v>
      </c>
      <c r="AV258" s="15" t="s">
        <v>143</v>
      </c>
      <c r="AW258" s="15" t="s">
        <v>35</v>
      </c>
      <c r="AX258" s="15" t="s">
        <v>80</v>
      </c>
      <c r="AY258" s="230" t="s">
        <v>226</v>
      </c>
    </row>
    <row r="259" spans="1:65" s="2" customFormat="1" ht="24.2" customHeight="1">
      <c r="A259" s="36"/>
      <c r="B259" s="37"/>
      <c r="C259" s="180" t="s">
        <v>485</v>
      </c>
      <c r="D259" s="180" t="s">
        <v>229</v>
      </c>
      <c r="E259" s="181" t="s">
        <v>486</v>
      </c>
      <c r="F259" s="182" t="s">
        <v>487</v>
      </c>
      <c r="G259" s="183" t="s">
        <v>245</v>
      </c>
      <c r="H259" s="184">
        <v>0.33700000000000002</v>
      </c>
      <c r="I259" s="185"/>
      <c r="J259" s="186">
        <f>ROUND(I259*H259,2)</f>
        <v>0</v>
      </c>
      <c r="K259" s="182" t="s">
        <v>233</v>
      </c>
      <c r="L259" s="41"/>
      <c r="M259" s="187" t="s">
        <v>19</v>
      </c>
      <c r="N259" s="188" t="s">
        <v>44</v>
      </c>
      <c r="O259" s="66"/>
      <c r="P259" s="189">
        <f>O259*H259</f>
        <v>0</v>
      </c>
      <c r="Q259" s="189">
        <v>0</v>
      </c>
      <c r="R259" s="189">
        <f>Q259*H259</f>
        <v>0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234</v>
      </c>
      <c r="AT259" s="191" t="s">
        <v>229</v>
      </c>
      <c r="AU259" s="191" t="s">
        <v>82</v>
      </c>
      <c r="AY259" s="19" t="s">
        <v>226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234</v>
      </c>
      <c r="BM259" s="191" t="s">
        <v>488</v>
      </c>
    </row>
    <row r="260" spans="1:65" s="2" customFormat="1" ht="11.25">
      <c r="A260" s="36"/>
      <c r="B260" s="37"/>
      <c r="C260" s="38"/>
      <c r="D260" s="193" t="s">
        <v>236</v>
      </c>
      <c r="E260" s="38"/>
      <c r="F260" s="194" t="s">
        <v>489</v>
      </c>
      <c r="G260" s="38"/>
      <c r="H260" s="38"/>
      <c r="I260" s="195"/>
      <c r="J260" s="38"/>
      <c r="K260" s="38"/>
      <c r="L260" s="41"/>
      <c r="M260" s="241"/>
      <c r="N260" s="242"/>
      <c r="O260" s="243"/>
      <c r="P260" s="243"/>
      <c r="Q260" s="243"/>
      <c r="R260" s="243"/>
      <c r="S260" s="243"/>
      <c r="T260" s="244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236</v>
      </c>
      <c r="AU260" s="19" t="s">
        <v>82</v>
      </c>
    </row>
    <row r="261" spans="1:65" s="2" customFormat="1" ht="6.95" customHeight="1">
      <c r="A261" s="36"/>
      <c r="B261" s="49"/>
      <c r="C261" s="50"/>
      <c r="D261" s="50"/>
      <c r="E261" s="50"/>
      <c r="F261" s="50"/>
      <c r="G261" s="50"/>
      <c r="H261" s="50"/>
      <c r="I261" s="50"/>
      <c r="J261" s="50"/>
      <c r="K261" s="50"/>
      <c r="L261" s="41"/>
      <c r="M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</row>
  </sheetData>
  <sheetProtection algorithmName="SHA-512" hashValue="HOg+7mp4RacHvn6iNfl9Itj9OIBH6TYTbnSnJL12raBp/Zc3wsI2q73tb2/NM80r3ldJX30gdIQ+uHiKlO9aLg==" saltValue="IXNPievN0XsY/9d+RWv6zfzB4WSSXDXBMRkwmwMXeFOd1OZDUw6ytm7uW54eQm7l0aUMIMUkUifTDKW4CGfYhQ==" spinCount="100000" sheet="1" objects="1" scenarios="1" formatColumns="0" formatRows="0" autoFilter="0"/>
  <autoFilter ref="C96:K260" xr:uid="{00000000-0009-0000-0000-000001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100-000000000000}"/>
    <hyperlink ref="F108" r:id="rId2" xr:uid="{00000000-0004-0000-0100-000001000000}"/>
    <hyperlink ref="F114" r:id="rId3" xr:uid="{00000000-0004-0000-0100-000002000000}"/>
    <hyperlink ref="F125" r:id="rId4" xr:uid="{00000000-0004-0000-0100-000003000000}"/>
    <hyperlink ref="F134" r:id="rId5" xr:uid="{00000000-0004-0000-0100-000004000000}"/>
    <hyperlink ref="F140" r:id="rId6" xr:uid="{00000000-0004-0000-0100-000005000000}"/>
    <hyperlink ref="F144" r:id="rId7" xr:uid="{00000000-0004-0000-0100-000006000000}"/>
    <hyperlink ref="F153" r:id="rId8" xr:uid="{00000000-0004-0000-0100-000007000000}"/>
    <hyperlink ref="F156" r:id="rId9" xr:uid="{00000000-0004-0000-0100-000008000000}"/>
    <hyperlink ref="F161" r:id="rId10" xr:uid="{00000000-0004-0000-0100-000009000000}"/>
    <hyperlink ref="F166" r:id="rId11" xr:uid="{00000000-0004-0000-0100-00000A000000}"/>
    <hyperlink ref="F172" r:id="rId12" xr:uid="{00000000-0004-0000-0100-00000B000000}"/>
    <hyperlink ref="F178" r:id="rId13" xr:uid="{00000000-0004-0000-0100-00000C000000}"/>
    <hyperlink ref="F184" r:id="rId14" xr:uid="{00000000-0004-0000-0100-00000D000000}"/>
    <hyperlink ref="F191" r:id="rId15" xr:uid="{00000000-0004-0000-0100-00000E000000}"/>
    <hyperlink ref="F198" r:id="rId16" xr:uid="{00000000-0004-0000-0100-00000F000000}"/>
    <hyperlink ref="F204" r:id="rId17" xr:uid="{00000000-0004-0000-0100-000010000000}"/>
    <hyperlink ref="F207" r:id="rId18" xr:uid="{00000000-0004-0000-0100-000011000000}"/>
    <hyperlink ref="F216" r:id="rId19" xr:uid="{00000000-0004-0000-0100-000012000000}"/>
    <hyperlink ref="F225" r:id="rId20" xr:uid="{00000000-0004-0000-0100-000013000000}"/>
    <hyperlink ref="F232" r:id="rId21" xr:uid="{00000000-0004-0000-0100-000014000000}"/>
    <hyperlink ref="F235" r:id="rId22" xr:uid="{00000000-0004-0000-0100-000015000000}"/>
    <hyperlink ref="F242" r:id="rId23" xr:uid="{00000000-0004-0000-0100-000016000000}"/>
    <hyperlink ref="F245" r:id="rId24" xr:uid="{00000000-0004-0000-0100-000017000000}"/>
    <hyperlink ref="F251" r:id="rId25" xr:uid="{00000000-0004-0000-0100-000018000000}"/>
    <hyperlink ref="F254" r:id="rId26" xr:uid="{00000000-0004-0000-0100-000019000000}"/>
    <hyperlink ref="F260" r:id="rId27" xr:uid="{00000000-0004-0000-0100-00001A000000}"/>
  </hyperlinks>
  <pageMargins left="0.39370078740157483" right="0.39370078740157483" top="0.39370078740157483" bottom="0.39370078740157483" header="0" footer="0"/>
  <pageSetup paperSize="9" scale="84" fitToHeight="100" orientation="landscape" r:id="rId28"/>
  <headerFooter>
    <oddFooter>&amp;CStrana &amp;P z &amp;N</oddFooter>
  </headerFooter>
  <drawing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96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196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ROUND((SUM(BE97:BE233)),  2)</f>
        <v>0</v>
      </c>
      <c r="G37" s="36"/>
      <c r="H37" s="36"/>
      <c r="I37" s="126">
        <v>0.21</v>
      </c>
      <c r="J37" s="125">
        <f>ROUND(((SUM(BE97:BE233))*I37),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ROUND((SUM(BF97:BF233)),  2)</f>
        <v>0</v>
      </c>
      <c r="G38" s="36"/>
      <c r="H38" s="36"/>
      <c r="I38" s="126">
        <v>0.15</v>
      </c>
      <c r="J38" s="125">
        <f>ROUND(((SUM(BF97:BF233))*I38),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ROUND((SUM(BG97:BG233)),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ROUND((SUM(BH97:BH233)),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ROUND((SUM(BI97:BI233)),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206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207</v>
      </c>
      <c r="E70" s="150"/>
      <c r="F70" s="150"/>
      <c r="G70" s="150"/>
      <c r="H70" s="150"/>
      <c r="I70" s="150"/>
      <c r="J70" s="151">
        <f>J187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208</v>
      </c>
      <c r="E71" s="150"/>
      <c r="F71" s="150"/>
      <c r="G71" s="150"/>
      <c r="H71" s="150"/>
      <c r="I71" s="150"/>
      <c r="J71" s="151">
        <f>J208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209</v>
      </c>
      <c r="E72" s="150"/>
      <c r="F72" s="150"/>
      <c r="G72" s="150"/>
      <c r="H72" s="150"/>
      <c r="I72" s="150"/>
      <c r="J72" s="151">
        <f>J218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210</v>
      </c>
      <c r="E73" s="150"/>
      <c r="F73" s="150"/>
      <c r="G73" s="150"/>
      <c r="H73" s="150"/>
      <c r="I73" s="150"/>
      <c r="J73" s="151">
        <f>J227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211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196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197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490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199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03.1 - Stavební část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5. 4. 2022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212</v>
      </c>
      <c r="D96" s="156" t="s">
        <v>58</v>
      </c>
      <c r="E96" s="156" t="s">
        <v>54</v>
      </c>
      <c r="F96" s="156" t="s">
        <v>55</v>
      </c>
      <c r="G96" s="156" t="s">
        <v>213</v>
      </c>
      <c r="H96" s="156" t="s">
        <v>214</v>
      </c>
      <c r="I96" s="156" t="s">
        <v>215</v>
      </c>
      <c r="J96" s="156" t="s">
        <v>203</v>
      </c>
      <c r="K96" s="157" t="s">
        <v>216</v>
      </c>
      <c r="L96" s="158"/>
      <c r="M96" s="70" t="s">
        <v>19</v>
      </c>
      <c r="N96" s="71" t="s">
        <v>43</v>
      </c>
      <c r="O96" s="71" t="s">
        <v>217</v>
      </c>
      <c r="P96" s="71" t="s">
        <v>218</v>
      </c>
      <c r="Q96" s="71" t="s">
        <v>219</v>
      </c>
      <c r="R96" s="71" t="s">
        <v>220</v>
      </c>
      <c r="S96" s="71" t="s">
        <v>221</v>
      </c>
      <c r="T96" s="72" t="s">
        <v>222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223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0.7548324446800001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204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224</v>
      </c>
      <c r="F98" s="167" t="s">
        <v>225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P99+P187+P208+P218+P227</f>
        <v>0</v>
      </c>
      <c r="Q98" s="172"/>
      <c r="R98" s="173">
        <f>R99+R187+R208+R218+R227</f>
        <v>0.7548324446800001</v>
      </c>
      <c r="S98" s="172"/>
      <c r="T98" s="174">
        <f>T99+T187+T208+T218+T227</f>
        <v>0</v>
      </c>
      <c r="AR98" s="175" t="s">
        <v>82</v>
      </c>
      <c r="AT98" s="176" t="s">
        <v>72</v>
      </c>
      <c r="AU98" s="176" t="s">
        <v>73</v>
      </c>
      <c r="AY98" s="175" t="s">
        <v>226</v>
      </c>
      <c r="BK98" s="177">
        <f>BK99+BK187+BK208+BK218+BK227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227</v>
      </c>
      <c r="F99" s="178" t="s">
        <v>228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SUM(P100:P186)</f>
        <v>0</v>
      </c>
      <c r="Q99" s="172"/>
      <c r="R99" s="173">
        <f>SUM(R100:R186)</f>
        <v>0.36495411468000005</v>
      </c>
      <c r="S99" s="172"/>
      <c r="T99" s="174">
        <f>SUM(T100:T186)</f>
        <v>0</v>
      </c>
      <c r="AR99" s="175" t="s">
        <v>82</v>
      </c>
      <c r="AT99" s="176" t="s">
        <v>72</v>
      </c>
      <c r="AU99" s="176" t="s">
        <v>80</v>
      </c>
      <c r="AY99" s="175" t="s">
        <v>226</v>
      </c>
      <c r="BK99" s="177">
        <f>SUM(BK100:BK186)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229</v>
      </c>
      <c r="E100" s="181" t="s">
        <v>230</v>
      </c>
      <c r="F100" s="182" t="s">
        <v>231</v>
      </c>
      <c r="G100" s="183" t="s">
        <v>232</v>
      </c>
      <c r="H100" s="184">
        <v>22.42</v>
      </c>
      <c r="I100" s="185"/>
      <c r="J100" s="186">
        <f>ROUND(I100*H100,2)</f>
        <v>0</v>
      </c>
      <c r="K100" s="182" t="s">
        <v>233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234</v>
      </c>
      <c r="AT100" s="191" t="s">
        <v>229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234</v>
      </c>
      <c r="BM100" s="191" t="s">
        <v>492</v>
      </c>
    </row>
    <row r="101" spans="1:65" s="2" customFormat="1" ht="11.25">
      <c r="A101" s="36"/>
      <c r="B101" s="37"/>
      <c r="C101" s="38"/>
      <c r="D101" s="193" t="s">
        <v>236</v>
      </c>
      <c r="E101" s="38"/>
      <c r="F101" s="194" t="s">
        <v>237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82</v>
      </c>
    </row>
    <row r="102" spans="1:65" s="13" customFormat="1" ht="11.25">
      <c r="B102" s="198"/>
      <c r="C102" s="199"/>
      <c r="D102" s="200" t="s">
        <v>238</v>
      </c>
      <c r="E102" s="201" t="s">
        <v>19</v>
      </c>
      <c r="F102" s="202" t="s">
        <v>493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238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226</v>
      </c>
    </row>
    <row r="103" spans="1:65" s="14" customFormat="1" ht="11.25">
      <c r="B103" s="209"/>
      <c r="C103" s="210"/>
      <c r="D103" s="200" t="s">
        <v>238</v>
      </c>
      <c r="E103" s="211" t="s">
        <v>19</v>
      </c>
      <c r="F103" s="212" t="s">
        <v>494</v>
      </c>
      <c r="G103" s="210"/>
      <c r="H103" s="213">
        <v>22.42</v>
      </c>
      <c r="I103" s="214"/>
      <c r="J103" s="210"/>
      <c r="K103" s="210"/>
      <c r="L103" s="215"/>
      <c r="M103" s="216"/>
      <c r="N103" s="217"/>
      <c r="O103" s="217"/>
      <c r="P103" s="217"/>
      <c r="Q103" s="217"/>
      <c r="R103" s="217"/>
      <c r="S103" s="217"/>
      <c r="T103" s="218"/>
      <c r="AT103" s="219" t="s">
        <v>238</v>
      </c>
      <c r="AU103" s="219" t="s">
        <v>82</v>
      </c>
      <c r="AV103" s="14" t="s">
        <v>82</v>
      </c>
      <c r="AW103" s="14" t="s">
        <v>35</v>
      </c>
      <c r="AX103" s="14" t="s">
        <v>73</v>
      </c>
      <c r="AY103" s="219" t="s">
        <v>226</v>
      </c>
    </row>
    <row r="104" spans="1:65" s="15" customFormat="1" ht="11.25">
      <c r="B104" s="220"/>
      <c r="C104" s="221"/>
      <c r="D104" s="200" t="s">
        <v>238</v>
      </c>
      <c r="E104" s="222" t="s">
        <v>19</v>
      </c>
      <c r="F104" s="223" t="s">
        <v>241</v>
      </c>
      <c r="G104" s="221"/>
      <c r="H104" s="224">
        <v>22.42</v>
      </c>
      <c r="I104" s="225"/>
      <c r="J104" s="221"/>
      <c r="K104" s="221"/>
      <c r="L104" s="226"/>
      <c r="M104" s="227"/>
      <c r="N104" s="228"/>
      <c r="O104" s="228"/>
      <c r="P104" s="228"/>
      <c r="Q104" s="228"/>
      <c r="R104" s="228"/>
      <c r="S104" s="228"/>
      <c r="T104" s="229"/>
      <c r="AT104" s="230" t="s">
        <v>238</v>
      </c>
      <c r="AU104" s="230" t="s">
        <v>82</v>
      </c>
      <c r="AV104" s="15" t="s">
        <v>143</v>
      </c>
      <c r="AW104" s="15" t="s">
        <v>35</v>
      </c>
      <c r="AX104" s="15" t="s">
        <v>80</v>
      </c>
      <c r="AY104" s="230" t="s">
        <v>226</v>
      </c>
    </row>
    <row r="105" spans="1:65" s="2" customFormat="1" ht="16.5" customHeight="1">
      <c r="A105" s="36"/>
      <c r="B105" s="37"/>
      <c r="C105" s="231" t="s">
        <v>82</v>
      </c>
      <c r="D105" s="231" t="s">
        <v>242</v>
      </c>
      <c r="E105" s="232" t="s">
        <v>243</v>
      </c>
      <c r="F105" s="233" t="s">
        <v>244</v>
      </c>
      <c r="G105" s="234" t="s">
        <v>245</v>
      </c>
      <c r="H105" s="235">
        <v>7.0000000000000001E-3</v>
      </c>
      <c r="I105" s="236"/>
      <c r="J105" s="237">
        <f>ROUND(I105*H105,2)</f>
        <v>0</v>
      </c>
      <c r="K105" s="233" t="s">
        <v>233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</v>
      </c>
      <c r="R105" s="189">
        <f>Q105*H105</f>
        <v>7.0000000000000001E-3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246</v>
      </c>
      <c r="AT105" s="191" t="s">
        <v>242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234</v>
      </c>
      <c r="BM105" s="191" t="s">
        <v>495</v>
      </c>
    </row>
    <row r="106" spans="1:65" s="14" customFormat="1" ht="11.25">
      <c r="B106" s="209"/>
      <c r="C106" s="210"/>
      <c r="D106" s="200" t="s">
        <v>238</v>
      </c>
      <c r="E106" s="210"/>
      <c r="F106" s="212" t="s">
        <v>496</v>
      </c>
      <c r="G106" s="210"/>
      <c r="H106" s="213">
        <v>7.0000000000000001E-3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238</v>
      </c>
      <c r="AU106" s="219" t="s">
        <v>82</v>
      </c>
      <c r="AV106" s="14" t="s">
        <v>82</v>
      </c>
      <c r="AW106" s="14" t="s">
        <v>4</v>
      </c>
      <c r="AX106" s="14" t="s">
        <v>80</v>
      </c>
      <c r="AY106" s="219" t="s">
        <v>226</v>
      </c>
    </row>
    <row r="107" spans="1:65" s="2" customFormat="1" ht="16.5" customHeight="1">
      <c r="A107" s="36"/>
      <c r="B107" s="37"/>
      <c r="C107" s="180" t="s">
        <v>90</v>
      </c>
      <c r="D107" s="180" t="s">
        <v>229</v>
      </c>
      <c r="E107" s="181" t="s">
        <v>249</v>
      </c>
      <c r="F107" s="182" t="s">
        <v>250</v>
      </c>
      <c r="G107" s="183" t="s">
        <v>232</v>
      </c>
      <c r="H107" s="184">
        <v>22.42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3.6374999999999998E-4</v>
      </c>
      <c r="R107" s="189">
        <f>Q107*H107</f>
        <v>8.155275E-3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234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234</v>
      </c>
      <c r="BM107" s="191" t="s">
        <v>497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252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14" customFormat="1" ht="11.25">
      <c r="B109" s="209"/>
      <c r="C109" s="210"/>
      <c r="D109" s="200" t="s">
        <v>238</v>
      </c>
      <c r="E109" s="211" t="s">
        <v>19</v>
      </c>
      <c r="F109" s="212" t="s">
        <v>498</v>
      </c>
      <c r="G109" s="210"/>
      <c r="H109" s="213">
        <v>22.42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238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226</v>
      </c>
    </row>
    <row r="110" spans="1:65" s="15" customFormat="1" ht="11.25">
      <c r="B110" s="220"/>
      <c r="C110" s="221"/>
      <c r="D110" s="200" t="s">
        <v>238</v>
      </c>
      <c r="E110" s="222" t="s">
        <v>19</v>
      </c>
      <c r="F110" s="223" t="s">
        <v>241</v>
      </c>
      <c r="G110" s="221"/>
      <c r="H110" s="224">
        <v>22.42</v>
      </c>
      <c r="I110" s="225"/>
      <c r="J110" s="221"/>
      <c r="K110" s="221"/>
      <c r="L110" s="226"/>
      <c r="M110" s="227"/>
      <c r="N110" s="228"/>
      <c r="O110" s="228"/>
      <c r="P110" s="228"/>
      <c r="Q110" s="228"/>
      <c r="R110" s="228"/>
      <c r="S110" s="228"/>
      <c r="T110" s="229"/>
      <c r="AT110" s="230" t="s">
        <v>238</v>
      </c>
      <c r="AU110" s="230" t="s">
        <v>82</v>
      </c>
      <c r="AV110" s="15" t="s">
        <v>143</v>
      </c>
      <c r="AW110" s="15" t="s">
        <v>35</v>
      </c>
      <c r="AX110" s="15" t="s">
        <v>80</v>
      </c>
      <c r="AY110" s="230" t="s">
        <v>226</v>
      </c>
    </row>
    <row r="111" spans="1:65" s="2" customFormat="1" ht="24.2" customHeight="1">
      <c r="A111" s="36"/>
      <c r="B111" s="37"/>
      <c r="C111" s="231" t="s">
        <v>143</v>
      </c>
      <c r="D111" s="231" t="s">
        <v>242</v>
      </c>
      <c r="E111" s="232" t="s">
        <v>254</v>
      </c>
      <c r="F111" s="233" t="s">
        <v>255</v>
      </c>
      <c r="G111" s="234" t="s">
        <v>232</v>
      </c>
      <c r="H111" s="235">
        <v>26.131</v>
      </c>
      <c r="I111" s="236"/>
      <c r="J111" s="237">
        <f>ROUND(I111*H111,2)</f>
        <v>0</v>
      </c>
      <c r="K111" s="233" t="s">
        <v>233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4.7000000000000002E-3</v>
      </c>
      <c r="R111" s="189">
        <f>Q111*H111</f>
        <v>0.1228157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246</v>
      </c>
      <c r="AT111" s="191" t="s">
        <v>242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234</v>
      </c>
      <c r="BM111" s="191" t="s">
        <v>499</v>
      </c>
    </row>
    <row r="112" spans="1:65" s="14" customFormat="1" ht="11.25">
      <c r="B112" s="209"/>
      <c r="C112" s="210"/>
      <c r="D112" s="200" t="s">
        <v>238</v>
      </c>
      <c r="E112" s="210"/>
      <c r="F112" s="212" t="s">
        <v>500</v>
      </c>
      <c r="G112" s="210"/>
      <c r="H112" s="213">
        <v>26.131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238</v>
      </c>
      <c r="AU112" s="219" t="s">
        <v>82</v>
      </c>
      <c r="AV112" s="14" t="s">
        <v>82</v>
      </c>
      <c r="AW112" s="14" t="s">
        <v>4</v>
      </c>
      <c r="AX112" s="14" t="s">
        <v>80</v>
      </c>
      <c r="AY112" s="219" t="s">
        <v>226</v>
      </c>
    </row>
    <row r="113" spans="1:65" s="2" customFormat="1" ht="33" customHeight="1">
      <c r="A113" s="36"/>
      <c r="B113" s="37"/>
      <c r="C113" s="180" t="s">
        <v>258</v>
      </c>
      <c r="D113" s="180" t="s">
        <v>229</v>
      </c>
      <c r="E113" s="181" t="s">
        <v>259</v>
      </c>
      <c r="F113" s="182" t="s">
        <v>260</v>
      </c>
      <c r="G113" s="183" t="s">
        <v>261</v>
      </c>
      <c r="H113" s="184">
        <v>3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1.08E-3</v>
      </c>
      <c r="R113" s="189">
        <f>Q113*H113</f>
        <v>3.2399999999999998E-3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234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234</v>
      </c>
      <c r="BM113" s="191" t="s">
        <v>501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263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13" customFormat="1" ht="11.25">
      <c r="B115" s="198"/>
      <c r="C115" s="199"/>
      <c r="D115" s="200" t="s">
        <v>238</v>
      </c>
      <c r="E115" s="201" t="s">
        <v>19</v>
      </c>
      <c r="F115" s="202" t="s">
        <v>239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238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226</v>
      </c>
    </row>
    <row r="116" spans="1:65" s="14" customFormat="1" ht="11.25">
      <c r="B116" s="209"/>
      <c r="C116" s="210"/>
      <c r="D116" s="200" t="s">
        <v>238</v>
      </c>
      <c r="E116" s="211" t="s">
        <v>19</v>
      </c>
      <c r="F116" s="212" t="s">
        <v>502</v>
      </c>
      <c r="G116" s="210"/>
      <c r="H116" s="213">
        <v>3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238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226</v>
      </c>
    </row>
    <row r="117" spans="1:65" s="15" customFormat="1" ht="11.25">
      <c r="B117" s="220"/>
      <c r="C117" s="221"/>
      <c r="D117" s="200" t="s">
        <v>238</v>
      </c>
      <c r="E117" s="222" t="s">
        <v>19</v>
      </c>
      <c r="F117" s="223" t="s">
        <v>241</v>
      </c>
      <c r="G117" s="221"/>
      <c r="H117" s="224">
        <v>3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238</v>
      </c>
      <c r="AU117" s="230" t="s">
        <v>82</v>
      </c>
      <c r="AV117" s="15" t="s">
        <v>143</v>
      </c>
      <c r="AW117" s="15" t="s">
        <v>35</v>
      </c>
      <c r="AX117" s="15" t="s">
        <v>80</v>
      </c>
      <c r="AY117" s="230" t="s">
        <v>226</v>
      </c>
    </row>
    <row r="118" spans="1:65" s="2" customFormat="1" ht="16.5" customHeight="1">
      <c r="A118" s="36"/>
      <c r="B118" s="37"/>
      <c r="C118" s="231" t="s">
        <v>265</v>
      </c>
      <c r="D118" s="231" t="s">
        <v>242</v>
      </c>
      <c r="E118" s="232" t="s">
        <v>271</v>
      </c>
      <c r="F118" s="233" t="s">
        <v>272</v>
      </c>
      <c r="G118" s="234" t="s">
        <v>261</v>
      </c>
      <c r="H118" s="235">
        <v>3</v>
      </c>
      <c r="I118" s="236"/>
      <c r="J118" s="237">
        <f>ROUND(I118*H118,2)</f>
        <v>0</v>
      </c>
      <c r="K118" s="233" t="s">
        <v>233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3.0000000000000001E-3</v>
      </c>
      <c r="R118" s="189">
        <f>Q118*H118</f>
        <v>9.0000000000000011E-3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246</v>
      </c>
      <c r="AT118" s="191" t="s">
        <v>242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234</v>
      </c>
      <c r="BM118" s="191" t="s">
        <v>503</v>
      </c>
    </row>
    <row r="119" spans="1:65" s="2" customFormat="1" ht="16.5" customHeight="1">
      <c r="A119" s="36"/>
      <c r="B119" s="37"/>
      <c r="C119" s="180" t="s">
        <v>270</v>
      </c>
      <c r="D119" s="180" t="s">
        <v>229</v>
      </c>
      <c r="E119" s="181" t="s">
        <v>286</v>
      </c>
      <c r="F119" s="182" t="s">
        <v>287</v>
      </c>
      <c r="G119" s="183" t="s">
        <v>232</v>
      </c>
      <c r="H119" s="184">
        <v>22.42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3.3087999999999999E-5</v>
      </c>
      <c r="R119" s="189">
        <f>Q119*H119</f>
        <v>7.4183296000000006E-4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234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234</v>
      </c>
      <c r="BM119" s="191" t="s">
        <v>504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289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14" customFormat="1" ht="11.25">
      <c r="B121" s="209"/>
      <c r="C121" s="210"/>
      <c r="D121" s="200" t="s">
        <v>238</v>
      </c>
      <c r="E121" s="211" t="s">
        <v>19</v>
      </c>
      <c r="F121" s="212" t="s">
        <v>498</v>
      </c>
      <c r="G121" s="210"/>
      <c r="H121" s="213">
        <v>22.42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238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226</v>
      </c>
    </row>
    <row r="122" spans="1:65" s="15" customFormat="1" ht="11.25">
      <c r="B122" s="220"/>
      <c r="C122" s="221"/>
      <c r="D122" s="200" t="s">
        <v>238</v>
      </c>
      <c r="E122" s="222" t="s">
        <v>19</v>
      </c>
      <c r="F122" s="223" t="s">
        <v>241</v>
      </c>
      <c r="G122" s="221"/>
      <c r="H122" s="224">
        <v>22.42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238</v>
      </c>
      <c r="AU122" s="230" t="s">
        <v>82</v>
      </c>
      <c r="AV122" s="15" t="s">
        <v>143</v>
      </c>
      <c r="AW122" s="15" t="s">
        <v>35</v>
      </c>
      <c r="AX122" s="15" t="s">
        <v>80</v>
      </c>
      <c r="AY122" s="230" t="s">
        <v>226</v>
      </c>
    </row>
    <row r="123" spans="1:65" s="2" customFormat="1" ht="21.75" customHeight="1">
      <c r="A123" s="36"/>
      <c r="B123" s="37"/>
      <c r="C123" s="231" t="s">
        <v>275</v>
      </c>
      <c r="D123" s="231" t="s">
        <v>242</v>
      </c>
      <c r="E123" s="232" t="s">
        <v>291</v>
      </c>
      <c r="F123" s="233" t="s">
        <v>292</v>
      </c>
      <c r="G123" s="234" t="s">
        <v>232</v>
      </c>
      <c r="H123" s="235">
        <v>26.131</v>
      </c>
      <c r="I123" s="236"/>
      <c r="J123" s="237">
        <f>ROUND(I123*H123,2)</f>
        <v>0</v>
      </c>
      <c r="K123" s="233" t="s">
        <v>233</v>
      </c>
      <c r="L123" s="238"/>
      <c r="M123" s="239" t="s">
        <v>19</v>
      </c>
      <c r="N123" s="240" t="s">
        <v>44</v>
      </c>
      <c r="O123" s="66"/>
      <c r="P123" s="189">
        <f>O123*H123</f>
        <v>0</v>
      </c>
      <c r="Q123" s="189">
        <v>2.5000000000000001E-3</v>
      </c>
      <c r="R123" s="189">
        <f>Q123*H123</f>
        <v>6.5327499999999997E-2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246</v>
      </c>
      <c r="AT123" s="191" t="s">
        <v>242</v>
      </c>
      <c r="AU123" s="191" t="s">
        <v>82</v>
      </c>
      <c r="AY123" s="19" t="s">
        <v>226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234</v>
      </c>
      <c r="BM123" s="191" t="s">
        <v>505</v>
      </c>
    </row>
    <row r="124" spans="1:65" s="14" customFormat="1" ht="11.25">
      <c r="B124" s="209"/>
      <c r="C124" s="210"/>
      <c r="D124" s="200" t="s">
        <v>238</v>
      </c>
      <c r="E124" s="210"/>
      <c r="F124" s="212" t="s">
        <v>500</v>
      </c>
      <c r="G124" s="210"/>
      <c r="H124" s="213">
        <v>26.131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238</v>
      </c>
      <c r="AU124" s="219" t="s">
        <v>82</v>
      </c>
      <c r="AV124" s="14" t="s">
        <v>82</v>
      </c>
      <c r="AW124" s="14" t="s">
        <v>4</v>
      </c>
      <c r="AX124" s="14" t="s">
        <v>80</v>
      </c>
      <c r="AY124" s="219" t="s">
        <v>226</v>
      </c>
    </row>
    <row r="125" spans="1:65" s="2" customFormat="1" ht="33" customHeight="1">
      <c r="A125" s="36"/>
      <c r="B125" s="37"/>
      <c r="C125" s="180" t="s">
        <v>281</v>
      </c>
      <c r="D125" s="180" t="s">
        <v>229</v>
      </c>
      <c r="E125" s="181" t="s">
        <v>295</v>
      </c>
      <c r="F125" s="182" t="s">
        <v>296</v>
      </c>
      <c r="G125" s="183" t="s">
        <v>261</v>
      </c>
      <c r="H125" s="184">
        <v>3</v>
      </c>
      <c r="I125" s="185"/>
      <c r="J125" s="186">
        <f>ROUND(I125*H125,2)</f>
        <v>0</v>
      </c>
      <c r="K125" s="182" t="s">
        <v>233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7.4999999999999997E-3</v>
      </c>
      <c r="R125" s="189">
        <f>Q125*H125</f>
        <v>2.2499999999999999E-2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234</v>
      </c>
      <c r="AT125" s="191" t="s">
        <v>229</v>
      </c>
      <c r="AU125" s="191" t="s">
        <v>82</v>
      </c>
      <c r="AY125" s="19" t="s">
        <v>226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234</v>
      </c>
      <c r="BM125" s="191" t="s">
        <v>506</v>
      </c>
    </row>
    <row r="126" spans="1:65" s="2" customFormat="1" ht="11.25">
      <c r="A126" s="36"/>
      <c r="B126" s="37"/>
      <c r="C126" s="38"/>
      <c r="D126" s="193" t="s">
        <v>236</v>
      </c>
      <c r="E126" s="38"/>
      <c r="F126" s="194" t="s">
        <v>298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82</v>
      </c>
    </row>
    <row r="127" spans="1:65" s="13" customFormat="1" ht="11.25">
      <c r="B127" s="198"/>
      <c r="C127" s="199"/>
      <c r="D127" s="200" t="s">
        <v>238</v>
      </c>
      <c r="E127" s="201" t="s">
        <v>19</v>
      </c>
      <c r="F127" s="202" t="s">
        <v>239</v>
      </c>
      <c r="G127" s="199"/>
      <c r="H127" s="201" t="s">
        <v>19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238</v>
      </c>
      <c r="AU127" s="208" t="s">
        <v>82</v>
      </c>
      <c r="AV127" s="13" t="s">
        <v>80</v>
      </c>
      <c r="AW127" s="13" t="s">
        <v>35</v>
      </c>
      <c r="AX127" s="13" t="s">
        <v>73</v>
      </c>
      <c r="AY127" s="208" t="s">
        <v>226</v>
      </c>
    </row>
    <row r="128" spans="1:65" s="14" customFormat="1" ht="11.25">
      <c r="B128" s="209"/>
      <c r="C128" s="210"/>
      <c r="D128" s="200" t="s">
        <v>238</v>
      </c>
      <c r="E128" s="211" t="s">
        <v>19</v>
      </c>
      <c r="F128" s="212" t="s">
        <v>502</v>
      </c>
      <c r="G128" s="210"/>
      <c r="H128" s="213">
        <v>3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238</v>
      </c>
      <c r="AU128" s="219" t="s">
        <v>82</v>
      </c>
      <c r="AV128" s="14" t="s">
        <v>82</v>
      </c>
      <c r="AW128" s="14" t="s">
        <v>35</v>
      </c>
      <c r="AX128" s="14" t="s">
        <v>73</v>
      </c>
      <c r="AY128" s="219" t="s">
        <v>226</v>
      </c>
    </row>
    <row r="129" spans="1:65" s="15" customFormat="1" ht="11.25">
      <c r="B129" s="220"/>
      <c r="C129" s="221"/>
      <c r="D129" s="200" t="s">
        <v>238</v>
      </c>
      <c r="E129" s="222" t="s">
        <v>19</v>
      </c>
      <c r="F129" s="223" t="s">
        <v>241</v>
      </c>
      <c r="G129" s="221"/>
      <c r="H129" s="224">
        <v>3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238</v>
      </c>
      <c r="AU129" s="230" t="s">
        <v>82</v>
      </c>
      <c r="AV129" s="15" t="s">
        <v>143</v>
      </c>
      <c r="AW129" s="15" t="s">
        <v>35</v>
      </c>
      <c r="AX129" s="15" t="s">
        <v>80</v>
      </c>
      <c r="AY129" s="230" t="s">
        <v>226</v>
      </c>
    </row>
    <row r="130" spans="1:65" s="2" customFormat="1" ht="16.5" customHeight="1">
      <c r="A130" s="36"/>
      <c r="B130" s="37"/>
      <c r="C130" s="231" t="s">
        <v>285</v>
      </c>
      <c r="D130" s="231" t="s">
        <v>242</v>
      </c>
      <c r="E130" s="232" t="s">
        <v>300</v>
      </c>
      <c r="F130" s="233" t="s">
        <v>301</v>
      </c>
      <c r="G130" s="234" t="s">
        <v>261</v>
      </c>
      <c r="H130" s="235">
        <v>3</v>
      </c>
      <c r="I130" s="236"/>
      <c r="J130" s="237">
        <f>ROUND(I130*H130,2)</f>
        <v>0</v>
      </c>
      <c r="K130" s="233" t="s">
        <v>233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1.39E-3</v>
      </c>
      <c r="R130" s="189">
        <f>Q130*H130</f>
        <v>4.1700000000000001E-3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246</v>
      </c>
      <c r="AT130" s="191" t="s">
        <v>242</v>
      </c>
      <c r="AU130" s="191" t="s">
        <v>82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234</v>
      </c>
      <c r="BM130" s="191" t="s">
        <v>507</v>
      </c>
    </row>
    <row r="131" spans="1:65" s="2" customFormat="1" ht="37.9" customHeight="1">
      <c r="A131" s="36"/>
      <c r="B131" s="37"/>
      <c r="C131" s="180" t="s">
        <v>290</v>
      </c>
      <c r="D131" s="180" t="s">
        <v>229</v>
      </c>
      <c r="E131" s="181" t="s">
        <v>317</v>
      </c>
      <c r="F131" s="182" t="s">
        <v>318</v>
      </c>
      <c r="G131" s="183" t="s">
        <v>261</v>
      </c>
      <c r="H131" s="184">
        <v>4</v>
      </c>
      <c r="I131" s="185"/>
      <c r="J131" s="186">
        <f>ROUND(I131*H131,2)</f>
        <v>0</v>
      </c>
      <c r="K131" s="182" t="s">
        <v>233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234</v>
      </c>
      <c r="AT131" s="191" t="s">
        <v>229</v>
      </c>
      <c r="AU131" s="191" t="s">
        <v>82</v>
      </c>
      <c r="AY131" s="19" t="s">
        <v>226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234</v>
      </c>
      <c r="BM131" s="191" t="s">
        <v>508</v>
      </c>
    </row>
    <row r="132" spans="1:65" s="2" customFormat="1" ht="11.25">
      <c r="A132" s="36"/>
      <c r="B132" s="37"/>
      <c r="C132" s="38"/>
      <c r="D132" s="193" t="s">
        <v>236</v>
      </c>
      <c r="E132" s="38"/>
      <c r="F132" s="194" t="s">
        <v>320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236</v>
      </c>
      <c r="AU132" s="19" t="s">
        <v>82</v>
      </c>
    </row>
    <row r="133" spans="1:65" s="13" customFormat="1" ht="11.25">
      <c r="B133" s="198"/>
      <c r="C133" s="199"/>
      <c r="D133" s="200" t="s">
        <v>238</v>
      </c>
      <c r="E133" s="201" t="s">
        <v>19</v>
      </c>
      <c r="F133" s="202" t="s">
        <v>239</v>
      </c>
      <c r="G133" s="199"/>
      <c r="H133" s="201" t="s">
        <v>19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238</v>
      </c>
      <c r="AU133" s="208" t="s">
        <v>82</v>
      </c>
      <c r="AV133" s="13" t="s">
        <v>80</v>
      </c>
      <c r="AW133" s="13" t="s">
        <v>35</v>
      </c>
      <c r="AX133" s="13" t="s">
        <v>73</v>
      </c>
      <c r="AY133" s="208" t="s">
        <v>226</v>
      </c>
    </row>
    <row r="134" spans="1:65" s="14" customFormat="1" ht="11.25">
      <c r="B134" s="209"/>
      <c r="C134" s="210"/>
      <c r="D134" s="200" t="s">
        <v>238</v>
      </c>
      <c r="E134" s="211" t="s">
        <v>19</v>
      </c>
      <c r="F134" s="212" t="s">
        <v>509</v>
      </c>
      <c r="G134" s="210"/>
      <c r="H134" s="213">
        <v>4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238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226</v>
      </c>
    </row>
    <row r="135" spans="1:65" s="15" customFormat="1" ht="11.25">
      <c r="B135" s="220"/>
      <c r="C135" s="221"/>
      <c r="D135" s="200" t="s">
        <v>238</v>
      </c>
      <c r="E135" s="222" t="s">
        <v>19</v>
      </c>
      <c r="F135" s="223" t="s">
        <v>241</v>
      </c>
      <c r="G135" s="221"/>
      <c r="H135" s="224">
        <v>4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238</v>
      </c>
      <c r="AU135" s="230" t="s">
        <v>82</v>
      </c>
      <c r="AV135" s="15" t="s">
        <v>143</v>
      </c>
      <c r="AW135" s="15" t="s">
        <v>35</v>
      </c>
      <c r="AX135" s="15" t="s">
        <v>80</v>
      </c>
      <c r="AY135" s="230" t="s">
        <v>226</v>
      </c>
    </row>
    <row r="136" spans="1:65" s="2" customFormat="1" ht="16.5" customHeight="1">
      <c r="A136" s="36"/>
      <c r="B136" s="37"/>
      <c r="C136" s="231" t="s">
        <v>294</v>
      </c>
      <c r="D136" s="231" t="s">
        <v>242</v>
      </c>
      <c r="E136" s="232" t="s">
        <v>322</v>
      </c>
      <c r="F136" s="233" t="s">
        <v>323</v>
      </c>
      <c r="G136" s="234" t="s">
        <v>261</v>
      </c>
      <c r="H136" s="235">
        <v>4</v>
      </c>
      <c r="I136" s="236"/>
      <c r="J136" s="237">
        <f>ROUND(I136*H136,2)</f>
        <v>0</v>
      </c>
      <c r="K136" s="233" t="s">
        <v>233</v>
      </c>
      <c r="L136" s="238"/>
      <c r="M136" s="239" t="s">
        <v>19</v>
      </c>
      <c r="N136" s="240" t="s">
        <v>44</v>
      </c>
      <c r="O136" s="66"/>
      <c r="P136" s="189">
        <f>O136*H136</f>
        <v>0</v>
      </c>
      <c r="Q136" s="189">
        <v>2.0000000000000001E-4</v>
      </c>
      <c r="R136" s="189">
        <f>Q136*H136</f>
        <v>8.0000000000000004E-4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246</v>
      </c>
      <c r="AT136" s="191" t="s">
        <v>242</v>
      </c>
      <c r="AU136" s="191" t="s">
        <v>82</v>
      </c>
      <c r="AY136" s="19" t="s">
        <v>226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234</v>
      </c>
      <c r="BM136" s="191" t="s">
        <v>510</v>
      </c>
    </row>
    <row r="137" spans="1:65" s="2" customFormat="1" ht="24.2" customHeight="1">
      <c r="A137" s="36"/>
      <c r="B137" s="37"/>
      <c r="C137" s="180" t="s">
        <v>299</v>
      </c>
      <c r="D137" s="180" t="s">
        <v>229</v>
      </c>
      <c r="E137" s="181" t="s">
        <v>326</v>
      </c>
      <c r="F137" s="182" t="s">
        <v>327</v>
      </c>
      <c r="G137" s="183" t="s">
        <v>328</v>
      </c>
      <c r="H137" s="184">
        <v>27.4</v>
      </c>
      <c r="I137" s="185"/>
      <c r="J137" s="186">
        <f>ROUND(I137*H137,2)</f>
        <v>0</v>
      </c>
      <c r="K137" s="182" t="s">
        <v>233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6.0479999999999996E-4</v>
      </c>
      <c r="R137" s="189">
        <f>Q137*H137</f>
        <v>1.6571519999999999E-2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234</v>
      </c>
      <c r="AT137" s="191" t="s">
        <v>229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234</v>
      </c>
      <c r="BM137" s="191" t="s">
        <v>511</v>
      </c>
    </row>
    <row r="138" spans="1:65" s="2" customFormat="1" ht="11.25">
      <c r="A138" s="36"/>
      <c r="B138" s="37"/>
      <c r="C138" s="38"/>
      <c r="D138" s="193" t="s">
        <v>236</v>
      </c>
      <c r="E138" s="38"/>
      <c r="F138" s="194" t="s">
        <v>330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236</v>
      </c>
      <c r="AU138" s="19" t="s">
        <v>82</v>
      </c>
    </row>
    <row r="139" spans="1:65" s="13" customFormat="1" ht="11.25">
      <c r="B139" s="198"/>
      <c r="C139" s="199"/>
      <c r="D139" s="200" t="s">
        <v>238</v>
      </c>
      <c r="E139" s="201" t="s">
        <v>19</v>
      </c>
      <c r="F139" s="202" t="s">
        <v>493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238</v>
      </c>
      <c r="AU139" s="208" t="s">
        <v>82</v>
      </c>
      <c r="AV139" s="13" t="s">
        <v>80</v>
      </c>
      <c r="AW139" s="13" t="s">
        <v>35</v>
      </c>
      <c r="AX139" s="13" t="s">
        <v>73</v>
      </c>
      <c r="AY139" s="208" t="s">
        <v>226</v>
      </c>
    </row>
    <row r="140" spans="1:65" s="14" customFormat="1" ht="11.25">
      <c r="B140" s="209"/>
      <c r="C140" s="210"/>
      <c r="D140" s="200" t="s">
        <v>238</v>
      </c>
      <c r="E140" s="211" t="s">
        <v>19</v>
      </c>
      <c r="F140" s="212" t="s">
        <v>512</v>
      </c>
      <c r="G140" s="210"/>
      <c r="H140" s="213">
        <v>27.4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238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226</v>
      </c>
    </row>
    <row r="141" spans="1:65" s="15" customFormat="1" ht="11.25">
      <c r="B141" s="220"/>
      <c r="C141" s="221"/>
      <c r="D141" s="200" t="s">
        <v>238</v>
      </c>
      <c r="E141" s="222" t="s">
        <v>19</v>
      </c>
      <c r="F141" s="223" t="s">
        <v>241</v>
      </c>
      <c r="G141" s="221"/>
      <c r="H141" s="224">
        <v>27.4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238</v>
      </c>
      <c r="AU141" s="230" t="s">
        <v>82</v>
      </c>
      <c r="AV141" s="15" t="s">
        <v>143</v>
      </c>
      <c r="AW141" s="15" t="s">
        <v>35</v>
      </c>
      <c r="AX141" s="15" t="s">
        <v>80</v>
      </c>
      <c r="AY141" s="230" t="s">
        <v>226</v>
      </c>
    </row>
    <row r="142" spans="1:65" s="2" customFormat="1" ht="24.2" customHeight="1">
      <c r="A142" s="36"/>
      <c r="B142" s="37"/>
      <c r="C142" s="180" t="s">
        <v>303</v>
      </c>
      <c r="D142" s="180" t="s">
        <v>229</v>
      </c>
      <c r="E142" s="181" t="s">
        <v>333</v>
      </c>
      <c r="F142" s="182" t="s">
        <v>334</v>
      </c>
      <c r="G142" s="183" t="s">
        <v>328</v>
      </c>
      <c r="H142" s="184">
        <v>27.4</v>
      </c>
      <c r="I142" s="185"/>
      <c r="J142" s="186">
        <f>ROUND(I142*H142,2)</f>
        <v>0</v>
      </c>
      <c r="K142" s="182" t="s">
        <v>233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6.0479999999999996E-4</v>
      </c>
      <c r="R142" s="189">
        <f>Q142*H142</f>
        <v>1.6571519999999999E-2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234</v>
      </c>
      <c r="AT142" s="191" t="s">
        <v>229</v>
      </c>
      <c r="AU142" s="191" t="s">
        <v>82</v>
      </c>
      <c r="AY142" s="19" t="s">
        <v>226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234</v>
      </c>
      <c r="BM142" s="191" t="s">
        <v>513</v>
      </c>
    </row>
    <row r="143" spans="1:65" s="2" customFormat="1" ht="11.25">
      <c r="A143" s="36"/>
      <c r="B143" s="37"/>
      <c r="C143" s="38"/>
      <c r="D143" s="193" t="s">
        <v>236</v>
      </c>
      <c r="E143" s="38"/>
      <c r="F143" s="194" t="s">
        <v>336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236</v>
      </c>
      <c r="AU143" s="19" t="s">
        <v>82</v>
      </c>
    </row>
    <row r="144" spans="1:65" s="13" customFormat="1" ht="11.25">
      <c r="B144" s="198"/>
      <c r="C144" s="199"/>
      <c r="D144" s="200" t="s">
        <v>238</v>
      </c>
      <c r="E144" s="201" t="s">
        <v>19</v>
      </c>
      <c r="F144" s="202" t="s">
        <v>493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238</v>
      </c>
      <c r="AU144" s="208" t="s">
        <v>82</v>
      </c>
      <c r="AV144" s="13" t="s">
        <v>80</v>
      </c>
      <c r="AW144" s="13" t="s">
        <v>35</v>
      </c>
      <c r="AX144" s="13" t="s">
        <v>73</v>
      </c>
      <c r="AY144" s="208" t="s">
        <v>226</v>
      </c>
    </row>
    <row r="145" spans="1:65" s="14" customFormat="1" ht="11.25">
      <c r="B145" s="209"/>
      <c r="C145" s="210"/>
      <c r="D145" s="200" t="s">
        <v>238</v>
      </c>
      <c r="E145" s="211" t="s">
        <v>19</v>
      </c>
      <c r="F145" s="212" t="s">
        <v>512</v>
      </c>
      <c r="G145" s="210"/>
      <c r="H145" s="213">
        <v>27.4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238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226</v>
      </c>
    </row>
    <row r="146" spans="1:65" s="15" customFormat="1" ht="11.25">
      <c r="B146" s="220"/>
      <c r="C146" s="221"/>
      <c r="D146" s="200" t="s">
        <v>238</v>
      </c>
      <c r="E146" s="222" t="s">
        <v>19</v>
      </c>
      <c r="F146" s="223" t="s">
        <v>241</v>
      </c>
      <c r="G146" s="221"/>
      <c r="H146" s="224">
        <v>27.4</v>
      </c>
      <c r="I146" s="225"/>
      <c r="J146" s="221"/>
      <c r="K146" s="221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238</v>
      </c>
      <c r="AU146" s="230" t="s">
        <v>82</v>
      </c>
      <c r="AV146" s="15" t="s">
        <v>143</v>
      </c>
      <c r="AW146" s="15" t="s">
        <v>35</v>
      </c>
      <c r="AX146" s="15" t="s">
        <v>80</v>
      </c>
      <c r="AY146" s="230" t="s">
        <v>226</v>
      </c>
    </row>
    <row r="147" spans="1:65" s="2" customFormat="1" ht="24.2" customHeight="1">
      <c r="A147" s="36"/>
      <c r="B147" s="37"/>
      <c r="C147" s="180" t="s">
        <v>8</v>
      </c>
      <c r="D147" s="180" t="s">
        <v>229</v>
      </c>
      <c r="E147" s="181" t="s">
        <v>337</v>
      </c>
      <c r="F147" s="182" t="s">
        <v>338</v>
      </c>
      <c r="G147" s="183" t="s">
        <v>232</v>
      </c>
      <c r="H147" s="184">
        <v>22.42</v>
      </c>
      <c r="I147" s="185"/>
      <c r="J147" s="186">
        <f>ROUND(I147*H147,2)</f>
        <v>0</v>
      </c>
      <c r="K147" s="182" t="s">
        <v>233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234</v>
      </c>
      <c r="AT147" s="191" t="s">
        <v>229</v>
      </c>
      <c r="AU147" s="191" t="s">
        <v>82</v>
      </c>
      <c r="AY147" s="19" t="s">
        <v>226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234</v>
      </c>
      <c r="BM147" s="191" t="s">
        <v>514</v>
      </c>
    </row>
    <row r="148" spans="1:65" s="2" customFormat="1" ht="11.25">
      <c r="A148" s="36"/>
      <c r="B148" s="37"/>
      <c r="C148" s="38"/>
      <c r="D148" s="193" t="s">
        <v>236</v>
      </c>
      <c r="E148" s="38"/>
      <c r="F148" s="194" t="s">
        <v>340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236</v>
      </c>
      <c r="AU148" s="19" t="s">
        <v>82</v>
      </c>
    </row>
    <row r="149" spans="1:65" s="14" customFormat="1" ht="11.25">
      <c r="B149" s="209"/>
      <c r="C149" s="210"/>
      <c r="D149" s="200" t="s">
        <v>238</v>
      </c>
      <c r="E149" s="211" t="s">
        <v>19</v>
      </c>
      <c r="F149" s="212" t="s">
        <v>498</v>
      </c>
      <c r="G149" s="210"/>
      <c r="H149" s="213">
        <v>22.42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238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226</v>
      </c>
    </row>
    <row r="150" spans="1:65" s="15" customFormat="1" ht="11.25">
      <c r="B150" s="220"/>
      <c r="C150" s="221"/>
      <c r="D150" s="200" t="s">
        <v>238</v>
      </c>
      <c r="E150" s="222" t="s">
        <v>19</v>
      </c>
      <c r="F150" s="223" t="s">
        <v>241</v>
      </c>
      <c r="G150" s="221"/>
      <c r="H150" s="224">
        <v>22.42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238</v>
      </c>
      <c r="AU150" s="230" t="s">
        <v>82</v>
      </c>
      <c r="AV150" s="15" t="s">
        <v>143</v>
      </c>
      <c r="AW150" s="15" t="s">
        <v>35</v>
      </c>
      <c r="AX150" s="15" t="s">
        <v>80</v>
      </c>
      <c r="AY150" s="230" t="s">
        <v>226</v>
      </c>
    </row>
    <row r="151" spans="1:65" s="2" customFormat="1" ht="16.5" customHeight="1">
      <c r="A151" s="36"/>
      <c r="B151" s="37"/>
      <c r="C151" s="231" t="s">
        <v>234</v>
      </c>
      <c r="D151" s="231" t="s">
        <v>242</v>
      </c>
      <c r="E151" s="232" t="s">
        <v>342</v>
      </c>
      <c r="F151" s="233" t="s">
        <v>343</v>
      </c>
      <c r="G151" s="234" t="s">
        <v>232</v>
      </c>
      <c r="H151" s="235">
        <v>23.541</v>
      </c>
      <c r="I151" s="236"/>
      <c r="J151" s="237">
        <f>ROUND(I151*H151,2)</f>
        <v>0</v>
      </c>
      <c r="K151" s="233" t="s">
        <v>233</v>
      </c>
      <c r="L151" s="238"/>
      <c r="M151" s="239" t="s">
        <v>19</v>
      </c>
      <c r="N151" s="240" t="s">
        <v>44</v>
      </c>
      <c r="O151" s="66"/>
      <c r="P151" s="189">
        <f>O151*H151</f>
        <v>0</v>
      </c>
      <c r="Q151" s="189">
        <v>5.0000000000000001E-4</v>
      </c>
      <c r="R151" s="189">
        <f>Q151*H151</f>
        <v>1.17705E-2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246</v>
      </c>
      <c r="AT151" s="191" t="s">
        <v>242</v>
      </c>
      <c r="AU151" s="191" t="s">
        <v>82</v>
      </c>
      <c r="AY151" s="19" t="s">
        <v>226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234</v>
      </c>
      <c r="BM151" s="191" t="s">
        <v>515</v>
      </c>
    </row>
    <row r="152" spans="1:65" s="14" customFormat="1" ht="11.25">
      <c r="B152" s="209"/>
      <c r="C152" s="210"/>
      <c r="D152" s="200" t="s">
        <v>238</v>
      </c>
      <c r="E152" s="210"/>
      <c r="F152" s="212" t="s">
        <v>516</v>
      </c>
      <c r="G152" s="210"/>
      <c r="H152" s="213">
        <v>23.541</v>
      </c>
      <c r="I152" s="214"/>
      <c r="J152" s="210"/>
      <c r="K152" s="210"/>
      <c r="L152" s="215"/>
      <c r="M152" s="216"/>
      <c r="N152" s="217"/>
      <c r="O152" s="217"/>
      <c r="P152" s="217"/>
      <c r="Q152" s="217"/>
      <c r="R152" s="217"/>
      <c r="S152" s="217"/>
      <c r="T152" s="218"/>
      <c r="AT152" s="219" t="s">
        <v>238</v>
      </c>
      <c r="AU152" s="219" t="s">
        <v>82</v>
      </c>
      <c r="AV152" s="14" t="s">
        <v>82</v>
      </c>
      <c r="AW152" s="14" t="s">
        <v>4</v>
      </c>
      <c r="AX152" s="14" t="s">
        <v>80</v>
      </c>
      <c r="AY152" s="219" t="s">
        <v>226</v>
      </c>
    </row>
    <row r="153" spans="1:65" s="2" customFormat="1" ht="24.2" customHeight="1">
      <c r="A153" s="36"/>
      <c r="B153" s="37"/>
      <c r="C153" s="180" t="s">
        <v>316</v>
      </c>
      <c r="D153" s="180" t="s">
        <v>229</v>
      </c>
      <c r="E153" s="181" t="s">
        <v>347</v>
      </c>
      <c r="F153" s="182" t="s">
        <v>348</v>
      </c>
      <c r="G153" s="183" t="s">
        <v>232</v>
      </c>
      <c r="H153" s="184">
        <v>22.42</v>
      </c>
      <c r="I153" s="185"/>
      <c r="J153" s="186">
        <f>ROUND(I153*H153,2)</f>
        <v>0</v>
      </c>
      <c r="K153" s="182" t="s">
        <v>233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234</v>
      </c>
      <c r="AT153" s="191" t="s">
        <v>229</v>
      </c>
      <c r="AU153" s="191" t="s">
        <v>82</v>
      </c>
      <c r="AY153" s="19" t="s">
        <v>226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234</v>
      </c>
      <c r="BM153" s="191" t="s">
        <v>517</v>
      </c>
    </row>
    <row r="154" spans="1:65" s="2" customFormat="1" ht="11.25">
      <c r="A154" s="36"/>
      <c r="B154" s="37"/>
      <c r="C154" s="38"/>
      <c r="D154" s="193" t="s">
        <v>236</v>
      </c>
      <c r="E154" s="38"/>
      <c r="F154" s="194" t="s">
        <v>350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236</v>
      </c>
      <c r="AU154" s="19" t="s">
        <v>82</v>
      </c>
    </row>
    <row r="155" spans="1:65" s="14" customFormat="1" ht="11.25">
      <c r="B155" s="209"/>
      <c r="C155" s="210"/>
      <c r="D155" s="200" t="s">
        <v>238</v>
      </c>
      <c r="E155" s="211" t="s">
        <v>19</v>
      </c>
      <c r="F155" s="212" t="s">
        <v>498</v>
      </c>
      <c r="G155" s="210"/>
      <c r="H155" s="213">
        <v>22.42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238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226</v>
      </c>
    </row>
    <row r="156" spans="1:65" s="15" customFormat="1" ht="11.25">
      <c r="B156" s="220"/>
      <c r="C156" s="221"/>
      <c r="D156" s="200" t="s">
        <v>238</v>
      </c>
      <c r="E156" s="222" t="s">
        <v>19</v>
      </c>
      <c r="F156" s="223" t="s">
        <v>241</v>
      </c>
      <c r="G156" s="221"/>
      <c r="H156" s="224">
        <v>22.42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238</v>
      </c>
      <c r="AU156" s="230" t="s">
        <v>82</v>
      </c>
      <c r="AV156" s="15" t="s">
        <v>143</v>
      </c>
      <c r="AW156" s="15" t="s">
        <v>35</v>
      </c>
      <c r="AX156" s="15" t="s">
        <v>80</v>
      </c>
      <c r="AY156" s="230" t="s">
        <v>226</v>
      </c>
    </row>
    <row r="157" spans="1:65" s="2" customFormat="1" ht="16.5" customHeight="1">
      <c r="A157" s="36"/>
      <c r="B157" s="37"/>
      <c r="C157" s="231" t="s">
        <v>321</v>
      </c>
      <c r="D157" s="231" t="s">
        <v>242</v>
      </c>
      <c r="E157" s="232" t="s">
        <v>352</v>
      </c>
      <c r="F157" s="233" t="s">
        <v>353</v>
      </c>
      <c r="G157" s="234" t="s">
        <v>232</v>
      </c>
      <c r="H157" s="235">
        <v>23.541</v>
      </c>
      <c r="I157" s="236"/>
      <c r="J157" s="237">
        <f>ROUND(I157*H157,2)</f>
        <v>0</v>
      </c>
      <c r="K157" s="233" t="s">
        <v>233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2.9999999999999997E-4</v>
      </c>
      <c r="R157" s="189">
        <f>Q157*H157</f>
        <v>7.0622999999999997E-3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246</v>
      </c>
      <c r="AT157" s="191" t="s">
        <v>242</v>
      </c>
      <c r="AU157" s="191" t="s">
        <v>82</v>
      </c>
      <c r="AY157" s="19" t="s">
        <v>226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234</v>
      </c>
      <c r="BM157" s="191" t="s">
        <v>518</v>
      </c>
    </row>
    <row r="158" spans="1:65" s="14" customFormat="1" ht="11.25">
      <c r="B158" s="209"/>
      <c r="C158" s="210"/>
      <c r="D158" s="200" t="s">
        <v>238</v>
      </c>
      <c r="E158" s="210"/>
      <c r="F158" s="212" t="s">
        <v>516</v>
      </c>
      <c r="G158" s="210"/>
      <c r="H158" s="213">
        <v>23.541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238</v>
      </c>
      <c r="AU158" s="219" t="s">
        <v>82</v>
      </c>
      <c r="AV158" s="14" t="s">
        <v>82</v>
      </c>
      <c r="AW158" s="14" t="s">
        <v>4</v>
      </c>
      <c r="AX158" s="14" t="s">
        <v>80</v>
      </c>
      <c r="AY158" s="219" t="s">
        <v>226</v>
      </c>
    </row>
    <row r="159" spans="1:65" s="2" customFormat="1" ht="16.5" customHeight="1">
      <c r="A159" s="36"/>
      <c r="B159" s="37"/>
      <c r="C159" s="180" t="s">
        <v>325</v>
      </c>
      <c r="D159" s="180" t="s">
        <v>229</v>
      </c>
      <c r="E159" s="181" t="s">
        <v>356</v>
      </c>
      <c r="F159" s="182" t="s">
        <v>357</v>
      </c>
      <c r="G159" s="183" t="s">
        <v>261</v>
      </c>
      <c r="H159" s="184">
        <v>1</v>
      </c>
      <c r="I159" s="185"/>
      <c r="J159" s="186">
        <f>ROUND(I159*H159,2)</f>
        <v>0</v>
      </c>
      <c r="K159" s="182" t="s">
        <v>233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234</v>
      </c>
      <c r="AT159" s="191" t="s">
        <v>229</v>
      </c>
      <c r="AU159" s="191" t="s">
        <v>82</v>
      </c>
      <c r="AY159" s="19" t="s">
        <v>226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234</v>
      </c>
      <c r="BM159" s="191" t="s">
        <v>519</v>
      </c>
    </row>
    <row r="160" spans="1:65" s="2" customFormat="1" ht="11.25">
      <c r="A160" s="36"/>
      <c r="B160" s="37"/>
      <c r="C160" s="38"/>
      <c r="D160" s="193" t="s">
        <v>236</v>
      </c>
      <c r="E160" s="38"/>
      <c r="F160" s="194" t="s">
        <v>359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236</v>
      </c>
      <c r="AU160" s="19" t="s">
        <v>82</v>
      </c>
    </row>
    <row r="161" spans="1:65" s="13" customFormat="1" ht="11.25">
      <c r="B161" s="198"/>
      <c r="C161" s="199"/>
      <c r="D161" s="200" t="s">
        <v>238</v>
      </c>
      <c r="E161" s="201" t="s">
        <v>19</v>
      </c>
      <c r="F161" s="202" t="s">
        <v>520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238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226</v>
      </c>
    </row>
    <row r="162" spans="1:65" s="14" customFormat="1" ht="11.25">
      <c r="B162" s="209"/>
      <c r="C162" s="210"/>
      <c r="D162" s="200" t="s">
        <v>238</v>
      </c>
      <c r="E162" s="211" t="s">
        <v>19</v>
      </c>
      <c r="F162" s="212" t="s">
        <v>521</v>
      </c>
      <c r="G162" s="210"/>
      <c r="H162" s="213">
        <v>1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238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226</v>
      </c>
    </row>
    <row r="163" spans="1:65" s="15" customFormat="1" ht="11.25">
      <c r="B163" s="220"/>
      <c r="C163" s="221"/>
      <c r="D163" s="200" t="s">
        <v>238</v>
      </c>
      <c r="E163" s="222" t="s">
        <v>19</v>
      </c>
      <c r="F163" s="223" t="s">
        <v>241</v>
      </c>
      <c r="G163" s="221"/>
      <c r="H163" s="224">
        <v>1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238</v>
      </c>
      <c r="AU163" s="230" t="s">
        <v>82</v>
      </c>
      <c r="AV163" s="15" t="s">
        <v>143</v>
      </c>
      <c r="AW163" s="15" t="s">
        <v>35</v>
      </c>
      <c r="AX163" s="15" t="s">
        <v>80</v>
      </c>
      <c r="AY163" s="230" t="s">
        <v>226</v>
      </c>
    </row>
    <row r="164" spans="1:65" s="2" customFormat="1" ht="16.5" customHeight="1">
      <c r="A164" s="36"/>
      <c r="B164" s="37"/>
      <c r="C164" s="231" t="s">
        <v>332</v>
      </c>
      <c r="D164" s="231" t="s">
        <v>242</v>
      </c>
      <c r="E164" s="232" t="s">
        <v>362</v>
      </c>
      <c r="F164" s="233" t="s">
        <v>363</v>
      </c>
      <c r="G164" s="234" t="s">
        <v>261</v>
      </c>
      <c r="H164" s="235">
        <v>1</v>
      </c>
      <c r="I164" s="236"/>
      <c r="J164" s="237">
        <f>ROUND(I164*H164,2)</f>
        <v>0</v>
      </c>
      <c r="K164" s="233" t="s">
        <v>233</v>
      </c>
      <c r="L164" s="238"/>
      <c r="M164" s="239" t="s">
        <v>19</v>
      </c>
      <c r="N164" s="240" t="s">
        <v>44</v>
      </c>
      <c r="O164" s="66"/>
      <c r="P164" s="189">
        <f>O164*H164</f>
        <v>0</v>
      </c>
      <c r="Q164" s="189">
        <v>2.5000000000000001E-3</v>
      </c>
      <c r="R164" s="189">
        <f>Q164*H164</f>
        <v>2.5000000000000001E-3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246</v>
      </c>
      <c r="AT164" s="191" t="s">
        <v>242</v>
      </c>
      <c r="AU164" s="191" t="s">
        <v>82</v>
      </c>
      <c r="AY164" s="19" t="s">
        <v>226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234</v>
      </c>
      <c r="BM164" s="191" t="s">
        <v>522</v>
      </c>
    </row>
    <row r="165" spans="1:65" s="2" customFormat="1" ht="24.2" customHeight="1">
      <c r="A165" s="36"/>
      <c r="B165" s="37"/>
      <c r="C165" s="180" t="s">
        <v>7</v>
      </c>
      <c r="D165" s="180" t="s">
        <v>229</v>
      </c>
      <c r="E165" s="181" t="s">
        <v>366</v>
      </c>
      <c r="F165" s="182" t="s">
        <v>367</v>
      </c>
      <c r="G165" s="183" t="s">
        <v>232</v>
      </c>
      <c r="H165" s="184">
        <v>20.55</v>
      </c>
      <c r="I165" s="185"/>
      <c r="J165" s="186">
        <f>ROUND(I165*H165,2)</f>
        <v>0</v>
      </c>
      <c r="K165" s="182" t="s">
        <v>233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234</v>
      </c>
      <c r="AT165" s="191" t="s">
        <v>229</v>
      </c>
      <c r="AU165" s="191" t="s">
        <v>82</v>
      </c>
      <c r="AY165" s="19" t="s">
        <v>226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234</v>
      </c>
      <c r="BM165" s="191" t="s">
        <v>523</v>
      </c>
    </row>
    <row r="166" spans="1:65" s="2" customFormat="1" ht="11.25">
      <c r="A166" s="36"/>
      <c r="B166" s="37"/>
      <c r="C166" s="38"/>
      <c r="D166" s="193" t="s">
        <v>236</v>
      </c>
      <c r="E166" s="38"/>
      <c r="F166" s="194" t="s">
        <v>369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236</v>
      </c>
      <c r="AU166" s="19" t="s">
        <v>82</v>
      </c>
    </row>
    <row r="167" spans="1:65" s="13" customFormat="1" ht="11.25">
      <c r="B167" s="198"/>
      <c r="C167" s="199"/>
      <c r="D167" s="200" t="s">
        <v>238</v>
      </c>
      <c r="E167" s="201" t="s">
        <v>19</v>
      </c>
      <c r="F167" s="202" t="s">
        <v>493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238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226</v>
      </c>
    </row>
    <row r="168" spans="1:65" s="14" customFormat="1" ht="11.25">
      <c r="B168" s="209"/>
      <c r="C168" s="210"/>
      <c r="D168" s="200" t="s">
        <v>238</v>
      </c>
      <c r="E168" s="211" t="s">
        <v>19</v>
      </c>
      <c r="F168" s="212" t="s">
        <v>524</v>
      </c>
      <c r="G168" s="210"/>
      <c r="H168" s="213">
        <v>20.55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238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226</v>
      </c>
    </row>
    <row r="169" spans="1:65" s="15" customFormat="1" ht="11.25">
      <c r="B169" s="220"/>
      <c r="C169" s="221"/>
      <c r="D169" s="200" t="s">
        <v>238</v>
      </c>
      <c r="E169" s="222" t="s">
        <v>19</v>
      </c>
      <c r="F169" s="223" t="s">
        <v>241</v>
      </c>
      <c r="G169" s="221"/>
      <c r="H169" s="224">
        <v>20.55</v>
      </c>
      <c r="I169" s="225"/>
      <c r="J169" s="221"/>
      <c r="K169" s="221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238</v>
      </c>
      <c r="AU169" s="230" t="s">
        <v>82</v>
      </c>
      <c r="AV169" s="15" t="s">
        <v>143</v>
      </c>
      <c r="AW169" s="15" t="s">
        <v>35</v>
      </c>
      <c r="AX169" s="15" t="s">
        <v>80</v>
      </c>
      <c r="AY169" s="230" t="s">
        <v>226</v>
      </c>
    </row>
    <row r="170" spans="1:65" s="2" customFormat="1" ht="16.5" customHeight="1">
      <c r="A170" s="36"/>
      <c r="B170" s="37"/>
      <c r="C170" s="231" t="s">
        <v>341</v>
      </c>
      <c r="D170" s="231" t="s">
        <v>242</v>
      </c>
      <c r="E170" s="232" t="s">
        <v>243</v>
      </c>
      <c r="F170" s="233" t="s">
        <v>244</v>
      </c>
      <c r="G170" s="234" t="s">
        <v>245</v>
      </c>
      <c r="H170" s="235">
        <v>7.0000000000000001E-3</v>
      </c>
      <c r="I170" s="236"/>
      <c r="J170" s="237">
        <f>ROUND(I170*H170,2)</f>
        <v>0</v>
      </c>
      <c r="K170" s="233" t="s">
        <v>233</v>
      </c>
      <c r="L170" s="238"/>
      <c r="M170" s="239" t="s">
        <v>19</v>
      </c>
      <c r="N170" s="240" t="s">
        <v>44</v>
      </c>
      <c r="O170" s="66"/>
      <c r="P170" s="189">
        <f>O170*H170</f>
        <v>0</v>
      </c>
      <c r="Q170" s="189">
        <v>1</v>
      </c>
      <c r="R170" s="189">
        <f>Q170*H170</f>
        <v>7.0000000000000001E-3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246</v>
      </c>
      <c r="AT170" s="191" t="s">
        <v>242</v>
      </c>
      <c r="AU170" s="191" t="s">
        <v>82</v>
      </c>
      <c r="AY170" s="19" t="s">
        <v>226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234</v>
      </c>
      <c r="BM170" s="191" t="s">
        <v>525</v>
      </c>
    </row>
    <row r="171" spans="1:65" s="14" customFormat="1" ht="11.25">
      <c r="B171" s="209"/>
      <c r="C171" s="210"/>
      <c r="D171" s="200" t="s">
        <v>238</v>
      </c>
      <c r="E171" s="210"/>
      <c r="F171" s="212" t="s">
        <v>526</v>
      </c>
      <c r="G171" s="210"/>
      <c r="H171" s="213">
        <v>7.0000000000000001E-3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238</v>
      </c>
      <c r="AU171" s="219" t="s">
        <v>82</v>
      </c>
      <c r="AV171" s="14" t="s">
        <v>82</v>
      </c>
      <c r="AW171" s="14" t="s">
        <v>4</v>
      </c>
      <c r="AX171" s="14" t="s">
        <v>80</v>
      </c>
      <c r="AY171" s="219" t="s">
        <v>226</v>
      </c>
    </row>
    <row r="172" spans="1:65" s="2" customFormat="1" ht="24.2" customHeight="1">
      <c r="A172" s="36"/>
      <c r="B172" s="37"/>
      <c r="C172" s="180" t="s">
        <v>346</v>
      </c>
      <c r="D172" s="180" t="s">
        <v>229</v>
      </c>
      <c r="E172" s="181" t="s">
        <v>375</v>
      </c>
      <c r="F172" s="182" t="s">
        <v>376</v>
      </c>
      <c r="G172" s="183" t="s">
        <v>232</v>
      </c>
      <c r="H172" s="184">
        <v>16.440000000000001</v>
      </c>
      <c r="I172" s="185"/>
      <c r="J172" s="186">
        <f>ROUND(I172*H172,2)</f>
        <v>0</v>
      </c>
      <c r="K172" s="182" t="s">
        <v>233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234</v>
      </c>
      <c r="AT172" s="191" t="s">
        <v>229</v>
      </c>
      <c r="AU172" s="191" t="s">
        <v>82</v>
      </c>
      <c r="AY172" s="19" t="s">
        <v>226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234</v>
      </c>
      <c r="BM172" s="191" t="s">
        <v>527</v>
      </c>
    </row>
    <row r="173" spans="1:65" s="2" customFormat="1" ht="11.25">
      <c r="A173" s="36"/>
      <c r="B173" s="37"/>
      <c r="C173" s="38"/>
      <c r="D173" s="193" t="s">
        <v>236</v>
      </c>
      <c r="E173" s="38"/>
      <c r="F173" s="194" t="s">
        <v>378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236</v>
      </c>
      <c r="AU173" s="19" t="s">
        <v>82</v>
      </c>
    </row>
    <row r="174" spans="1:65" s="13" customFormat="1" ht="11.25">
      <c r="B174" s="198"/>
      <c r="C174" s="199"/>
      <c r="D174" s="200" t="s">
        <v>238</v>
      </c>
      <c r="E174" s="201" t="s">
        <v>19</v>
      </c>
      <c r="F174" s="202" t="s">
        <v>493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238</v>
      </c>
      <c r="AU174" s="208" t="s">
        <v>82</v>
      </c>
      <c r="AV174" s="13" t="s">
        <v>80</v>
      </c>
      <c r="AW174" s="13" t="s">
        <v>35</v>
      </c>
      <c r="AX174" s="13" t="s">
        <v>73</v>
      </c>
      <c r="AY174" s="208" t="s">
        <v>226</v>
      </c>
    </row>
    <row r="175" spans="1:65" s="14" customFormat="1" ht="11.25">
      <c r="B175" s="209"/>
      <c r="C175" s="210"/>
      <c r="D175" s="200" t="s">
        <v>238</v>
      </c>
      <c r="E175" s="211" t="s">
        <v>19</v>
      </c>
      <c r="F175" s="212" t="s">
        <v>528</v>
      </c>
      <c r="G175" s="210"/>
      <c r="H175" s="213">
        <v>16.440000000000001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238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226</v>
      </c>
    </row>
    <row r="176" spans="1:65" s="15" customFormat="1" ht="11.25">
      <c r="B176" s="220"/>
      <c r="C176" s="221"/>
      <c r="D176" s="200" t="s">
        <v>238</v>
      </c>
      <c r="E176" s="222" t="s">
        <v>19</v>
      </c>
      <c r="F176" s="223" t="s">
        <v>241</v>
      </c>
      <c r="G176" s="221"/>
      <c r="H176" s="224">
        <v>16.440000000000001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238</v>
      </c>
      <c r="AU176" s="230" t="s">
        <v>82</v>
      </c>
      <c r="AV176" s="15" t="s">
        <v>143</v>
      </c>
      <c r="AW176" s="15" t="s">
        <v>35</v>
      </c>
      <c r="AX176" s="15" t="s">
        <v>80</v>
      </c>
      <c r="AY176" s="230" t="s">
        <v>226</v>
      </c>
    </row>
    <row r="177" spans="1:65" s="2" customFormat="1" ht="16.5" customHeight="1">
      <c r="A177" s="36"/>
      <c r="B177" s="37"/>
      <c r="C177" s="231" t="s">
        <v>351</v>
      </c>
      <c r="D177" s="231" t="s">
        <v>242</v>
      </c>
      <c r="E177" s="232" t="s">
        <v>342</v>
      </c>
      <c r="F177" s="233" t="s">
        <v>343</v>
      </c>
      <c r="G177" s="234" t="s">
        <v>232</v>
      </c>
      <c r="H177" s="235">
        <v>19.728000000000002</v>
      </c>
      <c r="I177" s="236"/>
      <c r="J177" s="237">
        <f>ROUND(I177*H177,2)</f>
        <v>0</v>
      </c>
      <c r="K177" s="233" t="s">
        <v>233</v>
      </c>
      <c r="L177" s="238"/>
      <c r="M177" s="239" t="s">
        <v>19</v>
      </c>
      <c r="N177" s="240" t="s">
        <v>44</v>
      </c>
      <c r="O177" s="66"/>
      <c r="P177" s="189">
        <f>O177*H177</f>
        <v>0</v>
      </c>
      <c r="Q177" s="189">
        <v>5.0000000000000001E-4</v>
      </c>
      <c r="R177" s="189">
        <f>Q177*H177</f>
        <v>9.8640000000000012E-3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246</v>
      </c>
      <c r="AT177" s="191" t="s">
        <v>242</v>
      </c>
      <c r="AU177" s="191" t="s">
        <v>82</v>
      </c>
      <c r="AY177" s="19" t="s">
        <v>226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234</v>
      </c>
      <c r="BM177" s="191" t="s">
        <v>529</v>
      </c>
    </row>
    <row r="178" spans="1:65" s="14" customFormat="1" ht="11.25">
      <c r="B178" s="209"/>
      <c r="C178" s="210"/>
      <c r="D178" s="200" t="s">
        <v>238</v>
      </c>
      <c r="E178" s="210"/>
      <c r="F178" s="212" t="s">
        <v>530</v>
      </c>
      <c r="G178" s="210"/>
      <c r="H178" s="213">
        <v>19.728000000000002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238</v>
      </c>
      <c r="AU178" s="219" t="s">
        <v>82</v>
      </c>
      <c r="AV178" s="14" t="s">
        <v>82</v>
      </c>
      <c r="AW178" s="14" t="s">
        <v>4</v>
      </c>
      <c r="AX178" s="14" t="s">
        <v>80</v>
      </c>
      <c r="AY178" s="219" t="s">
        <v>226</v>
      </c>
    </row>
    <row r="179" spans="1:65" s="2" customFormat="1" ht="24.2" customHeight="1">
      <c r="A179" s="36"/>
      <c r="B179" s="37"/>
      <c r="C179" s="180" t="s">
        <v>355</v>
      </c>
      <c r="D179" s="180" t="s">
        <v>229</v>
      </c>
      <c r="E179" s="181" t="s">
        <v>384</v>
      </c>
      <c r="F179" s="182" t="s">
        <v>385</v>
      </c>
      <c r="G179" s="183" t="s">
        <v>232</v>
      </c>
      <c r="H179" s="184">
        <v>16.440000000000001</v>
      </c>
      <c r="I179" s="185"/>
      <c r="J179" s="186">
        <f>ROUND(I179*H179,2)</f>
        <v>0</v>
      </c>
      <c r="K179" s="182" t="s">
        <v>233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3.3087999999999999E-5</v>
      </c>
      <c r="R179" s="189">
        <f>Q179*H179</f>
        <v>5.4396672000000005E-4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234</v>
      </c>
      <c r="AT179" s="191" t="s">
        <v>229</v>
      </c>
      <c r="AU179" s="191" t="s">
        <v>82</v>
      </c>
      <c r="AY179" s="19" t="s">
        <v>226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234</v>
      </c>
      <c r="BM179" s="191" t="s">
        <v>531</v>
      </c>
    </row>
    <row r="180" spans="1:65" s="2" customFormat="1" ht="11.25">
      <c r="A180" s="36"/>
      <c r="B180" s="37"/>
      <c r="C180" s="38"/>
      <c r="D180" s="193" t="s">
        <v>236</v>
      </c>
      <c r="E180" s="38"/>
      <c r="F180" s="194" t="s">
        <v>387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236</v>
      </c>
      <c r="AU180" s="19" t="s">
        <v>82</v>
      </c>
    </row>
    <row r="181" spans="1:65" s="14" customFormat="1" ht="11.25">
      <c r="B181" s="209"/>
      <c r="C181" s="210"/>
      <c r="D181" s="200" t="s">
        <v>238</v>
      </c>
      <c r="E181" s="211" t="s">
        <v>19</v>
      </c>
      <c r="F181" s="212" t="s">
        <v>532</v>
      </c>
      <c r="G181" s="210"/>
      <c r="H181" s="213">
        <v>16.440000000000001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238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226</v>
      </c>
    </row>
    <row r="182" spans="1:65" s="15" customFormat="1" ht="11.25">
      <c r="B182" s="220"/>
      <c r="C182" s="221"/>
      <c r="D182" s="200" t="s">
        <v>238</v>
      </c>
      <c r="E182" s="222" t="s">
        <v>19</v>
      </c>
      <c r="F182" s="223" t="s">
        <v>241</v>
      </c>
      <c r="G182" s="221"/>
      <c r="H182" s="224">
        <v>16.440000000000001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238</v>
      </c>
      <c r="AU182" s="230" t="s">
        <v>82</v>
      </c>
      <c r="AV182" s="15" t="s">
        <v>143</v>
      </c>
      <c r="AW182" s="15" t="s">
        <v>35</v>
      </c>
      <c r="AX182" s="15" t="s">
        <v>80</v>
      </c>
      <c r="AY182" s="230" t="s">
        <v>226</v>
      </c>
    </row>
    <row r="183" spans="1:65" s="2" customFormat="1" ht="21.75" customHeight="1">
      <c r="A183" s="36"/>
      <c r="B183" s="37"/>
      <c r="C183" s="231" t="s">
        <v>361</v>
      </c>
      <c r="D183" s="231" t="s">
        <v>242</v>
      </c>
      <c r="E183" s="232" t="s">
        <v>291</v>
      </c>
      <c r="F183" s="233" t="s">
        <v>292</v>
      </c>
      <c r="G183" s="234" t="s">
        <v>232</v>
      </c>
      <c r="H183" s="235">
        <v>19.728000000000002</v>
      </c>
      <c r="I183" s="236"/>
      <c r="J183" s="237">
        <f>ROUND(I183*H183,2)</f>
        <v>0</v>
      </c>
      <c r="K183" s="233" t="s">
        <v>233</v>
      </c>
      <c r="L183" s="238"/>
      <c r="M183" s="239" t="s">
        <v>19</v>
      </c>
      <c r="N183" s="240" t="s">
        <v>44</v>
      </c>
      <c r="O183" s="66"/>
      <c r="P183" s="189">
        <f>O183*H183</f>
        <v>0</v>
      </c>
      <c r="Q183" s="189">
        <v>2.5000000000000001E-3</v>
      </c>
      <c r="R183" s="189">
        <f>Q183*H183</f>
        <v>4.9320000000000003E-2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246</v>
      </c>
      <c r="AT183" s="191" t="s">
        <v>242</v>
      </c>
      <c r="AU183" s="191" t="s">
        <v>82</v>
      </c>
      <c r="AY183" s="19" t="s">
        <v>226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234</v>
      </c>
      <c r="BM183" s="191" t="s">
        <v>533</v>
      </c>
    </row>
    <row r="184" spans="1:65" s="14" customFormat="1" ht="11.25">
      <c r="B184" s="209"/>
      <c r="C184" s="210"/>
      <c r="D184" s="200" t="s">
        <v>238</v>
      </c>
      <c r="E184" s="210"/>
      <c r="F184" s="212" t="s">
        <v>530</v>
      </c>
      <c r="G184" s="210"/>
      <c r="H184" s="213">
        <v>19.728000000000002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238</v>
      </c>
      <c r="AU184" s="219" t="s">
        <v>82</v>
      </c>
      <c r="AV184" s="14" t="s">
        <v>82</v>
      </c>
      <c r="AW184" s="14" t="s">
        <v>4</v>
      </c>
      <c r="AX184" s="14" t="s">
        <v>80</v>
      </c>
      <c r="AY184" s="219" t="s">
        <v>226</v>
      </c>
    </row>
    <row r="185" spans="1:65" s="2" customFormat="1" ht="24.2" customHeight="1">
      <c r="A185" s="36"/>
      <c r="B185" s="37"/>
      <c r="C185" s="180" t="s">
        <v>365</v>
      </c>
      <c r="D185" s="180" t="s">
        <v>229</v>
      </c>
      <c r="E185" s="181" t="s">
        <v>391</v>
      </c>
      <c r="F185" s="182" t="s">
        <v>392</v>
      </c>
      <c r="G185" s="183" t="s">
        <v>245</v>
      </c>
      <c r="H185" s="184">
        <v>0.36499999999999999</v>
      </c>
      <c r="I185" s="185"/>
      <c r="J185" s="186">
        <f>ROUND(I185*H185,2)</f>
        <v>0</v>
      </c>
      <c r="K185" s="182" t="s">
        <v>233</v>
      </c>
      <c r="L185" s="41"/>
      <c r="M185" s="187" t="s">
        <v>19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234</v>
      </c>
      <c r="AT185" s="191" t="s">
        <v>229</v>
      </c>
      <c r="AU185" s="191" t="s">
        <v>82</v>
      </c>
      <c r="AY185" s="19" t="s">
        <v>226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234</v>
      </c>
      <c r="BM185" s="191" t="s">
        <v>534</v>
      </c>
    </row>
    <row r="186" spans="1:65" s="2" customFormat="1" ht="11.25">
      <c r="A186" s="36"/>
      <c r="B186" s="37"/>
      <c r="C186" s="38"/>
      <c r="D186" s="193" t="s">
        <v>236</v>
      </c>
      <c r="E186" s="38"/>
      <c r="F186" s="194" t="s">
        <v>394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236</v>
      </c>
      <c r="AU186" s="19" t="s">
        <v>82</v>
      </c>
    </row>
    <row r="187" spans="1:65" s="12" customFormat="1" ht="22.9" customHeight="1">
      <c r="B187" s="164"/>
      <c r="C187" s="165"/>
      <c r="D187" s="166" t="s">
        <v>72</v>
      </c>
      <c r="E187" s="178" t="s">
        <v>395</v>
      </c>
      <c r="F187" s="178" t="s">
        <v>396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SUM(P188:P207)</f>
        <v>0</v>
      </c>
      <c r="Q187" s="172"/>
      <c r="R187" s="173">
        <f>SUM(R188:R207)</f>
        <v>0.16928842999999999</v>
      </c>
      <c r="S187" s="172"/>
      <c r="T187" s="174">
        <f>SUM(T188:T207)</f>
        <v>0</v>
      </c>
      <c r="AR187" s="175" t="s">
        <v>82</v>
      </c>
      <c r="AT187" s="176" t="s">
        <v>72</v>
      </c>
      <c r="AU187" s="176" t="s">
        <v>80</v>
      </c>
      <c r="AY187" s="175" t="s">
        <v>226</v>
      </c>
      <c r="BK187" s="177">
        <f>SUM(BK188:BK207)</f>
        <v>0</v>
      </c>
    </row>
    <row r="188" spans="1:65" s="2" customFormat="1" ht="24.2" customHeight="1">
      <c r="A188" s="36"/>
      <c r="B188" s="37"/>
      <c r="C188" s="180" t="s">
        <v>371</v>
      </c>
      <c r="D188" s="180" t="s">
        <v>229</v>
      </c>
      <c r="E188" s="181" t="s">
        <v>398</v>
      </c>
      <c r="F188" s="182" t="s">
        <v>399</v>
      </c>
      <c r="G188" s="183" t="s">
        <v>232</v>
      </c>
      <c r="H188" s="184">
        <v>44.84</v>
      </c>
      <c r="I188" s="185"/>
      <c r="J188" s="186">
        <f>ROUND(I188*H188,2)</f>
        <v>0</v>
      </c>
      <c r="K188" s="182" t="s">
        <v>233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1.21E-4</v>
      </c>
      <c r="R188" s="189">
        <f>Q188*H188</f>
        <v>5.4256400000000007E-3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234</v>
      </c>
      <c r="AT188" s="191" t="s">
        <v>229</v>
      </c>
      <c r="AU188" s="191" t="s">
        <v>82</v>
      </c>
      <c r="AY188" s="19" t="s">
        <v>226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234</v>
      </c>
      <c r="BM188" s="191" t="s">
        <v>535</v>
      </c>
    </row>
    <row r="189" spans="1:65" s="2" customFormat="1" ht="11.25">
      <c r="A189" s="36"/>
      <c r="B189" s="37"/>
      <c r="C189" s="38"/>
      <c r="D189" s="193" t="s">
        <v>236</v>
      </c>
      <c r="E189" s="38"/>
      <c r="F189" s="194" t="s">
        <v>401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236</v>
      </c>
      <c r="AU189" s="19" t="s">
        <v>82</v>
      </c>
    </row>
    <row r="190" spans="1:65" s="14" customFormat="1" ht="11.25">
      <c r="B190" s="209"/>
      <c r="C190" s="210"/>
      <c r="D190" s="200" t="s">
        <v>238</v>
      </c>
      <c r="E190" s="211" t="s">
        <v>19</v>
      </c>
      <c r="F190" s="212" t="s">
        <v>498</v>
      </c>
      <c r="G190" s="210"/>
      <c r="H190" s="213">
        <v>22.42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238</v>
      </c>
      <c r="AU190" s="219" t="s">
        <v>82</v>
      </c>
      <c r="AV190" s="14" t="s">
        <v>82</v>
      </c>
      <c r="AW190" s="14" t="s">
        <v>35</v>
      </c>
      <c r="AX190" s="14" t="s">
        <v>73</v>
      </c>
      <c r="AY190" s="219" t="s">
        <v>226</v>
      </c>
    </row>
    <row r="191" spans="1:65" s="15" customFormat="1" ht="11.25">
      <c r="B191" s="220"/>
      <c r="C191" s="221"/>
      <c r="D191" s="200" t="s">
        <v>238</v>
      </c>
      <c r="E191" s="222" t="s">
        <v>19</v>
      </c>
      <c r="F191" s="223" t="s">
        <v>241</v>
      </c>
      <c r="G191" s="221"/>
      <c r="H191" s="224">
        <v>22.42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238</v>
      </c>
      <c r="AU191" s="230" t="s">
        <v>82</v>
      </c>
      <c r="AV191" s="15" t="s">
        <v>143</v>
      </c>
      <c r="AW191" s="15" t="s">
        <v>35</v>
      </c>
      <c r="AX191" s="15" t="s">
        <v>73</v>
      </c>
      <c r="AY191" s="230" t="s">
        <v>226</v>
      </c>
    </row>
    <row r="192" spans="1:65" s="14" customFormat="1" ht="11.25">
      <c r="B192" s="209"/>
      <c r="C192" s="210"/>
      <c r="D192" s="200" t="s">
        <v>238</v>
      </c>
      <c r="E192" s="211" t="s">
        <v>19</v>
      </c>
      <c r="F192" s="212" t="s">
        <v>536</v>
      </c>
      <c r="G192" s="210"/>
      <c r="H192" s="213">
        <v>44.84</v>
      </c>
      <c r="I192" s="214"/>
      <c r="J192" s="210"/>
      <c r="K192" s="210"/>
      <c r="L192" s="215"/>
      <c r="M192" s="216"/>
      <c r="N192" s="217"/>
      <c r="O192" s="217"/>
      <c r="P192" s="217"/>
      <c r="Q192" s="217"/>
      <c r="R192" s="217"/>
      <c r="S192" s="217"/>
      <c r="T192" s="218"/>
      <c r="AT192" s="219" t="s">
        <v>238</v>
      </c>
      <c r="AU192" s="219" t="s">
        <v>82</v>
      </c>
      <c r="AV192" s="14" t="s">
        <v>82</v>
      </c>
      <c r="AW192" s="14" t="s">
        <v>35</v>
      </c>
      <c r="AX192" s="14" t="s">
        <v>80</v>
      </c>
      <c r="AY192" s="219" t="s">
        <v>226</v>
      </c>
    </row>
    <row r="193" spans="1:65" s="2" customFormat="1" ht="16.5" customHeight="1">
      <c r="A193" s="36"/>
      <c r="B193" s="37"/>
      <c r="C193" s="231" t="s">
        <v>374</v>
      </c>
      <c r="D193" s="231" t="s">
        <v>242</v>
      </c>
      <c r="E193" s="232" t="s">
        <v>537</v>
      </c>
      <c r="F193" s="233" t="s">
        <v>538</v>
      </c>
      <c r="G193" s="234" t="s">
        <v>232</v>
      </c>
      <c r="H193" s="235">
        <v>22.867999999999999</v>
      </c>
      <c r="I193" s="236"/>
      <c r="J193" s="237">
        <f>ROUND(I193*H193,2)</f>
        <v>0</v>
      </c>
      <c r="K193" s="233" t="s">
        <v>233</v>
      </c>
      <c r="L193" s="238"/>
      <c r="M193" s="239" t="s">
        <v>19</v>
      </c>
      <c r="N193" s="240" t="s">
        <v>44</v>
      </c>
      <c r="O193" s="66"/>
      <c r="P193" s="189">
        <f>O193*H193</f>
        <v>0</v>
      </c>
      <c r="Q193" s="189">
        <v>2.5000000000000001E-3</v>
      </c>
      <c r="R193" s="189">
        <f>Q193*H193</f>
        <v>5.7169999999999999E-2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246</v>
      </c>
      <c r="AT193" s="191" t="s">
        <v>242</v>
      </c>
      <c r="AU193" s="191" t="s">
        <v>82</v>
      </c>
      <c r="AY193" s="19" t="s">
        <v>226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234</v>
      </c>
      <c r="BM193" s="191" t="s">
        <v>539</v>
      </c>
    </row>
    <row r="194" spans="1:65" s="14" customFormat="1" ht="11.25">
      <c r="B194" s="209"/>
      <c r="C194" s="210"/>
      <c r="D194" s="200" t="s">
        <v>238</v>
      </c>
      <c r="E194" s="210"/>
      <c r="F194" s="212" t="s">
        <v>540</v>
      </c>
      <c r="G194" s="210"/>
      <c r="H194" s="213">
        <v>22.867999999999999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238</v>
      </c>
      <c r="AU194" s="219" t="s">
        <v>82</v>
      </c>
      <c r="AV194" s="14" t="s">
        <v>82</v>
      </c>
      <c r="AW194" s="14" t="s">
        <v>4</v>
      </c>
      <c r="AX194" s="14" t="s">
        <v>80</v>
      </c>
      <c r="AY194" s="219" t="s">
        <v>226</v>
      </c>
    </row>
    <row r="195" spans="1:65" s="2" customFormat="1" ht="16.5" customHeight="1">
      <c r="A195" s="36"/>
      <c r="B195" s="37"/>
      <c r="C195" s="231" t="s">
        <v>380</v>
      </c>
      <c r="D195" s="231" t="s">
        <v>242</v>
      </c>
      <c r="E195" s="232" t="s">
        <v>541</v>
      </c>
      <c r="F195" s="233" t="s">
        <v>542</v>
      </c>
      <c r="G195" s="234" t="s">
        <v>232</v>
      </c>
      <c r="H195" s="235">
        <v>22.867999999999999</v>
      </c>
      <c r="I195" s="236"/>
      <c r="J195" s="237">
        <f>ROUND(I195*H195,2)</f>
        <v>0</v>
      </c>
      <c r="K195" s="233" t="s">
        <v>233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1.9400000000000001E-3</v>
      </c>
      <c r="R195" s="189">
        <f>Q195*H195</f>
        <v>4.4363920000000001E-2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246</v>
      </c>
      <c r="AT195" s="191" t="s">
        <v>242</v>
      </c>
      <c r="AU195" s="191" t="s">
        <v>82</v>
      </c>
      <c r="AY195" s="19" t="s">
        <v>226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234</v>
      </c>
      <c r="BM195" s="191" t="s">
        <v>543</v>
      </c>
    </row>
    <row r="196" spans="1:65" s="14" customFormat="1" ht="11.25">
      <c r="B196" s="209"/>
      <c r="C196" s="210"/>
      <c r="D196" s="200" t="s">
        <v>238</v>
      </c>
      <c r="E196" s="210"/>
      <c r="F196" s="212" t="s">
        <v>540</v>
      </c>
      <c r="G196" s="210"/>
      <c r="H196" s="213">
        <v>22.867999999999999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238</v>
      </c>
      <c r="AU196" s="219" t="s">
        <v>82</v>
      </c>
      <c r="AV196" s="14" t="s">
        <v>82</v>
      </c>
      <c r="AW196" s="14" t="s">
        <v>4</v>
      </c>
      <c r="AX196" s="14" t="s">
        <v>80</v>
      </c>
      <c r="AY196" s="219" t="s">
        <v>226</v>
      </c>
    </row>
    <row r="197" spans="1:65" s="2" customFormat="1" ht="24.2" customHeight="1">
      <c r="A197" s="36"/>
      <c r="B197" s="37"/>
      <c r="C197" s="180" t="s">
        <v>383</v>
      </c>
      <c r="D197" s="180" t="s">
        <v>229</v>
      </c>
      <c r="E197" s="181" t="s">
        <v>413</v>
      </c>
      <c r="F197" s="182" t="s">
        <v>414</v>
      </c>
      <c r="G197" s="183" t="s">
        <v>232</v>
      </c>
      <c r="H197" s="184">
        <v>22.42</v>
      </c>
      <c r="I197" s="185"/>
      <c r="J197" s="186">
        <f>ROUND(I197*H197,2)</f>
        <v>0</v>
      </c>
      <c r="K197" s="182" t="s">
        <v>233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1.2349999999999999E-4</v>
      </c>
      <c r="R197" s="189">
        <f>Q197*H197</f>
        <v>2.7688700000000001E-3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234</v>
      </c>
      <c r="AT197" s="191" t="s">
        <v>229</v>
      </c>
      <c r="AU197" s="191" t="s">
        <v>82</v>
      </c>
      <c r="AY197" s="19" t="s">
        <v>226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234</v>
      </c>
      <c r="BM197" s="191" t="s">
        <v>544</v>
      </c>
    </row>
    <row r="198" spans="1:65" s="2" customFormat="1" ht="11.25">
      <c r="A198" s="36"/>
      <c r="B198" s="37"/>
      <c r="C198" s="38"/>
      <c r="D198" s="193" t="s">
        <v>236</v>
      </c>
      <c r="E198" s="38"/>
      <c r="F198" s="194" t="s">
        <v>416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236</v>
      </c>
      <c r="AU198" s="19" t="s">
        <v>82</v>
      </c>
    </row>
    <row r="199" spans="1:65" s="14" customFormat="1" ht="11.25">
      <c r="B199" s="209"/>
      <c r="C199" s="210"/>
      <c r="D199" s="200" t="s">
        <v>238</v>
      </c>
      <c r="E199" s="211" t="s">
        <v>19</v>
      </c>
      <c r="F199" s="212" t="s">
        <v>498</v>
      </c>
      <c r="G199" s="210"/>
      <c r="H199" s="213">
        <v>22.42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238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226</v>
      </c>
    </row>
    <row r="200" spans="1:65" s="15" customFormat="1" ht="11.25">
      <c r="B200" s="220"/>
      <c r="C200" s="221"/>
      <c r="D200" s="200" t="s">
        <v>238</v>
      </c>
      <c r="E200" s="222" t="s">
        <v>19</v>
      </c>
      <c r="F200" s="223" t="s">
        <v>241</v>
      </c>
      <c r="G200" s="221"/>
      <c r="H200" s="224">
        <v>22.42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238</v>
      </c>
      <c r="AU200" s="230" t="s">
        <v>82</v>
      </c>
      <c r="AV200" s="15" t="s">
        <v>143</v>
      </c>
      <c r="AW200" s="15" t="s">
        <v>35</v>
      </c>
      <c r="AX200" s="15" t="s">
        <v>80</v>
      </c>
      <c r="AY200" s="230" t="s">
        <v>226</v>
      </c>
    </row>
    <row r="201" spans="1:65" s="2" customFormat="1" ht="16.5" customHeight="1">
      <c r="A201" s="36"/>
      <c r="B201" s="37"/>
      <c r="C201" s="231" t="s">
        <v>246</v>
      </c>
      <c r="D201" s="231" t="s">
        <v>242</v>
      </c>
      <c r="E201" s="232" t="s">
        <v>418</v>
      </c>
      <c r="F201" s="233" t="s">
        <v>419</v>
      </c>
      <c r="G201" s="234" t="s">
        <v>420</v>
      </c>
      <c r="H201" s="235">
        <v>2.9780000000000002</v>
      </c>
      <c r="I201" s="236"/>
      <c r="J201" s="237">
        <f>ROUND(I201*H201,2)</f>
        <v>0</v>
      </c>
      <c r="K201" s="233" t="s">
        <v>233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0.02</v>
      </c>
      <c r="R201" s="189">
        <f>Q201*H201</f>
        <v>5.9560000000000002E-2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246</v>
      </c>
      <c r="AT201" s="191" t="s">
        <v>242</v>
      </c>
      <c r="AU201" s="191" t="s">
        <v>82</v>
      </c>
      <c r="AY201" s="19" t="s">
        <v>226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234</v>
      </c>
      <c r="BM201" s="191" t="s">
        <v>545</v>
      </c>
    </row>
    <row r="202" spans="1:65" s="13" customFormat="1" ht="11.25">
      <c r="B202" s="198"/>
      <c r="C202" s="199"/>
      <c r="D202" s="200" t="s">
        <v>238</v>
      </c>
      <c r="E202" s="201" t="s">
        <v>19</v>
      </c>
      <c r="F202" s="202" t="s">
        <v>546</v>
      </c>
      <c r="G202" s="199"/>
      <c r="H202" s="201" t="s">
        <v>19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238</v>
      </c>
      <c r="AU202" s="208" t="s">
        <v>82</v>
      </c>
      <c r="AV202" s="13" t="s">
        <v>80</v>
      </c>
      <c r="AW202" s="13" t="s">
        <v>35</v>
      </c>
      <c r="AX202" s="13" t="s">
        <v>73</v>
      </c>
      <c r="AY202" s="208" t="s">
        <v>226</v>
      </c>
    </row>
    <row r="203" spans="1:65" s="14" customFormat="1" ht="11.25">
      <c r="B203" s="209"/>
      <c r="C203" s="210"/>
      <c r="D203" s="200" t="s">
        <v>238</v>
      </c>
      <c r="E203" s="211" t="s">
        <v>19</v>
      </c>
      <c r="F203" s="212" t="s">
        <v>547</v>
      </c>
      <c r="G203" s="210"/>
      <c r="H203" s="213">
        <v>2.92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238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226</v>
      </c>
    </row>
    <row r="204" spans="1:65" s="15" customFormat="1" ht="11.25">
      <c r="B204" s="220"/>
      <c r="C204" s="221"/>
      <c r="D204" s="200" t="s">
        <v>238</v>
      </c>
      <c r="E204" s="222" t="s">
        <v>19</v>
      </c>
      <c r="F204" s="223" t="s">
        <v>241</v>
      </c>
      <c r="G204" s="221"/>
      <c r="H204" s="224">
        <v>2.92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238</v>
      </c>
      <c r="AU204" s="230" t="s">
        <v>82</v>
      </c>
      <c r="AV204" s="15" t="s">
        <v>143</v>
      </c>
      <c r="AW204" s="15" t="s">
        <v>35</v>
      </c>
      <c r="AX204" s="15" t="s">
        <v>80</v>
      </c>
      <c r="AY204" s="230" t="s">
        <v>226</v>
      </c>
    </row>
    <row r="205" spans="1:65" s="14" customFormat="1" ht="11.25">
      <c r="B205" s="209"/>
      <c r="C205" s="210"/>
      <c r="D205" s="200" t="s">
        <v>238</v>
      </c>
      <c r="E205" s="210"/>
      <c r="F205" s="212" t="s">
        <v>548</v>
      </c>
      <c r="G205" s="210"/>
      <c r="H205" s="213">
        <v>2.9780000000000002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238</v>
      </c>
      <c r="AU205" s="219" t="s">
        <v>82</v>
      </c>
      <c r="AV205" s="14" t="s">
        <v>82</v>
      </c>
      <c r="AW205" s="14" t="s">
        <v>4</v>
      </c>
      <c r="AX205" s="14" t="s">
        <v>80</v>
      </c>
      <c r="AY205" s="219" t="s">
        <v>226</v>
      </c>
    </row>
    <row r="206" spans="1:65" s="2" customFormat="1" ht="24.2" customHeight="1">
      <c r="A206" s="36"/>
      <c r="B206" s="37"/>
      <c r="C206" s="180" t="s">
        <v>443</v>
      </c>
      <c r="D206" s="180" t="s">
        <v>229</v>
      </c>
      <c r="E206" s="181" t="s">
        <v>437</v>
      </c>
      <c r="F206" s="182" t="s">
        <v>438</v>
      </c>
      <c r="G206" s="183" t="s">
        <v>245</v>
      </c>
      <c r="H206" s="184">
        <v>0.16900000000000001</v>
      </c>
      <c r="I206" s="185"/>
      <c r="J206" s="186">
        <f>ROUND(I206*H206,2)</f>
        <v>0</v>
      </c>
      <c r="K206" s="182" t="s">
        <v>233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234</v>
      </c>
      <c r="AT206" s="191" t="s">
        <v>229</v>
      </c>
      <c r="AU206" s="191" t="s">
        <v>82</v>
      </c>
      <c r="AY206" s="19" t="s">
        <v>226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234</v>
      </c>
      <c r="BM206" s="191" t="s">
        <v>549</v>
      </c>
    </row>
    <row r="207" spans="1:65" s="2" customFormat="1" ht="11.25">
      <c r="A207" s="36"/>
      <c r="B207" s="37"/>
      <c r="C207" s="38"/>
      <c r="D207" s="193" t="s">
        <v>236</v>
      </c>
      <c r="E207" s="38"/>
      <c r="F207" s="194" t="s">
        <v>440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236</v>
      </c>
      <c r="AU207" s="19" t="s">
        <v>82</v>
      </c>
    </row>
    <row r="208" spans="1:65" s="12" customFormat="1" ht="22.9" customHeight="1">
      <c r="B208" s="164"/>
      <c r="C208" s="165"/>
      <c r="D208" s="166" t="s">
        <v>72</v>
      </c>
      <c r="E208" s="178" t="s">
        <v>441</v>
      </c>
      <c r="F208" s="178" t="s">
        <v>442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SUM(P209:P217)</f>
        <v>0</v>
      </c>
      <c r="Q208" s="172"/>
      <c r="R208" s="173">
        <f>SUM(R209:R217)</f>
        <v>5.1500000000000001E-3</v>
      </c>
      <c r="S208" s="172"/>
      <c r="T208" s="174">
        <f>SUM(T209:T217)</f>
        <v>0</v>
      </c>
      <c r="AR208" s="175" t="s">
        <v>82</v>
      </c>
      <c r="AT208" s="176" t="s">
        <v>72</v>
      </c>
      <c r="AU208" s="176" t="s">
        <v>80</v>
      </c>
      <c r="AY208" s="175" t="s">
        <v>226</v>
      </c>
      <c r="BK208" s="177">
        <f>SUM(BK209:BK217)</f>
        <v>0</v>
      </c>
    </row>
    <row r="209" spans="1:65" s="2" customFormat="1" ht="16.5" customHeight="1">
      <c r="A209" s="36"/>
      <c r="B209" s="37"/>
      <c r="C209" s="180" t="s">
        <v>390</v>
      </c>
      <c r="D209" s="180" t="s">
        <v>229</v>
      </c>
      <c r="E209" s="181" t="s">
        <v>444</v>
      </c>
      <c r="F209" s="182" t="s">
        <v>445</v>
      </c>
      <c r="G209" s="183" t="s">
        <v>261</v>
      </c>
      <c r="H209" s="184">
        <v>1</v>
      </c>
      <c r="I209" s="185"/>
      <c r="J209" s="186">
        <f>ROUND(I209*H209,2)</f>
        <v>0</v>
      </c>
      <c r="K209" s="182" t="s">
        <v>233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1.15E-3</v>
      </c>
      <c r="R209" s="189">
        <f>Q209*H209</f>
        <v>1.15E-3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234</v>
      </c>
      <c r="AT209" s="191" t="s">
        <v>229</v>
      </c>
      <c r="AU209" s="191" t="s">
        <v>82</v>
      </c>
      <c r="AY209" s="19" t="s">
        <v>226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234</v>
      </c>
      <c r="BM209" s="191" t="s">
        <v>550</v>
      </c>
    </row>
    <row r="210" spans="1:65" s="2" customFormat="1" ht="11.25">
      <c r="A210" s="36"/>
      <c r="B210" s="37"/>
      <c r="C210" s="38"/>
      <c r="D210" s="193" t="s">
        <v>236</v>
      </c>
      <c r="E210" s="38"/>
      <c r="F210" s="194" t="s">
        <v>447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236</v>
      </c>
      <c r="AU210" s="19" t="s">
        <v>82</v>
      </c>
    </row>
    <row r="211" spans="1:65" s="13" customFormat="1" ht="11.25">
      <c r="B211" s="198"/>
      <c r="C211" s="199"/>
      <c r="D211" s="200" t="s">
        <v>238</v>
      </c>
      <c r="E211" s="201" t="s">
        <v>19</v>
      </c>
      <c r="F211" s="202" t="s">
        <v>239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238</v>
      </c>
      <c r="AU211" s="208" t="s">
        <v>82</v>
      </c>
      <c r="AV211" s="13" t="s">
        <v>80</v>
      </c>
      <c r="AW211" s="13" t="s">
        <v>35</v>
      </c>
      <c r="AX211" s="13" t="s">
        <v>73</v>
      </c>
      <c r="AY211" s="208" t="s">
        <v>226</v>
      </c>
    </row>
    <row r="212" spans="1:65" s="14" customFormat="1" ht="11.25">
      <c r="B212" s="209"/>
      <c r="C212" s="210"/>
      <c r="D212" s="200" t="s">
        <v>238</v>
      </c>
      <c r="E212" s="211" t="s">
        <v>19</v>
      </c>
      <c r="F212" s="212" t="s">
        <v>521</v>
      </c>
      <c r="G212" s="210"/>
      <c r="H212" s="213">
        <v>1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238</v>
      </c>
      <c r="AU212" s="219" t="s">
        <v>82</v>
      </c>
      <c r="AV212" s="14" t="s">
        <v>82</v>
      </c>
      <c r="AW212" s="14" t="s">
        <v>35</v>
      </c>
      <c r="AX212" s="14" t="s">
        <v>73</v>
      </c>
      <c r="AY212" s="219" t="s">
        <v>226</v>
      </c>
    </row>
    <row r="213" spans="1:65" s="15" customFormat="1" ht="11.25">
      <c r="B213" s="220"/>
      <c r="C213" s="221"/>
      <c r="D213" s="200" t="s">
        <v>238</v>
      </c>
      <c r="E213" s="222" t="s">
        <v>19</v>
      </c>
      <c r="F213" s="223" t="s">
        <v>241</v>
      </c>
      <c r="G213" s="221"/>
      <c r="H213" s="224">
        <v>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238</v>
      </c>
      <c r="AU213" s="230" t="s">
        <v>82</v>
      </c>
      <c r="AV213" s="15" t="s">
        <v>143</v>
      </c>
      <c r="AW213" s="15" t="s">
        <v>35</v>
      </c>
      <c r="AX213" s="15" t="s">
        <v>80</v>
      </c>
      <c r="AY213" s="230" t="s">
        <v>226</v>
      </c>
    </row>
    <row r="214" spans="1:65" s="2" customFormat="1" ht="21.75" customHeight="1">
      <c r="A214" s="36"/>
      <c r="B214" s="37"/>
      <c r="C214" s="231" t="s">
        <v>397</v>
      </c>
      <c r="D214" s="231" t="s">
        <v>242</v>
      </c>
      <c r="E214" s="232" t="s">
        <v>449</v>
      </c>
      <c r="F214" s="233" t="s">
        <v>450</v>
      </c>
      <c r="G214" s="234" t="s">
        <v>261</v>
      </c>
      <c r="H214" s="235">
        <v>1</v>
      </c>
      <c r="I214" s="236"/>
      <c r="J214" s="237">
        <f>ROUND(I214*H214,2)</f>
        <v>0</v>
      </c>
      <c r="K214" s="233" t="s">
        <v>233</v>
      </c>
      <c r="L214" s="238"/>
      <c r="M214" s="239" t="s">
        <v>19</v>
      </c>
      <c r="N214" s="240" t="s">
        <v>44</v>
      </c>
      <c r="O214" s="66"/>
      <c r="P214" s="189">
        <f>O214*H214</f>
        <v>0</v>
      </c>
      <c r="Q214" s="189">
        <v>1.8E-3</v>
      </c>
      <c r="R214" s="189">
        <f>Q214*H214</f>
        <v>1.8E-3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246</v>
      </c>
      <c r="AT214" s="191" t="s">
        <v>242</v>
      </c>
      <c r="AU214" s="191" t="s">
        <v>82</v>
      </c>
      <c r="AY214" s="19" t="s">
        <v>226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234</v>
      </c>
      <c r="BM214" s="191" t="s">
        <v>551</v>
      </c>
    </row>
    <row r="215" spans="1:65" s="2" customFormat="1" ht="16.5" customHeight="1">
      <c r="A215" s="36"/>
      <c r="B215" s="37"/>
      <c r="C215" s="231" t="s">
        <v>403</v>
      </c>
      <c r="D215" s="231" t="s">
        <v>242</v>
      </c>
      <c r="E215" s="232" t="s">
        <v>453</v>
      </c>
      <c r="F215" s="233" t="s">
        <v>454</v>
      </c>
      <c r="G215" s="234" t="s">
        <v>261</v>
      </c>
      <c r="H215" s="235">
        <v>1</v>
      </c>
      <c r="I215" s="236"/>
      <c r="J215" s="237">
        <f>ROUND(I215*H215,2)</f>
        <v>0</v>
      </c>
      <c r="K215" s="233" t="s">
        <v>19</v>
      </c>
      <c r="L215" s="238"/>
      <c r="M215" s="239" t="s">
        <v>19</v>
      </c>
      <c r="N215" s="240" t="s">
        <v>44</v>
      </c>
      <c r="O215" s="66"/>
      <c r="P215" s="189">
        <f>O215*H215</f>
        <v>0</v>
      </c>
      <c r="Q215" s="189">
        <v>2.2000000000000001E-3</v>
      </c>
      <c r="R215" s="189">
        <f>Q215*H215</f>
        <v>2.2000000000000001E-3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246</v>
      </c>
      <c r="AT215" s="191" t="s">
        <v>242</v>
      </c>
      <c r="AU215" s="191" t="s">
        <v>82</v>
      </c>
      <c r="AY215" s="19" t="s">
        <v>226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234</v>
      </c>
      <c r="BM215" s="191" t="s">
        <v>552</v>
      </c>
    </row>
    <row r="216" spans="1:65" s="2" customFormat="1" ht="24.2" customHeight="1">
      <c r="A216" s="36"/>
      <c r="B216" s="37"/>
      <c r="C216" s="180" t="s">
        <v>408</v>
      </c>
      <c r="D216" s="180" t="s">
        <v>229</v>
      </c>
      <c r="E216" s="181" t="s">
        <v>457</v>
      </c>
      <c r="F216" s="182" t="s">
        <v>458</v>
      </c>
      <c r="G216" s="183" t="s">
        <v>245</v>
      </c>
      <c r="H216" s="184">
        <v>5.0000000000000001E-3</v>
      </c>
      <c r="I216" s="185"/>
      <c r="J216" s="186">
        <f>ROUND(I216*H216,2)</f>
        <v>0</v>
      </c>
      <c r="K216" s="182" t="s">
        <v>233</v>
      </c>
      <c r="L216" s="41"/>
      <c r="M216" s="187" t="s">
        <v>19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234</v>
      </c>
      <c r="AT216" s="191" t="s">
        <v>229</v>
      </c>
      <c r="AU216" s="191" t="s">
        <v>82</v>
      </c>
      <c r="AY216" s="19" t="s">
        <v>226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234</v>
      </c>
      <c r="BM216" s="191" t="s">
        <v>553</v>
      </c>
    </row>
    <row r="217" spans="1:65" s="2" customFormat="1" ht="11.25">
      <c r="A217" s="36"/>
      <c r="B217" s="37"/>
      <c r="C217" s="38"/>
      <c r="D217" s="193" t="s">
        <v>236</v>
      </c>
      <c r="E217" s="38"/>
      <c r="F217" s="194" t="s">
        <v>460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236</v>
      </c>
      <c r="AU217" s="19" t="s">
        <v>82</v>
      </c>
    </row>
    <row r="218" spans="1:65" s="12" customFormat="1" ht="22.9" customHeight="1">
      <c r="B218" s="164"/>
      <c r="C218" s="165"/>
      <c r="D218" s="166" t="s">
        <v>72</v>
      </c>
      <c r="E218" s="178" t="s">
        <v>461</v>
      </c>
      <c r="F218" s="178" t="s">
        <v>462</v>
      </c>
      <c r="G218" s="165"/>
      <c r="H218" s="165"/>
      <c r="I218" s="168"/>
      <c r="J218" s="179">
        <f>BK218</f>
        <v>0</v>
      </c>
      <c r="K218" s="165"/>
      <c r="L218" s="170"/>
      <c r="M218" s="171"/>
      <c r="N218" s="172"/>
      <c r="O218" s="172"/>
      <c r="P218" s="173">
        <f>SUM(P219:P226)</f>
        <v>0</v>
      </c>
      <c r="Q218" s="172"/>
      <c r="R218" s="173">
        <f>SUM(R219:R226)</f>
        <v>0.11291280000000001</v>
      </c>
      <c r="S218" s="172"/>
      <c r="T218" s="174">
        <f>SUM(T219:T226)</f>
        <v>0</v>
      </c>
      <c r="AR218" s="175" t="s">
        <v>82</v>
      </c>
      <c r="AT218" s="176" t="s">
        <v>72</v>
      </c>
      <c r="AU218" s="176" t="s">
        <v>80</v>
      </c>
      <c r="AY218" s="175" t="s">
        <v>226</v>
      </c>
      <c r="BK218" s="177">
        <f>SUM(BK219:BK226)</f>
        <v>0</v>
      </c>
    </row>
    <row r="219" spans="1:65" s="2" customFormat="1" ht="24.2" customHeight="1">
      <c r="A219" s="36"/>
      <c r="B219" s="37"/>
      <c r="C219" s="180" t="s">
        <v>417</v>
      </c>
      <c r="D219" s="180" t="s">
        <v>229</v>
      </c>
      <c r="E219" s="181" t="s">
        <v>464</v>
      </c>
      <c r="F219" s="182" t="s">
        <v>465</v>
      </c>
      <c r="G219" s="183" t="s">
        <v>232</v>
      </c>
      <c r="H219" s="184">
        <v>7.15</v>
      </c>
      <c r="I219" s="185"/>
      <c r="J219" s="186">
        <f>ROUND(I219*H219,2)</f>
        <v>0</v>
      </c>
      <c r="K219" s="182" t="s">
        <v>233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1.5792E-2</v>
      </c>
      <c r="R219" s="189">
        <f>Q219*H219</f>
        <v>0.11291280000000001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234</v>
      </c>
      <c r="AT219" s="191" t="s">
        <v>229</v>
      </c>
      <c r="AU219" s="191" t="s">
        <v>82</v>
      </c>
      <c r="AY219" s="19" t="s">
        <v>226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234</v>
      </c>
      <c r="BM219" s="191" t="s">
        <v>554</v>
      </c>
    </row>
    <row r="220" spans="1:65" s="2" customFormat="1" ht="11.25">
      <c r="A220" s="36"/>
      <c r="B220" s="37"/>
      <c r="C220" s="38"/>
      <c r="D220" s="193" t="s">
        <v>236</v>
      </c>
      <c r="E220" s="38"/>
      <c r="F220" s="194" t="s">
        <v>467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236</v>
      </c>
      <c r="AU220" s="19" t="s">
        <v>82</v>
      </c>
    </row>
    <row r="221" spans="1:65" s="13" customFormat="1" ht="11.25">
      <c r="B221" s="198"/>
      <c r="C221" s="199"/>
      <c r="D221" s="200" t="s">
        <v>238</v>
      </c>
      <c r="E221" s="201" t="s">
        <v>19</v>
      </c>
      <c r="F221" s="202" t="s">
        <v>493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238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226</v>
      </c>
    </row>
    <row r="222" spans="1:65" s="13" customFormat="1" ht="11.25">
      <c r="B222" s="198"/>
      <c r="C222" s="199"/>
      <c r="D222" s="200" t="s">
        <v>238</v>
      </c>
      <c r="E222" s="201" t="s">
        <v>19</v>
      </c>
      <c r="F222" s="202" t="s">
        <v>555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238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226</v>
      </c>
    </row>
    <row r="223" spans="1:65" s="14" customFormat="1" ht="11.25">
      <c r="B223" s="209"/>
      <c r="C223" s="210"/>
      <c r="D223" s="200" t="s">
        <v>238</v>
      </c>
      <c r="E223" s="211" t="s">
        <v>19</v>
      </c>
      <c r="F223" s="212" t="s">
        <v>556</v>
      </c>
      <c r="G223" s="210"/>
      <c r="H223" s="213">
        <v>7.15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238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226</v>
      </c>
    </row>
    <row r="224" spans="1:65" s="15" customFormat="1" ht="11.25">
      <c r="B224" s="220"/>
      <c r="C224" s="221"/>
      <c r="D224" s="200" t="s">
        <v>238</v>
      </c>
      <c r="E224" s="222" t="s">
        <v>19</v>
      </c>
      <c r="F224" s="223" t="s">
        <v>241</v>
      </c>
      <c r="G224" s="221"/>
      <c r="H224" s="224">
        <v>7.15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238</v>
      </c>
      <c r="AU224" s="230" t="s">
        <v>82</v>
      </c>
      <c r="AV224" s="15" t="s">
        <v>143</v>
      </c>
      <c r="AW224" s="15" t="s">
        <v>35</v>
      </c>
      <c r="AX224" s="15" t="s">
        <v>80</v>
      </c>
      <c r="AY224" s="230" t="s">
        <v>226</v>
      </c>
    </row>
    <row r="225" spans="1:65" s="2" customFormat="1" ht="24.2" customHeight="1">
      <c r="A225" s="36"/>
      <c r="B225" s="37"/>
      <c r="C225" s="180" t="s">
        <v>431</v>
      </c>
      <c r="D225" s="180" t="s">
        <v>229</v>
      </c>
      <c r="E225" s="181" t="s">
        <v>471</v>
      </c>
      <c r="F225" s="182" t="s">
        <v>472</v>
      </c>
      <c r="G225" s="183" t="s">
        <v>245</v>
      </c>
      <c r="H225" s="184">
        <v>0.113</v>
      </c>
      <c r="I225" s="185"/>
      <c r="J225" s="186">
        <f>ROUND(I225*H225,2)</f>
        <v>0</v>
      </c>
      <c r="K225" s="182" t="s">
        <v>233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234</v>
      </c>
      <c r="AT225" s="191" t="s">
        <v>229</v>
      </c>
      <c r="AU225" s="191" t="s">
        <v>82</v>
      </c>
      <c r="AY225" s="19" t="s">
        <v>226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234</v>
      </c>
      <c r="BM225" s="191" t="s">
        <v>557</v>
      </c>
    </row>
    <row r="226" spans="1:65" s="2" customFormat="1" ht="11.25">
      <c r="A226" s="36"/>
      <c r="B226" s="37"/>
      <c r="C226" s="38"/>
      <c r="D226" s="193" t="s">
        <v>236</v>
      </c>
      <c r="E226" s="38"/>
      <c r="F226" s="194" t="s">
        <v>474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236</v>
      </c>
      <c r="AU226" s="19" t="s">
        <v>82</v>
      </c>
    </row>
    <row r="227" spans="1:65" s="12" customFormat="1" ht="22.9" customHeight="1">
      <c r="B227" s="164"/>
      <c r="C227" s="165"/>
      <c r="D227" s="166" t="s">
        <v>72</v>
      </c>
      <c r="E227" s="178" t="s">
        <v>475</v>
      </c>
      <c r="F227" s="178" t="s">
        <v>476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SUM(P228:P233)</f>
        <v>0</v>
      </c>
      <c r="Q227" s="172"/>
      <c r="R227" s="173">
        <f>SUM(R228:R233)</f>
        <v>0.10252710000000001</v>
      </c>
      <c r="S227" s="172"/>
      <c r="T227" s="174">
        <f>SUM(T228:T233)</f>
        <v>0</v>
      </c>
      <c r="AR227" s="175" t="s">
        <v>82</v>
      </c>
      <c r="AT227" s="176" t="s">
        <v>72</v>
      </c>
      <c r="AU227" s="176" t="s">
        <v>80</v>
      </c>
      <c r="AY227" s="175" t="s">
        <v>226</v>
      </c>
      <c r="BK227" s="177">
        <f>SUM(BK228:BK233)</f>
        <v>0</v>
      </c>
    </row>
    <row r="228" spans="1:65" s="2" customFormat="1" ht="24.2" customHeight="1">
      <c r="A228" s="36"/>
      <c r="B228" s="37"/>
      <c r="C228" s="180" t="s">
        <v>412</v>
      </c>
      <c r="D228" s="180" t="s">
        <v>229</v>
      </c>
      <c r="E228" s="181" t="s">
        <v>558</v>
      </c>
      <c r="F228" s="182" t="s">
        <v>559</v>
      </c>
      <c r="G228" s="183" t="s">
        <v>328</v>
      </c>
      <c r="H228" s="184">
        <v>29.21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3.5100000000000001E-3</v>
      </c>
      <c r="R228" s="189">
        <f>Q228*H228</f>
        <v>0.10252710000000001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234</v>
      </c>
      <c r="AT228" s="191" t="s">
        <v>229</v>
      </c>
      <c r="AU228" s="191" t="s">
        <v>82</v>
      </c>
      <c r="AY228" s="19" t="s">
        <v>226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234</v>
      </c>
      <c r="BM228" s="191" t="s">
        <v>560</v>
      </c>
    </row>
    <row r="229" spans="1:65" s="13" customFormat="1" ht="11.25">
      <c r="B229" s="198"/>
      <c r="C229" s="199"/>
      <c r="D229" s="200" t="s">
        <v>238</v>
      </c>
      <c r="E229" s="201" t="s">
        <v>19</v>
      </c>
      <c r="F229" s="202" t="s">
        <v>482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238</v>
      </c>
      <c r="AU229" s="208" t="s">
        <v>82</v>
      </c>
      <c r="AV229" s="13" t="s">
        <v>80</v>
      </c>
      <c r="AW229" s="13" t="s">
        <v>35</v>
      </c>
      <c r="AX229" s="13" t="s">
        <v>73</v>
      </c>
      <c r="AY229" s="208" t="s">
        <v>226</v>
      </c>
    </row>
    <row r="230" spans="1:65" s="14" customFormat="1" ht="11.25">
      <c r="B230" s="209"/>
      <c r="C230" s="210"/>
      <c r="D230" s="200" t="s">
        <v>238</v>
      </c>
      <c r="E230" s="211" t="s">
        <v>19</v>
      </c>
      <c r="F230" s="212" t="s">
        <v>561</v>
      </c>
      <c r="G230" s="210"/>
      <c r="H230" s="213">
        <v>29.21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238</v>
      </c>
      <c r="AU230" s="219" t="s">
        <v>82</v>
      </c>
      <c r="AV230" s="14" t="s">
        <v>82</v>
      </c>
      <c r="AW230" s="14" t="s">
        <v>35</v>
      </c>
      <c r="AX230" s="14" t="s">
        <v>73</v>
      </c>
      <c r="AY230" s="219" t="s">
        <v>226</v>
      </c>
    </row>
    <row r="231" spans="1:65" s="15" customFormat="1" ht="11.25">
      <c r="B231" s="220"/>
      <c r="C231" s="221"/>
      <c r="D231" s="200" t="s">
        <v>238</v>
      </c>
      <c r="E231" s="222" t="s">
        <v>19</v>
      </c>
      <c r="F231" s="223" t="s">
        <v>241</v>
      </c>
      <c r="G231" s="221"/>
      <c r="H231" s="224">
        <v>29.21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238</v>
      </c>
      <c r="AU231" s="230" t="s">
        <v>82</v>
      </c>
      <c r="AV231" s="15" t="s">
        <v>143</v>
      </c>
      <c r="AW231" s="15" t="s">
        <v>35</v>
      </c>
      <c r="AX231" s="15" t="s">
        <v>80</v>
      </c>
      <c r="AY231" s="230" t="s">
        <v>226</v>
      </c>
    </row>
    <row r="232" spans="1:65" s="2" customFormat="1" ht="24.2" customHeight="1">
      <c r="A232" s="36"/>
      <c r="B232" s="37"/>
      <c r="C232" s="180" t="s">
        <v>425</v>
      </c>
      <c r="D232" s="180" t="s">
        <v>229</v>
      </c>
      <c r="E232" s="181" t="s">
        <v>486</v>
      </c>
      <c r="F232" s="182" t="s">
        <v>487</v>
      </c>
      <c r="G232" s="183" t="s">
        <v>245</v>
      </c>
      <c r="H232" s="184">
        <v>0.10299999999999999</v>
      </c>
      <c r="I232" s="185"/>
      <c r="J232" s="186">
        <f>ROUND(I232*H232,2)</f>
        <v>0</v>
      </c>
      <c r="K232" s="182" t="s">
        <v>233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234</v>
      </c>
      <c r="AT232" s="191" t="s">
        <v>229</v>
      </c>
      <c r="AU232" s="191" t="s">
        <v>82</v>
      </c>
      <c r="AY232" s="19" t="s">
        <v>226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234</v>
      </c>
      <c r="BM232" s="191" t="s">
        <v>562</v>
      </c>
    </row>
    <row r="233" spans="1:65" s="2" customFormat="1" ht="11.25">
      <c r="A233" s="36"/>
      <c r="B233" s="37"/>
      <c r="C233" s="38"/>
      <c r="D233" s="193" t="s">
        <v>236</v>
      </c>
      <c r="E233" s="38"/>
      <c r="F233" s="194" t="s">
        <v>489</v>
      </c>
      <c r="G233" s="38"/>
      <c r="H233" s="38"/>
      <c r="I233" s="195"/>
      <c r="J233" s="38"/>
      <c r="K233" s="38"/>
      <c r="L233" s="41"/>
      <c r="M233" s="241"/>
      <c r="N233" s="242"/>
      <c r="O233" s="243"/>
      <c r="P233" s="243"/>
      <c r="Q233" s="243"/>
      <c r="R233" s="243"/>
      <c r="S233" s="243"/>
      <c r="T233" s="244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236</v>
      </c>
      <c r="AU233" s="19" t="s">
        <v>82</v>
      </c>
    </row>
    <row r="234" spans="1:65" s="2" customFormat="1" ht="6.95" customHeight="1">
      <c r="A234" s="36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41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algorithmName="SHA-512" hashValue="HnWVAvxz57ELWaR8khXMIjbp38lr2YoFI105xq3gTOQxEUa+relgwSVoIOI3SkX4HRub2I/BGsJrLsNeLD+Ybw==" saltValue="k7zpl6JYqh+LW4oSUbxokHfzfo7OQiRbfPDCznJfrfHgKHQ6SaZyLUGyQ43ZETxIuEiUbmUQOpK+FthyEpbaDA==" spinCount="100000" sheet="1" objects="1" scenarios="1" formatColumns="0" formatRows="0" autoFilter="0"/>
  <autoFilter ref="C96:K233" xr:uid="{00000000-0009-0000-0000-000002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0200-000000000000}"/>
    <hyperlink ref="F108" r:id="rId2" xr:uid="{00000000-0004-0000-0200-000001000000}"/>
    <hyperlink ref="F114" r:id="rId3" xr:uid="{00000000-0004-0000-0200-000002000000}"/>
    <hyperlink ref="F120" r:id="rId4" xr:uid="{00000000-0004-0000-0200-000003000000}"/>
    <hyperlink ref="F126" r:id="rId5" xr:uid="{00000000-0004-0000-0200-000004000000}"/>
    <hyperlink ref="F132" r:id="rId6" xr:uid="{00000000-0004-0000-0200-000005000000}"/>
    <hyperlink ref="F138" r:id="rId7" xr:uid="{00000000-0004-0000-0200-000006000000}"/>
    <hyperlink ref="F143" r:id="rId8" xr:uid="{00000000-0004-0000-0200-000007000000}"/>
    <hyperlink ref="F148" r:id="rId9" xr:uid="{00000000-0004-0000-0200-000008000000}"/>
    <hyperlink ref="F154" r:id="rId10" xr:uid="{00000000-0004-0000-0200-000009000000}"/>
    <hyperlink ref="F160" r:id="rId11" xr:uid="{00000000-0004-0000-0200-00000A000000}"/>
    <hyperlink ref="F166" r:id="rId12" xr:uid="{00000000-0004-0000-0200-00000B000000}"/>
    <hyperlink ref="F173" r:id="rId13" xr:uid="{00000000-0004-0000-0200-00000C000000}"/>
    <hyperlink ref="F180" r:id="rId14" xr:uid="{00000000-0004-0000-0200-00000D000000}"/>
    <hyperlink ref="F186" r:id="rId15" xr:uid="{00000000-0004-0000-0200-00000E000000}"/>
    <hyperlink ref="F189" r:id="rId16" xr:uid="{00000000-0004-0000-0200-00000F000000}"/>
    <hyperlink ref="F198" r:id="rId17" xr:uid="{00000000-0004-0000-0200-000010000000}"/>
    <hyperlink ref="F207" r:id="rId18" xr:uid="{00000000-0004-0000-0200-000011000000}"/>
    <hyperlink ref="F210" r:id="rId19" xr:uid="{00000000-0004-0000-0200-000012000000}"/>
    <hyperlink ref="F217" r:id="rId20" xr:uid="{00000000-0004-0000-0200-000013000000}"/>
    <hyperlink ref="F220" r:id="rId21" xr:uid="{00000000-0004-0000-0200-000014000000}"/>
    <hyperlink ref="F226" r:id="rId22" xr:uid="{00000000-0004-0000-0200-000015000000}"/>
    <hyperlink ref="F233" r:id="rId23" xr:uid="{00000000-0004-0000-0200-000016000000}"/>
  </hyperlinks>
  <pageMargins left="0.39370078740157483" right="0.39370078740157483" top="0.39370078740157483" bottom="0.39370078740157483" header="0" footer="0"/>
  <pageSetup paperSize="9" scale="84" fitToHeight="100" orientation="landscape" r:id="rId24"/>
  <headerFooter>
    <oddFooter>&amp;CStrana &amp;P z &amp;N</oddFooter>
  </headerFooter>
  <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196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10" t="s">
        <v>564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ROUND(J98,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ROUND((SUM(BE98:BE162)),  2)</f>
        <v>0</v>
      </c>
      <c r="G37" s="36"/>
      <c r="H37" s="36"/>
      <c r="I37" s="126">
        <v>0.21</v>
      </c>
      <c r="J37" s="125">
        <f>ROUND(((SUM(BE98:BE162))*I37),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ROUND((SUM(BF98:BF162)),  2)</f>
        <v>0</v>
      </c>
      <c r="G38" s="36"/>
      <c r="H38" s="36"/>
      <c r="I38" s="126">
        <v>0.15</v>
      </c>
      <c r="J38" s="125">
        <f>ROUND(((SUM(BF98:BF162))*I38),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ROUND((SUM(BG98:BG162)),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ROUND((SUM(BH98:BH162)),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ROUND((SUM(BI98:BI162)),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196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87" t="str">
        <f>E13</f>
        <v>SO 04.1.7 - VEGETAČNÍ STŘECHA - založení,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J98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J99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566</v>
      </c>
      <c r="E69" s="150"/>
      <c r="F69" s="150"/>
      <c r="G69" s="150"/>
      <c r="H69" s="150"/>
      <c r="I69" s="150"/>
      <c r="J69" s="151">
        <f>J100</f>
        <v>0</v>
      </c>
      <c r="K69" s="98"/>
      <c r="L69" s="152"/>
    </row>
    <row r="70" spans="1:47" s="10" customFormat="1" ht="14.85" customHeight="1">
      <c r="B70" s="148"/>
      <c r="C70" s="98"/>
      <c r="D70" s="149" t="s">
        <v>567</v>
      </c>
      <c r="E70" s="150"/>
      <c r="F70" s="150"/>
      <c r="G70" s="150"/>
      <c r="H70" s="150"/>
      <c r="I70" s="150"/>
      <c r="J70" s="151">
        <f>J101</f>
        <v>0</v>
      </c>
      <c r="K70" s="98"/>
      <c r="L70" s="152"/>
    </row>
    <row r="71" spans="1:47" s="10" customFormat="1" ht="14.85" customHeight="1">
      <c r="B71" s="148"/>
      <c r="C71" s="98"/>
      <c r="D71" s="149" t="s">
        <v>568</v>
      </c>
      <c r="E71" s="150"/>
      <c r="F71" s="150"/>
      <c r="G71" s="150"/>
      <c r="H71" s="150"/>
      <c r="I71" s="150"/>
      <c r="J71" s="151">
        <f>J109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569</v>
      </c>
      <c r="E72" s="150"/>
      <c r="F72" s="150"/>
      <c r="G72" s="150"/>
      <c r="H72" s="150"/>
      <c r="I72" s="150"/>
      <c r="J72" s="151">
        <f>J112</f>
        <v>0</v>
      </c>
      <c r="K72" s="98"/>
      <c r="L72" s="152"/>
    </row>
    <row r="73" spans="1:47" s="10" customFormat="1" ht="14.85" customHeight="1">
      <c r="B73" s="148"/>
      <c r="C73" s="98"/>
      <c r="D73" s="149" t="s">
        <v>570</v>
      </c>
      <c r="E73" s="150"/>
      <c r="F73" s="150"/>
      <c r="G73" s="150"/>
      <c r="H73" s="150"/>
      <c r="I73" s="150"/>
      <c r="J73" s="151">
        <f>J113</f>
        <v>0</v>
      </c>
      <c r="K73" s="98"/>
      <c r="L73" s="152"/>
    </row>
    <row r="74" spans="1:47" s="10" customFormat="1" ht="14.85" customHeight="1">
      <c r="B74" s="148"/>
      <c r="C74" s="98"/>
      <c r="D74" s="149" t="s">
        <v>571</v>
      </c>
      <c r="E74" s="150"/>
      <c r="F74" s="150"/>
      <c r="G74" s="150"/>
      <c r="H74" s="150"/>
      <c r="I74" s="150"/>
      <c r="J74" s="151">
        <f>J161</f>
        <v>0</v>
      </c>
      <c r="K74" s="98"/>
      <c r="L74" s="152"/>
    </row>
    <row r="75" spans="1:47" s="2" customFormat="1" ht="21.7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6.95" customHeight="1">
      <c r="A76" s="36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80" spans="1:47" s="2" customFormat="1" ht="6.95" customHeight="1">
      <c r="A80" s="36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24.95" customHeight="1">
      <c r="A81" s="36"/>
      <c r="B81" s="37"/>
      <c r="C81" s="25" t="s">
        <v>211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2" customHeight="1">
      <c r="A83" s="36"/>
      <c r="B83" s="37"/>
      <c r="C83" s="31" t="s">
        <v>16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16.5" customHeight="1">
      <c r="A84" s="36"/>
      <c r="B84" s="37"/>
      <c r="C84" s="38"/>
      <c r="D84" s="38"/>
      <c r="E84" s="414" t="str">
        <f>E7</f>
        <v>Vstupní objekt do areálu Kamencového jezera D1 Mostecká</v>
      </c>
      <c r="F84" s="415"/>
      <c r="G84" s="415"/>
      <c r="H84" s="415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1" customFormat="1" ht="12" customHeight="1">
      <c r="B85" s="23"/>
      <c r="C85" s="31" t="s">
        <v>195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31" s="1" customFormat="1" ht="16.5" customHeight="1">
      <c r="B86" s="23"/>
      <c r="C86" s="24"/>
      <c r="D86" s="24"/>
      <c r="E86" s="414" t="s">
        <v>196</v>
      </c>
      <c r="F86" s="365"/>
      <c r="G86" s="365"/>
      <c r="H86" s="365"/>
      <c r="I86" s="24"/>
      <c r="J86" s="24"/>
      <c r="K86" s="24"/>
      <c r="L86" s="22"/>
    </row>
    <row r="87" spans="1:31" s="1" customFormat="1" ht="12" customHeight="1">
      <c r="B87" s="23"/>
      <c r="C87" s="31" t="s">
        <v>197</v>
      </c>
      <c r="D87" s="24"/>
      <c r="E87" s="24"/>
      <c r="F87" s="24"/>
      <c r="G87" s="24"/>
      <c r="H87" s="24"/>
      <c r="I87" s="24"/>
      <c r="J87" s="24"/>
      <c r="K87" s="24"/>
      <c r="L87" s="22"/>
    </row>
    <row r="88" spans="1:31" s="2" customFormat="1" ht="16.5" customHeight="1">
      <c r="A88" s="36"/>
      <c r="B88" s="37"/>
      <c r="C88" s="38"/>
      <c r="D88" s="38"/>
      <c r="E88" s="416" t="s">
        <v>563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199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30" customHeight="1">
      <c r="A90" s="36"/>
      <c r="B90" s="37"/>
      <c r="C90" s="38"/>
      <c r="D90" s="38"/>
      <c r="E90" s="387" t="str">
        <f>E13</f>
        <v>SO 04.1.7 - VEGETAČNÍ STŘECHA - založení, výsadby, rozvojová  péče (do konce veget.období)</v>
      </c>
      <c r="F90" s="417"/>
      <c r="G90" s="417"/>
      <c r="H90" s="417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21</v>
      </c>
      <c r="D92" s="38"/>
      <c r="E92" s="38"/>
      <c r="F92" s="29" t="str">
        <f>F16</f>
        <v xml:space="preserve"> </v>
      </c>
      <c r="G92" s="38"/>
      <c r="H92" s="38"/>
      <c r="I92" s="31" t="s">
        <v>23</v>
      </c>
      <c r="J92" s="61" t="str">
        <f>IF(J16="","",J16)</f>
        <v>5. 4. 2022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25</v>
      </c>
      <c r="D94" s="38"/>
      <c r="E94" s="38"/>
      <c r="F94" s="29" t="str">
        <f>E19</f>
        <v>Statutární město Chomutov</v>
      </c>
      <c r="G94" s="38"/>
      <c r="H94" s="38"/>
      <c r="I94" s="31" t="s">
        <v>31</v>
      </c>
      <c r="J94" s="34" t="str">
        <f>E25</f>
        <v>Refuel s.r.o.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2" customHeight="1">
      <c r="A95" s="36"/>
      <c r="B95" s="37"/>
      <c r="C95" s="31" t="s">
        <v>29</v>
      </c>
      <c r="D95" s="38"/>
      <c r="E95" s="38"/>
      <c r="F95" s="29" t="str">
        <f>IF(E22="","",E22)</f>
        <v>Vyplň údaj</v>
      </c>
      <c r="G95" s="38"/>
      <c r="H95" s="38"/>
      <c r="I95" s="31" t="s">
        <v>36</v>
      </c>
      <c r="J95" s="34" t="str">
        <f>E28</f>
        <v xml:space="preserve"> 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0.3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11" customFormat="1" ht="29.25" customHeight="1">
      <c r="A97" s="153"/>
      <c r="B97" s="154"/>
      <c r="C97" s="155" t="s">
        <v>212</v>
      </c>
      <c r="D97" s="156" t="s">
        <v>58</v>
      </c>
      <c r="E97" s="156" t="s">
        <v>54</v>
      </c>
      <c r="F97" s="156" t="s">
        <v>55</v>
      </c>
      <c r="G97" s="156" t="s">
        <v>213</v>
      </c>
      <c r="H97" s="156" t="s">
        <v>214</v>
      </c>
      <c r="I97" s="156" t="s">
        <v>215</v>
      </c>
      <c r="J97" s="156" t="s">
        <v>203</v>
      </c>
      <c r="K97" s="157" t="s">
        <v>216</v>
      </c>
      <c r="L97" s="158"/>
      <c r="M97" s="70" t="s">
        <v>19</v>
      </c>
      <c r="N97" s="71" t="s">
        <v>43</v>
      </c>
      <c r="O97" s="71" t="s">
        <v>217</v>
      </c>
      <c r="P97" s="71" t="s">
        <v>218</v>
      </c>
      <c r="Q97" s="71" t="s">
        <v>219</v>
      </c>
      <c r="R97" s="71" t="s">
        <v>220</v>
      </c>
      <c r="S97" s="71" t="s">
        <v>221</v>
      </c>
      <c r="T97" s="72" t="s">
        <v>222</v>
      </c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</row>
    <row r="98" spans="1:65" s="2" customFormat="1" ht="22.9" customHeight="1">
      <c r="A98" s="36"/>
      <c r="B98" s="37"/>
      <c r="C98" s="77" t="s">
        <v>223</v>
      </c>
      <c r="D98" s="38"/>
      <c r="E98" s="38"/>
      <c r="F98" s="38"/>
      <c r="G98" s="38"/>
      <c r="H98" s="38"/>
      <c r="I98" s="38"/>
      <c r="J98" s="159">
        <f>BK98</f>
        <v>0</v>
      </c>
      <c r="K98" s="38"/>
      <c r="L98" s="41"/>
      <c r="M98" s="73"/>
      <c r="N98" s="160"/>
      <c r="O98" s="74"/>
      <c r="P98" s="161">
        <f>P99</f>
        <v>0</v>
      </c>
      <c r="Q98" s="74"/>
      <c r="R98" s="161">
        <f>R99</f>
        <v>51.380816500000002</v>
      </c>
      <c r="S98" s="74"/>
      <c r="T98" s="162">
        <f>T99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72</v>
      </c>
      <c r="AU98" s="19" t="s">
        <v>204</v>
      </c>
      <c r="BK98" s="163">
        <f>BK99</f>
        <v>0</v>
      </c>
    </row>
    <row r="99" spans="1:65" s="12" customFormat="1" ht="25.9" customHeight="1">
      <c r="B99" s="164"/>
      <c r="C99" s="165"/>
      <c r="D99" s="166" t="s">
        <v>72</v>
      </c>
      <c r="E99" s="167" t="s">
        <v>572</v>
      </c>
      <c r="F99" s="167" t="s">
        <v>573</v>
      </c>
      <c r="G99" s="165"/>
      <c r="H99" s="165"/>
      <c r="I99" s="168"/>
      <c r="J99" s="169">
        <f>BK99</f>
        <v>0</v>
      </c>
      <c r="K99" s="165"/>
      <c r="L99" s="170"/>
      <c r="M99" s="171"/>
      <c r="N99" s="172"/>
      <c r="O99" s="172"/>
      <c r="P99" s="173">
        <f>P100+P112</f>
        <v>0</v>
      </c>
      <c r="Q99" s="172"/>
      <c r="R99" s="173">
        <f>R100+R112</f>
        <v>51.380816500000002</v>
      </c>
      <c r="S99" s="172"/>
      <c r="T99" s="174">
        <f>T100+T112</f>
        <v>0</v>
      </c>
      <c r="AR99" s="175" t="s">
        <v>82</v>
      </c>
      <c r="AT99" s="176" t="s">
        <v>72</v>
      </c>
      <c r="AU99" s="176" t="s">
        <v>73</v>
      </c>
      <c r="AY99" s="175" t="s">
        <v>226</v>
      </c>
      <c r="BK99" s="177">
        <f>BK100+BK112</f>
        <v>0</v>
      </c>
    </row>
    <row r="100" spans="1:65" s="12" customFormat="1" ht="22.9" customHeight="1">
      <c r="B100" s="164"/>
      <c r="C100" s="165"/>
      <c r="D100" s="166" t="s">
        <v>72</v>
      </c>
      <c r="E100" s="178" t="s">
        <v>574</v>
      </c>
      <c r="F100" s="178" t="s">
        <v>575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P101+P109</f>
        <v>0</v>
      </c>
      <c r="Q100" s="172"/>
      <c r="R100" s="173">
        <f>R101+R109</f>
        <v>2.4149999999999999E-4</v>
      </c>
      <c r="S100" s="172"/>
      <c r="T100" s="174">
        <f>T101+T109</f>
        <v>0</v>
      </c>
      <c r="AR100" s="175" t="s">
        <v>80</v>
      </c>
      <c r="AT100" s="176" t="s">
        <v>72</v>
      </c>
      <c r="AU100" s="176" t="s">
        <v>80</v>
      </c>
      <c r="AY100" s="175" t="s">
        <v>226</v>
      </c>
      <c r="BK100" s="177">
        <f>BK101+BK109</f>
        <v>0</v>
      </c>
    </row>
    <row r="101" spans="1:65" s="12" customFormat="1" ht="20.85" customHeight="1">
      <c r="B101" s="164"/>
      <c r="C101" s="165"/>
      <c r="D101" s="166" t="s">
        <v>72</v>
      </c>
      <c r="E101" s="178" t="s">
        <v>80</v>
      </c>
      <c r="F101" s="178" t="s">
        <v>576</v>
      </c>
      <c r="G101" s="165"/>
      <c r="H101" s="165"/>
      <c r="I101" s="168"/>
      <c r="J101" s="179">
        <f>BK101</f>
        <v>0</v>
      </c>
      <c r="K101" s="165"/>
      <c r="L101" s="170"/>
      <c r="M101" s="171"/>
      <c r="N101" s="172"/>
      <c r="O101" s="172"/>
      <c r="P101" s="173">
        <f>SUM(P102:P108)</f>
        <v>0</v>
      </c>
      <c r="Q101" s="172"/>
      <c r="R101" s="173">
        <f>SUM(R102:R108)</f>
        <v>2.4149999999999999E-4</v>
      </c>
      <c r="S101" s="172"/>
      <c r="T101" s="174">
        <f>SUM(T102:T108)</f>
        <v>0</v>
      </c>
      <c r="AR101" s="175" t="s">
        <v>80</v>
      </c>
      <c r="AT101" s="176" t="s">
        <v>72</v>
      </c>
      <c r="AU101" s="176" t="s">
        <v>82</v>
      </c>
      <c r="AY101" s="175" t="s">
        <v>226</v>
      </c>
      <c r="BK101" s="177">
        <f>SUM(BK102:BK108)</f>
        <v>0</v>
      </c>
    </row>
    <row r="102" spans="1:65" s="2" customFormat="1" ht="16.5" customHeight="1">
      <c r="A102" s="36"/>
      <c r="B102" s="37"/>
      <c r="C102" s="180" t="s">
        <v>341</v>
      </c>
      <c r="D102" s="180" t="s">
        <v>229</v>
      </c>
      <c r="E102" s="181" t="s">
        <v>577</v>
      </c>
      <c r="F102" s="182" t="s">
        <v>578</v>
      </c>
      <c r="G102" s="183" t="s">
        <v>420</v>
      </c>
      <c r="H102" s="184">
        <v>4.0250000000000004</v>
      </c>
      <c r="I102" s="185"/>
      <c r="J102" s="186">
        <f>ROUND(I102*H102,2)</f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143</v>
      </c>
      <c r="AT102" s="191" t="s">
        <v>229</v>
      </c>
      <c r="AU102" s="191" t="s">
        <v>90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143</v>
      </c>
      <c r="BM102" s="191" t="s">
        <v>579</v>
      </c>
    </row>
    <row r="103" spans="1:65" s="13" customFormat="1" ht="11.25">
      <c r="B103" s="198"/>
      <c r="C103" s="199"/>
      <c r="D103" s="200" t="s">
        <v>238</v>
      </c>
      <c r="E103" s="201" t="s">
        <v>19</v>
      </c>
      <c r="F103" s="202" t="s">
        <v>580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238</v>
      </c>
      <c r="AU103" s="208" t="s">
        <v>90</v>
      </c>
      <c r="AV103" s="13" t="s">
        <v>80</v>
      </c>
      <c r="AW103" s="13" t="s">
        <v>35</v>
      </c>
      <c r="AX103" s="13" t="s">
        <v>73</v>
      </c>
      <c r="AY103" s="208" t="s">
        <v>226</v>
      </c>
    </row>
    <row r="104" spans="1:65" s="13" customFormat="1" ht="11.25">
      <c r="B104" s="198"/>
      <c r="C104" s="199"/>
      <c r="D104" s="200" t="s">
        <v>238</v>
      </c>
      <c r="E104" s="201" t="s">
        <v>19</v>
      </c>
      <c r="F104" s="202" t="s">
        <v>581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238</v>
      </c>
      <c r="AU104" s="208" t="s">
        <v>90</v>
      </c>
      <c r="AV104" s="13" t="s">
        <v>80</v>
      </c>
      <c r="AW104" s="13" t="s">
        <v>35</v>
      </c>
      <c r="AX104" s="13" t="s">
        <v>73</v>
      </c>
      <c r="AY104" s="208" t="s">
        <v>226</v>
      </c>
    </row>
    <row r="105" spans="1:65" s="14" customFormat="1" ht="11.25">
      <c r="B105" s="209"/>
      <c r="C105" s="210"/>
      <c r="D105" s="200" t="s">
        <v>238</v>
      </c>
      <c r="E105" s="211" t="s">
        <v>19</v>
      </c>
      <c r="F105" s="212" t="s">
        <v>582</v>
      </c>
      <c r="G105" s="210"/>
      <c r="H105" s="213">
        <v>4.0250000000000004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238</v>
      </c>
      <c r="AU105" s="219" t="s">
        <v>90</v>
      </c>
      <c r="AV105" s="14" t="s">
        <v>82</v>
      </c>
      <c r="AW105" s="14" t="s">
        <v>35</v>
      </c>
      <c r="AX105" s="14" t="s">
        <v>73</v>
      </c>
      <c r="AY105" s="219" t="s">
        <v>226</v>
      </c>
    </row>
    <row r="106" spans="1:65" s="15" customFormat="1" ht="11.25">
      <c r="B106" s="220"/>
      <c r="C106" s="221"/>
      <c r="D106" s="200" t="s">
        <v>238</v>
      </c>
      <c r="E106" s="222" t="s">
        <v>19</v>
      </c>
      <c r="F106" s="223" t="s">
        <v>241</v>
      </c>
      <c r="G106" s="221"/>
      <c r="H106" s="224">
        <v>4.0250000000000004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238</v>
      </c>
      <c r="AU106" s="230" t="s">
        <v>90</v>
      </c>
      <c r="AV106" s="15" t="s">
        <v>143</v>
      </c>
      <c r="AW106" s="15" t="s">
        <v>35</v>
      </c>
      <c r="AX106" s="15" t="s">
        <v>80</v>
      </c>
      <c r="AY106" s="230" t="s">
        <v>226</v>
      </c>
    </row>
    <row r="107" spans="1:65" s="2" customFormat="1" ht="16.5" customHeight="1">
      <c r="A107" s="36"/>
      <c r="B107" s="37"/>
      <c r="C107" s="180" t="s">
        <v>346</v>
      </c>
      <c r="D107" s="180" t="s">
        <v>229</v>
      </c>
      <c r="E107" s="181" t="s">
        <v>583</v>
      </c>
      <c r="F107" s="182" t="s">
        <v>584</v>
      </c>
      <c r="G107" s="183" t="s">
        <v>232</v>
      </c>
      <c r="H107" s="184">
        <v>805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2.9999999999999999E-7</v>
      </c>
      <c r="R107" s="189">
        <f>Q107*H107</f>
        <v>2.4149999999999999E-4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90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585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586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90</v>
      </c>
    </row>
    <row r="109" spans="1:65" s="12" customFormat="1" ht="20.85" customHeight="1">
      <c r="B109" s="164"/>
      <c r="C109" s="165"/>
      <c r="D109" s="166" t="s">
        <v>72</v>
      </c>
      <c r="E109" s="178" t="s">
        <v>587</v>
      </c>
      <c r="F109" s="178" t="s">
        <v>588</v>
      </c>
      <c r="G109" s="165"/>
      <c r="H109" s="165"/>
      <c r="I109" s="168"/>
      <c r="J109" s="179">
        <f>BK109</f>
        <v>0</v>
      </c>
      <c r="K109" s="165"/>
      <c r="L109" s="170"/>
      <c r="M109" s="171"/>
      <c r="N109" s="172"/>
      <c r="O109" s="172"/>
      <c r="P109" s="173">
        <f>SUM(P110:P111)</f>
        <v>0</v>
      </c>
      <c r="Q109" s="172"/>
      <c r="R109" s="173">
        <f>SUM(R110:R111)</f>
        <v>0</v>
      </c>
      <c r="S109" s="172"/>
      <c r="T109" s="174">
        <f>SUM(T110:T111)</f>
        <v>0</v>
      </c>
      <c r="AR109" s="175" t="s">
        <v>80</v>
      </c>
      <c r="AT109" s="176" t="s">
        <v>72</v>
      </c>
      <c r="AU109" s="176" t="s">
        <v>82</v>
      </c>
      <c r="AY109" s="175" t="s">
        <v>226</v>
      </c>
      <c r="BK109" s="177">
        <f>SUM(BK110:BK111)</f>
        <v>0</v>
      </c>
    </row>
    <row r="110" spans="1:65" s="2" customFormat="1" ht="24.2" customHeight="1">
      <c r="A110" s="36"/>
      <c r="B110" s="37"/>
      <c r="C110" s="180" t="s">
        <v>351</v>
      </c>
      <c r="D110" s="180" t="s">
        <v>229</v>
      </c>
      <c r="E110" s="181" t="s">
        <v>589</v>
      </c>
      <c r="F110" s="182" t="s">
        <v>590</v>
      </c>
      <c r="G110" s="183" t="s">
        <v>245</v>
      </c>
      <c r="H110" s="184">
        <v>1</v>
      </c>
      <c r="I110" s="185"/>
      <c r="J110" s="186">
        <f>ROUND(I110*H110,2)</f>
        <v>0</v>
      </c>
      <c r="K110" s="182" t="s">
        <v>233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143</v>
      </c>
      <c r="AT110" s="191" t="s">
        <v>229</v>
      </c>
      <c r="AU110" s="191" t="s">
        <v>90</v>
      </c>
      <c r="AY110" s="19" t="s">
        <v>226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143</v>
      </c>
      <c r="BM110" s="191" t="s">
        <v>591</v>
      </c>
    </row>
    <row r="111" spans="1:65" s="2" customFormat="1" ht="11.25">
      <c r="A111" s="36"/>
      <c r="B111" s="37"/>
      <c r="C111" s="38"/>
      <c r="D111" s="193" t="s">
        <v>236</v>
      </c>
      <c r="E111" s="38"/>
      <c r="F111" s="194" t="s">
        <v>592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236</v>
      </c>
      <c r="AU111" s="19" t="s">
        <v>90</v>
      </c>
    </row>
    <row r="112" spans="1:65" s="12" customFormat="1" ht="22.9" customHeight="1">
      <c r="B112" s="164"/>
      <c r="C112" s="165"/>
      <c r="D112" s="166" t="s">
        <v>72</v>
      </c>
      <c r="E112" s="178" t="s">
        <v>593</v>
      </c>
      <c r="F112" s="178" t="s">
        <v>594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P113+P161</f>
        <v>0</v>
      </c>
      <c r="Q112" s="172"/>
      <c r="R112" s="173">
        <f>R113+R161</f>
        <v>51.380575</v>
      </c>
      <c r="S112" s="172"/>
      <c r="T112" s="174">
        <f>T113+T161</f>
        <v>0</v>
      </c>
      <c r="AR112" s="175" t="s">
        <v>82</v>
      </c>
      <c r="AT112" s="176" t="s">
        <v>72</v>
      </c>
      <c r="AU112" s="176" t="s">
        <v>80</v>
      </c>
      <c r="AY112" s="175" t="s">
        <v>226</v>
      </c>
      <c r="BK112" s="177">
        <f>BK113+BK161</f>
        <v>0</v>
      </c>
    </row>
    <row r="113" spans="1:65" s="12" customFormat="1" ht="20.85" customHeight="1">
      <c r="B113" s="164"/>
      <c r="C113" s="165"/>
      <c r="D113" s="166" t="s">
        <v>72</v>
      </c>
      <c r="E113" s="178" t="s">
        <v>227</v>
      </c>
      <c r="F113" s="178" t="s">
        <v>228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SUM(P114:P160)</f>
        <v>0</v>
      </c>
      <c r="Q113" s="172"/>
      <c r="R113" s="173">
        <f>SUM(R114:R160)</f>
        <v>51.380575</v>
      </c>
      <c r="S113" s="172"/>
      <c r="T113" s="174">
        <f>SUM(T114:T160)</f>
        <v>0</v>
      </c>
      <c r="AR113" s="175" t="s">
        <v>82</v>
      </c>
      <c r="AT113" s="176" t="s">
        <v>72</v>
      </c>
      <c r="AU113" s="176" t="s">
        <v>82</v>
      </c>
      <c r="AY113" s="175" t="s">
        <v>226</v>
      </c>
      <c r="BK113" s="177">
        <f>SUM(BK114:BK160)</f>
        <v>0</v>
      </c>
    </row>
    <row r="114" spans="1:65" s="2" customFormat="1" ht="16.5" customHeight="1">
      <c r="A114" s="36"/>
      <c r="B114" s="37"/>
      <c r="C114" s="180" t="s">
        <v>275</v>
      </c>
      <c r="D114" s="180" t="s">
        <v>229</v>
      </c>
      <c r="E114" s="181" t="s">
        <v>595</v>
      </c>
      <c r="F114" s="182" t="s">
        <v>596</v>
      </c>
      <c r="G114" s="183" t="s">
        <v>232</v>
      </c>
      <c r="H114" s="184">
        <v>402.5</v>
      </c>
      <c r="I114" s="185"/>
      <c r="J114" s="186">
        <f>ROUND(I114*H114,2)</f>
        <v>0</v>
      </c>
      <c r="K114" s="182" t="s">
        <v>233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234</v>
      </c>
      <c r="AT114" s="191" t="s">
        <v>229</v>
      </c>
      <c r="AU114" s="191" t="s">
        <v>90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234</v>
      </c>
      <c r="BM114" s="191" t="s">
        <v>597</v>
      </c>
    </row>
    <row r="115" spans="1:65" s="2" customFormat="1" ht="11.25">
      <c r="A115" s="36"/>
      <c r="B115" s="37"/>
      <c r="C115" s="38"/>
      <c r="D115" s="193" t="s">
        <v>236</v>
      </c>
      <c r="E115" s="38"/>
      <c r="F115" s="194" t="s">
        <v>598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90</v>
      </c>
    </row>
    <row r="116" spans="1:65" s="2" customFormat="1" ht="16.5" customHeight="1">
      <c r="A116" s="36"/>
      <c r="B116" s="37"/>
      <c r="C116" s="231" t="s">
        <v>281</v>
      </c>
      <c r="D116" s="231" t="s">
        <v>242</v>
      </c>
      <c r="E116" s="232" t="s">
        <v>599</v>
      </c>
      <c r="F116" s="233" t="s">
        <v>600</v>
      </c>
      <c r="G116" s="234" t="s">
        <v>420</v>
      </c>
      <c r="H116" s="235">
        <v>60.4</v>
      </c>
      <c r="I116" s="236"/>
      <c r="J116" s="237">
        <f>ROUND(I116*H116,2)</f>
        <v>0</v>
      </c>
      <c r="K116" s="233" t="s">
        <v>233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0.6</v>
      </c>
      <c r="R116" s="189">
        <f>Q116*H116</f>
        <v>36.239999999999995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246</v>
      </c>
      <c r="AT116" s="191" t="s">
        <v>242</v>
      </c>
      <c r="AU116" s="191" t="s">
        <v>90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234</v>
      </c>
      <c r="BM116" s="191" t="s">
        <v>601</v>
      </c>
    </row>
    <row r="117" spans="1:65" s="2" customFormat="1" ht="16.5" customHeight="1">
      <c r="A117" s="36"/>
      <c r="B117" s="37"/>
      <c r="C117" s="180" t="s">
        <v>316</v>
      </c>
      <c r="D117" s="180" t="s">
        <v>229</v>
      </c>
      <c r="E117" s="181" t="s">
        <v>602</v>
      </c>
      <c r="F117" s="182" t="s">
        <v>603</v>
      </c>
      <c r="G117" s="183" t="s">
        <v>245</v>
      </c>
      <c r="H117" s="184">
        <v>1.2E-2</v>
      </c>
      <c r="I117" s="185"/>
      <c r="J117" s="186">
        <f>ROUND(I117*H117,2)</f>
        <v>0</v>
      </c>
      <c r="K117" s="182" t="s">
        <v>233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234</v>
      </c>
      <c r="AT117" s="191" t="s">
        <v>229</v>
      </c>
      <c r="AU117" s="191" t="s">
        <v>90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234</v>
      </c>
      <c r="BM117" s="191" t="s">
        <v>604</v>
      </c>
    </row>
    <row r="118" spans="1:65" s="2" customFormat="1" ht="11.25">
      <c r="A118" s="36"/>
      <c r="B118" s="37"/>
      <c r="C118" s="38"/>
      <c r="D118" s="193" t="s">
        <v>236</v>
      </c>
      <c r="E118" s="38"/>
      <c r="F118" s="194" t="s">
        <v>605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90</v>
      </c>
    </row>
    <row r="119" spans="1:65" s="2" customFormat="1" ht="16.5" customHeight="1">
      <c r="A119" s="36"/>
      <c r="B119" s="37"/>
      <c r="C119" s="231" t="s">
        <v>321</v>
      </c>
      <c r="D119" s="231" t="s">
        <v>242</v>
      </c>
      <c r="E119" s="232" t="s">
        <v>606</v>
      </c>
      <c r="F119" s="233" t="s">
        <v>607</v>
      </c>
      <c r="G119" s="234" t="s">
        <v>608</v>
      </c>
      <c r="H119" s="235">
        <v>12.074999999999999</v>
      </c>
      <c r="I119" s="236"/>
      <c r="J119" s="237">
        <f>ROUND(I119*H119,2)</f>
        <v>0</v>
      </c>
      <c r="K119" s="233" t="s">
        <v>233</v>
      </c>
      <c r="L119" s="238"/>
      <c r="M119" s="239" t="s">
        <v>19</v>
      </c>
      <c r="N119" s="240" t="s">
        <v>44</v>
      </c>
      <c r="O119" s="66"/>
      <c r="P119" s="189">
        <f>O119*H119</f>
        <v>0</v>
      </c>
      <c r="Q119" s="189">
        <v>1E-3</v>
      </c>
      <c r="R119" s="189">
        <f>Q119*H119</f>
        <v>1.2074999999999999E-2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246</v>
      </c>
      <c r="AT119" s="191" t="s">
        <v>242</v>
      </c>
      <c r="AU119" s="191" t="s">
        <v>90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234</v>
      </c>
      <c r="BM119" s="191" t="s">
        <v>609</v>
      </c>
    </row>
    <row r="120" spans="1:65" s="2" customFormat="1" ht="24.2" customHeight="1">
      <c r="A120" s="36"/>
      <c r="B120" s="37"/>
      <c r="C120" s="180" t="s">
        <v>80</v>
      </c>
      <c r="D120" s="180" t="s">
        <v>229</v>
      </c>
      <c r="E120" s="181" t="s">
        <v>610</v>
      </c>
      <c r="F120" s="182" t="s">
        <v>611</v>
      </c>
      <c r="G120" s="183" t="s">
        <v>232</v>
      </c>
      <c r="H120" s="184">
        <v>402.5</v>
      </c>
      <c r="I120" s="185"/>
      <c r="J120" s="186">
        <f>ROUND(I120*H120,2)</f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234</v>
      </c>
      <c r="AT120" s="191" t="s">
        <v>229</v>
      </c>
      <c r="AU120" s="191" t="s">
        <v>90</v>
      </c>
      <c r="AY120" s="19" t="s">
        <v>226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234</v>
      </c>
      <c r="BM120" s="191" t="s">
        <v>612</v>
      </c>
    </row>
    <row r="121" spans="1:65" s="2" customFormat="1" ht="16.5" customHeight="1">
      <c r="A121" s="36"/>
      <c r="B121" s="37"/>
      <c r="C121" s="231" t="s">
        <v>82</v>
      </c>
      <c r="D121" s="231" t="s">
        <v>242</v>
      </c>
      <c r="E121" s="232" t="s">
        <v>613</v>
      </c>
      <c r="F121" s="233" t="s">
        <v>614</v>
      </c>
      <c r="G121" s="234" t="s">
        <v>245</v>
      </c>
      <c r="H121" s="235">
        <v>14.893000000000001</v>
      </c>
      <c r="I121" s="236"/>
      <c r="J121" s="237">
        <f>ROUND(I121*H121,2)</f>
        <v>0</v>
      </c>
      <c r="K121" s="233" t="s">
        <v>233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1</v>
      </c>
      <c r="R121" s="189">
        <f>Q121*H121</f>
        <v>14.893000000000001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246</v>
      </c>
      <c r="AT121" s="191" t="s">
        <v>242</v>
      </c>
      <c r="AU121" s="191" t="s">
        <v>90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234</v>
      </c>
      <c r="BM121" s="191" t="s">
        <v>615</v>
      </c>
    </row>
    <row r="122" spans="1:65" s="13" customFormat="1" ht="11.25">
      <c r="B122" s="198"/>
      <c r="C122" s="199"/>
      <c r="D122" s="200" t="s">
        <v>238</v>
      </c>
      <c r="E122" s="201" t="s">
        <v>19</v>
      </c>
      <c r="F122" s="202" t="s">
        <v>616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238</v>
      </c>
      <c r="AU122" s="208" t="s">
        <v>90</v>
      </c>
      <c r="AV122" s="13" t="s">
        <v>80</v>
      </c>
      <c r="AW122" s="13" t="s">
        <v>35</v>
      </c>
      <c r="AX122" s="13" t="s">
        <v>73</v>
      </c>
      <c r="AY122" s="208" t="s">
        <v>226</v>
      </c>
    </row>
    <row r="123" spans="1:65" s="14" customFormat="1" ht="11.25">
      <c r="B123" s="209"/>
      <c r="C123" s="210"/>
      <c r="D123" s="200" t="s">
        <v>238</v>
      </c>
      <c r="E123" s="211" t="s">
        <v>19</v>
      </c>
      <c r="F123" s="212" t="s">
        <v>617</v>
      </c>
      <c r="G123" s="210"/>
      <c r="H123" s="213">
        <v>14.893000000000001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238</v>
      </c>
      <c r="AU123" s="219" t="s">
        <v>90</v>
      </c>
      <c r="AV123" s="14" t="s">
        <v>82</v>
      </c>
      <c r="AW123" s="14" t="s">
        <v>35</v>
      </c>
      <c r="AX123" s="14" t="s">
        <v>73</v>
      </c>
      <c r="AY123" s="219" t="s">
        <v>226</v>
      </c>
    </row>
    <row r="124" spans="1:65" s="15" customFormat="1" ht="11.25">
      <c r="B124" s="220"/>
      <c r="C124" s="221"/>
      <c r="D124" s="200" t="s">
        <v>238</v>
      </c>
      <c r="E124" s="222" t="s">
        <v>19</v>
      </c>
      <c r="F124" s="223" t="s">
        <v>241</v>
      </c>
      <c r="G124" s="221"/>
      <c r="H124" s="224">
        <v>14.893000000000001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238</v>
      </c>
      <c r="AU124" s="230" t="s">
        <v>90</v>
      </c>
      <c r="AV124" s="15" t="s">
        <v>143</v>
      </c>
      <c r="AW124" s="15" t="s">
        <v>35</v>
      </c>
      <c r="AX124" s="15" t="s">
        <v>80</v>
      </c>
      <c r="AY124" s="230" t="s">
        <v>226</v>
      </c>
    </row>
    <row r="125" spans="1:65" s="2" customFormat="1" ht="24.2" customHeight="1">
      <c r="A125" s="36"/>
      <c r="B125" s="37"/>
      <c r="C125" s="180" t="s">
        <v>90</v>
      </c>
      <c r="D125" s="180" t="s">
        <v>229</v>
      </c>
      <c r="E125" s="181" t="s">
        <v>347</v>
      </c>
      <c r="F125" s="182" t="s">
        <v>348</v>
      </c>
      <c r="G125" s="183" t="s">
        <v>232</v>
      </c>
      <c r="H125" s="184">
        <v>442.75</v>
      </c>
      <c r="I125" s="185"/>
      <c r="J125" s="186">
        <f>ROUND(I125*H125,2)</f>
        <v>0</v>
      </c>
      <c r="K125" s="182" t="s">
        <v>233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234</v>
      </c>
      <c r="AT125" s="191" t="s">
        <v>229</v>
      </c>
      <c r="AU125" s="191" t="s">
        <v>90</v>
      </c>
      <c r="AY125" s="19" t="s">
        <v>226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234</v>
      </c>
      <c r="BM125" s="191" t="s">
        <v>618</v>
      </c>
    </row>
    <row r="126" spans="1:65" s="2" customFormat="1" ht="11.25">
      <c r="A126" s="36"/>
      <c r="B126" s="37"/>
      <c r="C126" s="38"/>
      <c r="D126" s="193" t="s">
        <v>236</v>
      </c>
      <c r="E126" s="38"/>
      <c r="F126" s="194" t="s">
        <v>350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90</v>
      </c>
    </row>
    <row r="127" spans="1:65" s="2" customFormat="1" ht="16.5" customHeight="1">
      <c r="A127" s="36"/>
      <c r="B127" s="37"/>
      <c r="C127" s="231" t="s">
        <v>143</v>
      </c>
      <c r="D127" s="231" t="s">
        <v>242</v>
      </c>
      <c r="E127" s="232" t="s">
        <v>619</v>
      </c>
      <c r="F127" s="233" t="s">
        <v>620</v>
      </c>
      <c r="G127" s="234" t="s">
        <v>232</v>
      </c>
      <c r="H127" s="235">
        <v>410.6</v>
      </c>
      <c r="I127" s="236"/>
      <c r="J127" s="237">
        <f>ROUND(I127*H127,2)</f>
        <v>0</v>
      </c>
      <c r="K127" s="233" t="s">
        <v>233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5.0000000000000001E-4</v>
      </c>
      <c r="R127" s="189">
        <f>Q127*H127</f>
        <v>0.20530000000000001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246</v>
      </c>
      <c r="AT127" s="191" t="s">
        <v>242</v>
      </c>
      <c r="AU127" s="191" t="s">
        <v>90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234</v>
      </c>
      <c r="BM127" s="191" t="s">
        <v>621</v>
      </c>
    </row>
    <row r="128" spans="1:65" s="2" customFormat="1" ht="21.75" customHeight="1">
      <c r="A128" s="36"/>
      <c r="B128" s="37"/>
      <c r="C128" s="180" t="s">
        <v>258</v>
      </c>
      <c r="D128" s="180" t="s">
        <v>229</v>
      </c>
      <c r="E128" s="181" t="s">
        <v>622</v>
      </c>
      <c r="F128" s="182" t="s">
        <v>623</v>
      </c>
      <c r="G128" s="183" t="s">
        <v>232</v>
      </c>
      <c r="H128" s="184">
        <v>402.5</v>
      </c>
      <c r="I128" s="185"/>
      <c r="J128" s="186">
        <f>ROUND(I128*H128,2)</f>
        <v>0</v>
      </c>
      <c r="K128" s="182" t="s">
        <v>233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234</v>
      </c>
      <c r="AT128" s="191" t="s">
        <v>229</v>
      </c>
      <c r="AU128" s="191" t="s">
        <v>90</v>
      </c>
      <c r="AY128" s="19" t="s">
        <v>226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234</v>
      </c>
      <c r="BM128" s="191" t="s">
        <v>624</v>
      </c>
    </row>
    <row r="129" spans="1:65" s="2" customFormat="1" ht="11.25">
      <c r="A129" s="36"/>
      <c r="B129" s="37"/>
      <c r="C129" s="38"/>
      <c r="D129" s="193" t="s">
        <v>236</v>
      </c>
      <c r="E129" s="38"/>
      <c r="F129" s="194" t="s">
        <v>625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236</v>
      </c>
      <c r="AU129" s="19" t="s">
        <v>90</v>
      </c>
    </row>
    <row r="130" spans="1:65" s="2" customFormat="1" ht="24.2" customHeight="1">
      <c r="A130" s="36"/>
      <c r="B130" s="37"/>
      <c r="C130" s="231" t="s">
        <v>265</v>
      </c>
      <c r="D130" s="231" t="s">
        <v>242</v>
      </c>
      <c r="E130" s="232" t="s">
        <v>626</v>
      </c>
      <c r="F130" s="233" t="s">
        <v>627</v>
      </c>
      <c r="G130" s="234" t="s">
        <v>232</v>
      </c>
      <c r="H130" s="235">
        <v>402.5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246</v>
      </c>
      <c r="AT130" s="191" t="s">
        <v>242</v>
      </c>
      <c r="AU130" s="191" t="s">
        <v>90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234</v>
      </c>
      <c r="BM130" s="191" t="s">
        <v>628</v>
      </c>
    </row>
    <row r="131" spans="1:65" s="13" customFormat="1" ht="11.25">
      <c r="B131" s="198"/>
      <c r="C131" s="199"/>
      <c r="D131" s="200" t="s">
        <v>238</v>
      </c>
      <c r="E131" s="201" t="s">
        <v>19</v>
      </c>
      <c r="F131" s="202" t="s">
        <v>629</v>
      </c>
      <c r="G131" s="199"/>
      <c r="H131" s="201" t="s">
        <v>19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238</v>
      </c>
      <c r="AU131" s="208" t="s">
        <v>90</v>
      </c>
      <c r="AV131" s="13" t="s">
        <v>80</v>
      </c>
      <c r="AW131" s="13" t="s">
        <v>35</v>
      </c>
      <c r="AX131" s="13" t="s">
        <v>73</v>
      </c>
      <c r="AY131" s="208" t="s">
        <v>226</v>
      </c>
    </row>
    <row r="132" spans="1:65" s="14" customFormat="1" ht="11.25">
      <c r="B132" s="209"/>
      <c r="C132" s="210"/>
      <c r="D132" s="200" t="s">
        <v>238</v>
      </c>
      <c r="E132" s="211" t="s">
        <v>19</v>
      </c>
      <c r="F132" s="212" t="s">
        <v>630</v>
      </c>
      <c r="G132" s="210"/>
      <c r="H132" s="213">
        <v>402.5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238</v>
      </c>
      <c r="AU132" s="219" t="s">
        <v>90</v>
      </c>
      <c r="AV132" s="14" t="s">
        <v>82</v>
      </c>
      <c r="AW132" s="14" t="s">
        <v>35</v>
      </c>
      <c r="AX132" s="14" t="s">
        <v>73</v>
      </c>
      <c r="AY132" s="219" t="s">
        <v>226</v>
      </c>
    </row>
    <row r="133" spans="1:65" s="15" customFormat="1" ht="11.25">
      <c r="B133" s="220"/>
      <c r="C133" s="221"/>
      <c r="D133" s="200" t="s">
        <v>238</v>
      </c>
      <c r="E133" s="222" t="s">
        <v>19</v>
      </c>
      <c r="F133" s="223" t="s">
        <v>241</v>
      </c>
      <c r="G133" s="221"/>
      <c r="H133" s="224">
        <v>402.5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238</v>
      </c>
      <c r="AU133" s="230" t="s">
        <v>90</v>
      </c>
      <c r="AV133" s="15" t="s">
        <v>143</v>
      </c>
      <c r="AW133" s="15" t="s">
        <v>35</v>
      </c>
      <c r="AX133" s="15" t="s">
        <v>80</v>
      </c>
      <c r="AY133" s="230" t="s">
        <v>226</v>
      </c>
    </row>
    <row r="134" spans="1:65" s="2" customFormat="1" ht="21.75" customHeight="1">
      <c r="A134" s="36"/>
      <c r="B134" s="37"/>
      <c r="C134" s="180" t="s">
        <v>270</v>
      </c>
      <c r="D134" s="180" t="s">
        <v>229</v>
      </c>
      <c r="E134" s="181" t="s">
        <v>631</v>
      </c>
      <c r="F134" s="182" t="s">
        <v>632</v>
      </c>
      <c r="G134" s="183" t="s">
        <v>232</v>
      </c>
      <c r="H134" s="184">
        <v>402.5</v>
      </c>
      <c r="I134" s="185"/>
      <c r="J134" s="186">
        <f>ROUND(I134*H134,2)</f>
        <v>0</v>
      </c>
      <c r="K134" s="182" t="s">
        <v>233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234</v>
      </c>
      <c r="AT134" s="191" t="s">
        <v>229</v>
      </c>
      <c r="AU134" s="191" t="s">
        <v>90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234</v>
      </c>
      <c r="BM134" s="191" t="s">
        <v>633</v>
      </c>
    </row>
    <row r="135" spans="1:65" s="2" customFormat="1" ht="11.25">
      <c r="A135" s="36"/>
      <c r="B135" s="37"/>
      <c r="C135" s="38"/>
      <c r="D135" s="193" t="s">
        <v>236</v>
      </c>
      <c r="E135" s="38"/>
      <c r="F135" s="194" t="s">
        <v>634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236</v>
      </c>
      <c r="AU135" s="19" t="s">
        <v>90</v>
      </c>
    </row>
    <row r="136" spans="1:65" s="2" customFormat="1" ht="16.5" customHeight="1">
      <c r="A136" s="36"/>
      <c r="B136" s="37"/>
      <c r="C136" s="180" t="s">
        <v>285</v>
      </c>
      <c r="D136" s="180" t="s">
        <v>229</v>
      </c>
      <c r="E136" s="181" t="s">
        <v>635</v>
      </c>
      <c r="F136" s="182" t="s">
        <v>636</v>
      </c>
      <c r="G136" s="183" t="s">
        <v>232</v>
      </c>
      <c r="H136" s="184">
        <v>402.5</v>
      </c>
      <c r="I136" s="185"/>
      <c r="J136" s="186">
        <f>ROUND(I136*H136,2)</f>
        <v>0</v>
      </c>
      <c r="K136" s="182" t="s">
        <v>233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234</v>
      </c>
      <c r="AT136" s="191" t="s">
        <v>229</v>
      </c>
      <c r="AU136" s="191" t="s">
        <v>90</v>
      </c>
      <c r="AY136" s="19" t="s">
        <v>226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234</v>
      </c>
      <c r="BM136" s="191" t="s">
        <v>637</v>
      </c>
    </row>
    <row r="137" spans="1:65" s="2" customFormat="1" ht="11.25">
      <c r="A137" s="36"/>
      <c r="B137" s="37"/>
      <c r="C137" s="38"/>
      <c r="D137" s="193" t="s">
        <v>236</v>
      </c>
      <c r="E137" s="38"/>
      <c r="F137" s="194" t="s">
        <v>638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236</v>
      </c>
      <c r="AU137" s="19" t="s">
        <v>90</v>
      </c>
    </row>
    <row r="138" spans="1:65" s="2" customFormat="1" ht="24.2" customHeight="1">
      <c r="A138" s="36"/>
      <c r="B138" s="37"/>
      <c r="C138" s="231" t="s">
        <v>290</v>
      </c>
      <c r="D138" s="231" t="s">
        <v>242</v>
      </c>
      <c r="E138" s="232" t="s">
        <v>639</v>
      </c>
      <c r="F138" s="233" t="s">
        <v>640</v>
      </c>
      <c r="G138" s="234" t="s">
        <v>608</v>
      </c>
      <c r="H138" s="235">
        <v>0.1</v>
      </c>
      <c r="I138" s="236"/>
      <c r="J138" s="237">
        <f>ROUND(I138*H138,2)</f>
        <v>0</v>
      </c>
      <c r="K138" s="233" t="s">
        <v>19</v>
      </c>
      <c r="L138" s="238"/>
      <c r="M138" s="239" t="s">
        <v>19</v>
      </c>
      <c r="N138" s="240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246</v>
      </c>
      <c r="AT138" s="191" t="s">
        <v>242</v>
      </c>
      <c r="AU138" s="191" t="s">
        <v>90</v>
      </c>
      <c r="AY138" s="19" t="s">
        <v>226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234</v>
      </c>
      <c r="BM138" s="191" t="s">
        <v>641</v>
      </c>
    </row>
    <row r="139" spans="1:65" s="2" customFormat="1" ht="16.5" customHeight="1">
      <c r="A139" s="36"/>
      <c r="B139" s="37"/>
      <c r="C139" s="180" t="s">
        <v>294</v>
      </c>
      <c r="D139" s="180" t="s">
        <v>229</v>
      </c>
      <c r="E139" s="181" t="s">
        <v>642</v>
      </c>
      <c r="F139" s="182" t="s">
        <v>643</v>
      </c>
      <c r="G139" s="183" t="s">
        <v>232</v>
      </c>
      <c r="H139" s="184">
        <v>201.25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234</v>
      </c>
      <c r="AT139" s="191" t="s">
        <v>229</v>
      </c>
      <c r="AU139" s="191" t="s">
        <v>90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234</v>
      </c>
      <c r="BM139" s="191" t="s">
        <v>644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645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90</v>
      </c>
    </row>
    <row r="141" spans="1:65" s="13" customFormat="1" ht="11.25">
      <c r="B141" s="198"/>
      <c r="C141" s="199"/>
      <c r="D141" s="200" t="s">
        <v>238</v>
      </c>
      <c r="E141" s="201" t="s">
        <v>19</v>
      </c>
      <c r="F141" s="202" t="s">
        <v>646</v>
      </c>
      <c r="G141" s="199"/>
      <c r="H141" s="201" t="s">
        <v>19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238</v>
      </c>
      <c r="AU141" s="208" t="s">
        <v>90</v>
      </c>
      <c r="AV141" s="13" t="s">
        <v>80</v>
      </c>
      <c r="AW141" s="13" t="s">
        <v>35</v>
      </c>
      <c r="AX141" s="13" t="s">
        <v>73</v>
      </c>
      <c r="AY141" s="208" t="s">
        <v>226</v>
      </c>
    </row>
    <row r="142" spans="1:65" s="14" customFormat="1" ht="11.25">
      <c r="B142" s="209"/>
      <c r="C142" s="210"/>
      <c r="D142" s="200" t="s">
        <v>238</v>
      </c>
      <c r="E142" s="211" t="s">
        <v>19</v>
      </c>
      <c r="F142" s="212" t="s">
        <v>647</v>
      </c>
      <c r="G142" s="210"/>
      <c r="H142" s="213">
        <v>201.25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238</v>
      </c>
      <c r="AU142" s="219" t="s">
        <v>90</v>
      </c>
      <c r="AV142" s="14" t="s">
        <v>82</v>
      </c>
      <c r="AW142" s="14" t="s">
        <v>35</v>
      </c>
      <c r="AX142" s="14" t="s">
        <v>73</v>
      </c>
      <c r="AY142" s="219" t="s">
        <v>226</v>
      </c>
    </row>
    <row r="143" spans="1:65" s="15" customFormat="1" ht="11.25">
      <c r="B143" s="220"/>
      <c r="C143" s="221"/>
      <c r="D143" s="200" t="s">
        <v>238</v>
      </c>
      <c r="E143" s="222" t="s">
        <v>19</v>
      </c>
      <c r="F143" s="223" t="s">
        <v>241</v>
      </c>
      <c r="G143" s="221"/>
      <c r="H143" s="224">
        <v>201.25</v>
      </c>
      <c r="I143" s="225"/>
      <c r="J143" s="221"/>
      <c r="K143" s="221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238</v>
      </c>
      <c r="AU143" s="230" t="s">
        <v>90</v>
      </c>
      <c r="AV143" s="15" t="s">
        <v>143</v>
      </c>
      <c r="AW143" s="15" t="s">
        <v>35</v>
      </c>
      <c r="AX143" s="15" t="s">
        <v>80</v>
      </c>
      <c r="AY143" s="230" t="s">
        <v>226</v>
      </c>
    </row>
    <row r="144" spans="1:65" s="2" customFormat="1" ht="16.5" customHeight="1">
      <c r="A144" s="36"/>
      <c r="B144" s="37"/>
      <c r="C144" s="231" t="s">
        <v>299</v>
      </c>
      <c r="D144" s="231" t="s">
        <v>242</v>
      </c>
      <c r="E144" s="232" t="s">
        <v>648</v>
      </c>
      <c r="F144" s="233" t="s">
        <v>649</v>
      </c>
      <c r="G144" s="234" t="s">
        <v>608</v>
      </c>
      <c r="H144" s="235">
        <v>30.2</v>
      </c>
      <c r="I144" s="236"/>
      <c r="J144" s="237">
        <f>ROUND(I144*H144,2)</f>
        <v>0</v>
      </c>
      <c r="K144" s="233" t="s">
        <v>233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1E-3</v>
      </c>
      <c r="R144" s="189">
        <f>Q144*H144</f>
        <v>3.0200000000000001E-2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246</v>
      </c>
      <c r="AT144" s="191" t="s">
        <v>242</v>
      </c>
      <c r="AU144" s="191" t="s">
        <v>90</v>
      </c>
      <c r="AY144" s="19" t="s">
        <v>226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234</v>
      </c>
      <c r="BM144" s="191" t="s">
        <v>650</v>
      </c>
    </row>
    <row r="145" spans="1:65" s="2" customFormat="1" ht="21.75" customHeight="1">
      <c r="A145" s="36"/>
      <c r="B145" s="37"/>
      <c r="C145" s="180" t="s">
        <v>303</v>
      </c>
      <c r="D145" s="180" t="s">
        <v>229</v>
      </c>
      <c r="E145" s="181" t="s">
        <v>651</v>
      </c>
      <c r="F145" s="182" t="s">
        <v>652</v>
      </c>
      <c r="G145" s="183" t="s">
        <v>232</v>
      </c>
      <c r="H145" s="184">
        <v>200.75</v>
      </c>
      <c r="I145" s="185"/>
      <c r="J145" s="186">
        <f>ROUND(I145*H145,2)</f>
        <v>0</v>
      </c>
      <c r="K145" s="182" t="s">
        <v>233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234</v>
      </c>
      <c r="AT145" s="191" t="s">
        <v>229</v>
      </c>
      <c r="AU145" s="191" t="s">
        <v>90</v>
      </c>
      <c r="AY145" s="19" t="s">
        <v>226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234</v>
      </c>
      <c r="BM145" s="191" t="s">
        <v>653</v>
      </c>
    </row>
    <row r="146" spans="1:65" s="2" customFormat="1" ht="11.25">
      <c r="A146" s="36"/>
      <c r="B146" s="37"/>
      <c r="C146" s="38"/>
      <c r="D146" s="193" t="s">
        <v>236</v>
      </c>
      <c r="E146" s="38"/>
      <c r="F146" s="194" t="s">
        <v>654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236</v>
      </c>
      <c r="AU146" s="19" t="s">
        <v>90</v>
      </c>
    </row>
    <row r="147" spans="1:65" s="2" customFormat="1" ht="16.5" customHeight="1">
      <c r="A147" s="36"/>
      <c r="B147" s="37"/>
      <c r="C147" s="231" t="s">
        <v>8</v>
      </c>
      <c r="D147" s="231" t="s">
        <v>242</v>
      </c>
      <c r="E147" s="232" t="s">
        <v>655</v>
      </c>
      <c r="F147" s="233" t="s">
        <v>656</v>
      </c>
      <c r="G147" s="234" t="s">
        <v>261</v>
      </c>
      <c r="H147" s="235">
        <v>1865.588</v>
      </c>
      <c r="I147" s="236"/>
      <c r="J147" s="237">
        <f>ROUND(I147*H147,2)</f>
        <v>0</v>
      </c>
      <c r="K147" s="233" t="s">
        <v>19</v>
      </c>
      <c r="L147" s="238"/>
      <c r="M147" s="239" t="s">
        <v>19</v>
      </c>
      <c r="N147" s="240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246</v>
      </c>
      <c r="AT147" s="191" t="s">
        <v>242</v>
      </c>
      <c r="AU147" s="191" t="s">
        <v>90</v>
      </c>
      <c r="AY147" s="19" t="s">
        <v>226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234</v>
      </c>
      <c r="BM147" s="191" t="s">
        <v>657</v>
      </c>
    </row>
    <row r="148" spans="1:65" s="13" customFormat="1" ht="11.25">
      <c r="B148" s="198"/>
      <c r="C148" s="199"/>
      <c r="D148" s="200" t="s">
        <v>238</v>
      </c>
      <c r="E148" s="201" t="s">
        <v>19</v>
      </c>
      <c r="F148" s="202" t="s">
        <v>658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238</v>
      </c>
      <c r="AU148" s="208" t="s">
        <v>90</v>
      </c>
      <c r="AV148" s="13" t="s">
        <v>80</v>
      </c>
      <c r="AW148" s="13" t="s">
        <v>35</v>
      </c>
      <c r="AX148" s="13" t="s">
        <v>73</v>
      </c>
      <c r="AY148" s="208" t="s">
        <v>226</v>
      </c>
    </row>
    <row r="149" spans="1:65" s="13" customFormat="1" ht="11.25">
      <c r="B149" s="198"/>
      <c r="C149" s="199"/>
      <c r="D149" s="200" t="s">
        <v>238</v>
      </c>
      <c r="E149" s="201" t="s">
        <v>19</v>
      </c>
      <c r="F149" s="202" t="s">
        <v>659</v>
      </c>
      <c r="G149" s="199"/>
      <c r="H149" s="201" t="s">
        <v>19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238</v>
      </c>
      <c r="AU149" s="208" t="s">
        <v>90</v>
      </c>
      <c r="AV149" s="13" t="s">
        <v>80</v>
      </c>
      <c r="AW149" s="13" t="s">
        <v>35</v>
      </c>
      <c r="AX149" s="13" t="s">
        <v>73</v>
      </c>
      <c r="AY149" s="208" t="s">
        <v>226</v>
      </c>
    </row>
    <row r="150" spans="1:65" s="14" customFormat="1" ht="11.25">
      <c r="B150" s="209"/>
      <c r="C150" s="210"/>
      <c r="D150" s="200" t="s">
        <v>238</v>
      </c>
      <c r="E150" s="211" t="s">
        <v>19</v>
      </c>
      <c r="F150" s="212" t="s">
        <v>660</v>
      </c>
      <c r="G150" s="210"/>
      <c r="H150" s="213">
        <v>1865.588</v>
      </c>
      <c r="I150" s="214"/>
      <c r="J150" s="210"/>
      <c r="K150" s="210"/>
      <c r="L150" s="215"/>
      <c r="M150" s="216"/>
      <c r="N150" s="217"/>
      <c r="O150" s="217"/>
      <c r="P150" s="217"/>
      <c r="Q150" s="217"/>
      <c r="R150" s="217"/>
      <c r="S150" s="217"/>
      <c r="T150" s="218"/>
      <c r="AT150" s="219" t="s">
        <v>238</v>
      </c>
      <c r="AU150" s="219" t="s">
        <v>90</v>
      </c>
      <c r="AV150" s="14" t="s">
        <v>82</v>
      </c>
      <c r="AW150" s="14" t="s">
        <v>35</v>
      </c>
      <c r="AX150" s="14" t="s">
        <v>73</v>
      </c>
      <c r="AY150" s="219" t="s">
        <v>226</v>
      </c>
    </row>
    <row r="151" spans="1:65" s="15" customFormat="1" ht="11.25">
      <c r="B151" s="220"/>
      <c r="C151" s="221"/>
      <c r="D151" s="200" t="s">
        <v>238</v>
      </c>
      <c r="E151" s="222" t="s">
        <v>19</v>
      </c>
      <c r="F151" s="223" t="s">
        <v>241</v>
      </c>
      <c r="G151" s="221"/>
      <c r="H151" s="224">
        <v>1865.588</v>
      </c>
      <c r="I151" s="225"/>
      <c r="J151" s="221"/>
      <c r="K151" s="221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238</v>
      </c>
      <c r="AU151" s="230" t="s">
        <v>90</v>
      </c>
      <c r="AV151" s="15" t="s">
        <v>143</v>
      </c>
      <c r="AW151" s="15" t="s">
        <v>35</v>
      </c>
      <c r="AX151" s="15" t="s">
        <v>80</v>
      </c>
      <c r="AY151" s="230" t="s">
        <v>226</v>
      </c>
    </row>
    <row r="152" spans="1:65" s="2" customFormat="1" ht="16.5" customHeight="1">
      <c r="A152" s="36"/>
      <c r="B152" s="37"/>
      <c r="C152" s="231" t="s">
        <v>234</v>
      </c>
      <c r="D152" s="231" t="s">
        <v>242</v>
      </c>
      <c r="E152" s="232" t="s">
        <v>661</v>
      </c>
      <c r="F152" s="233" t="s">
        <v>662</v>
      </c>
      <c r="G152" s="234" t="s">
        <v>261</v>
      </c>
      <c r="H152" s="235">
        <v>1236</v>
      </c>
      <c r="I152" s="236"/>
      <c r="J152" s="237">
        <f>ROUND(I152*H152,2)</f>
        <v>0</v>
      </c>
      <c r="K152" s="233" t="s">
        <v>19</v>
      </c>
      <c r="L152" s="238"/>
      <c r="M152" s="239" t="s">
        <v>19</v>
      </c>
      <c r="N152" s="240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246</v>
      </c>
      <c r="AT152" s="191" t="s">
        <v>242</v>
      </c>
      <c r="AU152" s="191" t="s">
        <v>90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234</v>
      </c>
      <c r="BM152" s="191" t="s">
        <v>663</v>
      </c>
    </row>
    <row r="153" spans="1:65" s="13" customFormat="1" ht="11.25">
      <c r="B153" s="198"/>
      <c r="C153" s="199"/>
      <c r="D153" s="200" t="s">
        <v>238</v>
      </c>
      <c r="E153" s="201" t="s">
        <v>19</v>
      </c>
      <c r="F153" s="202" t="s">
        <v>664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238</v>
      </c>
      <c r="AU153" s="208" t="s">
        <v>90</v>
      </c>
      <c r="AV153" s="13" t="s">
        <v>80</v>
      </c>
      <c r="AW153" s="13" t="s">
        <v>35</v>
      </c>
      <c r="AX153" s="13" t="s">
        <v>73</v>
      </c>
      <c r="AY153" s="208" t="s">
        <v>226</v>
      </c>
    </row>
    <row r="154" spans="1:65" s="13" customFormat="1" ht="11.25">
      <c r="B154" s="198"/>
      <c r="C154" s="199"/>
      <c r="D154" s="200" t="s">
        <v>238</v>
      </c>
      <c r="E154" s="201" t="s">
        <v>19</v>
      </c>
      <c r="F154" s="202" t="s">
        <v>665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238</v>
      </c>
      <c r="AU154" s="208" t="s">
        <v>90</v>
      </c>
      <c r="AV154" s="13" t="s">
        <v>80</v>
      </c>
      <c r="AW154" s="13" t="s">
        <v>35</v>
      </c>
      <c r="AX154" s="13" t="s">
        <v>73</v>
      </c>
      <c r="AY154" s="208" t="s">
        <v>226</v>
      </c>
    </row>
    <row r="155" spans="1:65" s="14" customFormat="1" ht="11.25">
      <c r="B155" s="209"/>
      <c r="C155" s="210"/>
      <c r="D155" s="200" t="s">
        <v>238</v>
      </c>
      <c r="E155" s="211" t="s">
        <v>19</v>
      </c>
      <c r="F155" s="212" t="s">
        <v>666</v>
      </c>
      <c r="G155" s="210"/>
      <c r="H155" s="213">
        <v>1236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238</v>
      </c>
      <c r="AU155" s="219" t="s">
        <v>90</v>
      </c>
      <c r="AV155" s="14" t="s">
        <v>82</v>
      </c>
      <c r="AW155" s="14" t="s">
        <v>35</v>
      </c>
      <c r="AX155" s="14" t="s">
        <v>73</v>
      </c>
      <c r="AY155" s="219" t="s">
        <v>226</v>
      </c>
    </row>
    <row r="156" spans="1:65" s="15" customFormat="1" ht="11.25">
      <c r="B156" s="220"/>
      <c r="C156" s="221"/>
      <c r="D156" s="200" t="s">
        <v>238</v>
      </c>
      <c r="E156" s="222" t="s">
        <v>19</v>
      </c>
      <c r="F156" s="223" t="s">
        <v>241</v>
      </c>
      <c r="G156" s="221"/>
      <c r="H156" s="224">
        <v>1236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238</v>
      </c>
      <c r="AU156" s="230" t="s">
        <v>90</v>
      </c>
      <c r="AV156" s="15" t="s">
        <v>143</v>
      </c>
      <c r="AW156" s="15" t="s">
        <v>35</v>
      </c>
      <c r="AX156" s="15" t="s">
        <v>80</v>
      </c>
      <c r="AY156" s="230" t="s">
        <v>226</v>
      </c>
    </row>
    <row r="157" spans="1:65" s="2" customFormat="1" ht="24.2" customHeight="1">
      <c r="A157" s="36"/>
      <c r="B157" s="37"/>
      <c r="C157" s="180" t="s">
        <v>325</v>
      </c>
      <c r="D157" s="180" t="s">
        <v>229</v>
      </c>
      <c r="E157" s="181" t="s">
        <v>391</v>
      </c>
      <c r="F157" s="182" t="s">
        <v>392</v>
      </c>
      <c r="G157" s="183" t="s">
        <v>245</v>
      </c>
      <c r="H157" s="184">
        <v>62</v>
      </c>
      <c r="I157" s="185"/>
      <c r="J157" s="186">
        <f>ROUND(I157*H157,2)</f>
        <v>0</v>
      </c>
      <c r="K157" s="182" t="s">
        <v>233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234</v>
      </c>
      <c r="AT157" s="191" t="s">
        <v>229</v>
      </c>
      <c r="AU157" s="191" t="s">
        <v>90</v>
      </c>
      <c r="AY157" s="19" t="s">
        <v>226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234</v>
      </c>
      <c r="BM157" s="191" t="s">
        <v>667</v>
      </c>
    </row>
    <row r="158" spans="1:65" s="2" customFormat="1" ht="11.25">
      <c r="A158" s="36"/>
      <c r="B158" s="37"/>
      <c r="C158" s="38"/>
      <c r="D158" s="193" t="s">
        <v>236</v>
      </c>
      <c r="E158" s="38"/>
      <c r="F158" s="194" t="s">
        <v>394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236</v>
      </c>
      <c r="AU158" s="19" t="s">
        <v>90</v>
      </c>
    </row>
    <row r="159" spans="1:65" s="2" customFormat="1" ht="24.2" customHeight="1">
      <c r="A159" s="36"/>
      <c r="B159" s="37"/>
      <c r="C159" s="180" t="s">
        <v>332</v>
      </c>
      <c r="D159" s="180" t="s">
        <v>229</v>
      </c>
      <c r="E159" s="181" t="s">
        <v>668</v>
      </c>
      <c r="F159" s="182" t="s">
        <v>669</v>
      </c>
      <c r="G159" s="183" t="s">
        <v>245</v>
      </c>
      <c r="H159" s="184">
        <v>62</v>
      </c>
      <c r="I159" s="185"/>
      <c r="J159" s="186">
        <f>ROUND(I159*H159,2)</f>
        <v>0</v>
      </c>
      <c r="K159" s="182" t="s">
        <v>233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234</v>
      </c>
      <c r="AT159" s="191" t="s">
        <v>229</v>
      </c>
      <c r="AU159" s="191" t="s">
        <v>90</v>
      </c>
      <c r="AY159" s="19" t="s">
        <v>226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234</v>
      </c>
      <c r="BM159" s="191" t="s">
        <v>670</v>
      </c>
    </row>
    <row r="160" spans="1:65" s="2" customFormat="1" ht="11.25">
      <c r="A160" s="36"/>
      <c r="B160" s="37"/>
      <c r="C160" s="38"/>
      <c r="D160" s="193" t="s">
        <v>236</v>
      </c>
      <c r="E160" s="38"/>
      <c r="F160" s="194" t="s">
        <v>671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236</v>
      </c>
      <c r="AU160" s="19" t="s">
        <v>90</v>
      </c>
    </row>
    <row r="161" spans="1:65" s="12" customFormat="1" ht="20.85" customHeight="1">
      <c r="B161" s="164"/>
      <c r="C161" s="165"/>
      <c r="D161" s="166" t="s">
        <v>72</v>
      </c>
      <c r="E161" s="178" t="s">
        <v>672</v>
      </c>
      <c r="F161" s="178" t="s">
        <v>673</v>
      </c>
      <c r="G161" s="165"/>
      <c r="H161" s="165"/>
      <c r="I161" s="168"/>
      <c r="J161" s="179">
        <f>BK161</f>
        <v>0</v>
      </c>
      <c r="K161" s="165"/>
      <c r="L161" s="170"/>
      <c r="M161" s="171"/>
      <c r="N161" s="172"/>
      <c r="O161" s="172"/>
      <c r="P161" s="173">
        <f>P162</f>
        <v>0</v>
      </c>
      <c r="Q161" s="172"/>
      <c r="R161" s="173">
        <f>R162</f>
        <v>0</v>
      </c>
      <c r="S161" s="172"/>
      <c r="T161" s="174">
        <f>T162</f>
        <v>0</v>
      </c>
      <c r="AR161" s="175" t="s">
        <v>258</v>
      </c>
      <c r="AT161" s="176" t="s">
        <v>72</v>
      </c>
      <c r="AU161" s="176" t="s">
        <v>82</v>
      </c>
      <c r="AY161" s="175" t="s">
        <v>226</v>
      </c>
      <c r="BK161" s="177">
        <f>BK162</f>
        <v>0</v>
      </c>
    </row>
    <row r="162" spans="1:65" s="2" customFormat="1" ht="21.75" customHeight="1">
      <c r="A162" s="36"/>
      <c r="B162" s="37"/>
      <c r="C162" s="180" t="s">
        <v>7</v>
      </c>
      <c r="D162" s="180" t="s">
        <v>229</v>
      </c>
      <c r="E162" s="181" t="s">
        <v>674</v>
      </c>
      <c r="F162" s="182" t="s">
        <v>675</v>
      </c>
      <c r="G162" s="183" t="s">
        <v>676</v>
      </c>
      <c r="H162" s="184">
        <v>1</v>
      </c>
      <c r="I162" s="185"/>
      <c r="J162" s="186">
        <f>ROUND(I162*H162,2)</f>
        <v>0</v>
      </c>
      <c r="K162" s="182" t="s">
        <v>19</v>
      </c>
      <c r="L162" s="41"/>
      <c r="M162" s="245" t="s">
        <v>19</v>
      </c>
      <c r="N162" s="246" t="s">
        <v>44</v>
      </c>
      <c r="O162" s="243"/>
      <c r="P162" s="247">
        <f>O162*H162</f>
        <v>0</v>
      </c>
      <c r="Q162" s="247">
        <v>0</v>
      </c>
      <c r="R162" s="247">
        <f>Q162*H162</f>
        <v>0</v>
      </c>
      <c r="S162" s="247">
        <v>0</v>
      </c>
      <c r="T162" s="248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143</v>
      </c>
      <c r="AT162" s="191" t="s">
        <v>229</v>
      </c>
      <c r="AU162" s="191" t="s">
        <v>90</v>
      </c>
      <c r="AY162" s="19" t="s">
        <v>226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143</v>
      </c>
      <c r="BM162" s="191" t="s">
        <v>677</v>
      </c>
    </row>
    <row r="163" spans="1:65" s="2" customFormat="1" ht="6.95" customHeight="1">
      <c r="A163" s="36"/>
      <c r="B163" s="49"/>
      <c r="C163" s="50"/>
      <c r="D163" s="50"/>
      <c r="E163" s="50"/>
      <c r="F163" s="50"/>
      <c r="G163" s="50"/>
      <c r="H163" s="50"/>
      <c r="I163" s="50"/>
      <c r="J163" s="50"/>
      <c r="K163" s="50"/>
      <c r="L163" s="41"/>
      <c r="M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</row>
  </sheetData>
  <sheetProtection algorithmName="SHA-512" hashValue="4cPZi02POu8andI7qUR+o2Xu+9//xQd0miN1OVYJ/MUpC+UrjlvkLN8oK7tlrCZZHo8HzntupiXbchlF0dDS5A==" saltValue="acc7MPRXA+lSPTOGsP3Xe+vi+SO2QwaOeB8MAo1oTDxbHnf7+AplwIKx1YcZ+2SXES3zqnTMDFnReAeQ1TLFqA==" spinCount="100000" sheet="1" objects="1" scenarios="1" formatColumns="0" formatRows="0" autoFilter="0"/>
  <autoFilter ref="C97:K162" xr:uid="{00000000-0009-0000-0000-000003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300-000000000000}"/>
    <hyperlink ref="F111" r:id="rId2" xr:uid="{00000000-0004-0000-0300-000001000000}"/>
    <hyperlink ref="F115" r:id="rId3" xr:uid="{00000000-0004-0000-0300-000002000000}"/>
    <hyperlink ref="F118" r:id="rId4" xr:uid="{00000000-0004-0000-0300-000003000000}"/>
    <hyperlink ref="F126" r:id="rId5" xr:uid="{00000000-0004-0000-0300-000004000000}"/>
    <hyperlink ref="F129" r:id="rId6" xr:uid="{00000000-0004-0000-0300-000005000000}"/>
    <hyperlink ref="F135" r:id="rId7" xr:uid="{00000000-0004-0000-0300-000006000000}"/>
    <hyperlink ref="F137" r:id="rId8" xr:uid="{00000000-0004-0000-0300-000007000000}"/>
    <hyperlink ref="F140" r:id="rId9" xr:uid="{00000000-0004-0000-0300-000008000000}"/>
    <hyperlink ref="F146" r:id="rId10" xr:uid="{00000000-0004-0000-0300-000009000000}"/>
    <hyperlink ref="F158" r:id="rId11" xr:uid="{00000000-0004-0000-0300-00000A000000}"/>
    <hyperlink ref="F160" r:id="rId12" xr:uid="{00000000-0004-0000-0300-00000B000000}"/>
  </hyperlinks>
  <pageMargins left="0.39370078740157483" right="0.39370078740157483" top="0.39370078740157483" bottom="0.39370078740157483" header="0" footer="0"/>
  <pageSetup paperSize="9" scale="84" fitToHeight="100" orientation="landscape" r:id="rId13"/>
  <headerFooter>
    <oddFooter>&amp;CStrana &amp;P z &amp;N</oddFooter>
  </headerFooter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105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196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678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ROUND((SUM(BE87:BE91)),  2)</f>
        <v>0</v>
      </c>
      <c r="G35" s="36"/>
      <c r="H35" s="36"/>
      <c r="I35" s="126">
        <v>0.21</v>
      </c>
      <c r="J35" s="125">
        <f>ROUND(((SUM(BE87:BE91))*I35),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ROUND((SUM(BF87:BF91)),  2)</f>
        <v>0</v>
      </c>
      <c r="G36" s="36"/>
      <c r="H36" s="36"/>
      <c r="I36" s="126">
        <v>0.15</v>
      </c>
      <c r="J36" s="125">
        <f>ROUND(((SUM(BF87:BF91))*I36),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ROUND((SUM(BG87:BG91)),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ROUND((SUM(BH87:BH91)),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ROUND((SUM(BI87:BI91)),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196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679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680</v>
      </c>
      <c r="E65" s="150"/>
      <c r="F65" s="150"/>
      <c r="G65" s="150"/>
      <c r="H65" s="150"/>
      <c r="I65" s="150"/>
      <c r="J65" s="151">
        <f>J89</f>
        <v>0</v>
      </c>
      <c r="K65" s="98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211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4" t="str">
        <f>E7</f>
        <v>Vstupní objekt do areálu Kamencového jezera D1 Mostecká</v>
      </c>
      <c r="F75" s="415"/>
      <c r="G75" s="415"/>
      <c r="H75" s="415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195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14" t="s">
        <v>196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197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7" t="str">
        <f>E11</f>
        <v>VON - Vedlejší a ostatní rozpočtové náklady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5. 4. 2022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Statutární město Chomutov</v>
      </c>
      <c r="G83" s="38"/>
      <c r="H83" s="38"/>
      <c r="I83" s="31" t="s">
        <v>31</v>
      </c>
      <c r="J83" s="34" t="str">
        <f>E23</f>
        <v>Refuel s.r.o.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36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212</v>
      </c>
      <c r="D86" s="156" t="s">
        <v>58</v>
      </c>
      <c r="E86" s="156" t="s">
        <v>54</v>
      </c>
      <c r="F86" s="156" t="s">
        <v>55</v>
      </c>
      <c r="G86" s="156" t="s">
        <v>213</v>
      </c>
      <c r="H86" s="156" t="s">
        <v>214</v>
      </c>
      <c r="I86" s="156" t="s">
        <v>215</v>
      </c>
      <c r="J86" s="156" t="s">
        <v>203</v>
      </c>
      <c r="K86" s="157" t="s">
        <v>216</v>
      </c>
      <c r="L86" s="158"/>
      <c r="M86" s="70" t="s">
        <v>19</v>
      </c>
      <c r="N86" s="71" t="s">
        <v>43</v>
      </c>
      <c r="O86" s="71" t="s">
        <v>217</v>
      </c>
      <c r="P86" s="71" t="s">
        <v>218</v>
      </c>
      <c r="Q86" s="71" t="s">
        <v>219</v>
      </c>
      <c r="R86" s="71" t="s">
        <v>220</v>
      </c>
      <c r="S86" s="71" t="s">
        <v>221</v>
      </c>
      <c r="T86" s="72" t="s">
        <v>222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223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0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204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681</v>
      </c>
      <c r="F88" s="167" t="s">
        <v>682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0</v>
      </c>
      <c r="S88" s="172"/>
      <c r="T88" s="174">
        <f>T89</f>
        <v>0</v>
      </c>
      <c r="AR88" s="175" t="s">
        <v>258</v>
      </c>
      <c r="AT88" s="176" t="s">
        <v>72</v>
      </c>
      <c r="AU88" s="176" t="s">
        <v>73</v>
      </c>
      <c r="AY88" s="175" t="s">
        <v>226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72</v>
      </c>
      <c r="E89" s="178" t="s">
        <v>683</v>
      </c>
      <c r="F89" s="178" t="s">
        <v>684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SUM(P90:P91)</f>
        <v>0</v>
      </c>
      <c r="Q89" s="172"/>
      <c r="R89" s="173">
        <f>SUM(R90:R91)</f>
        <v>0</v>
      </c>
      <c r="S89" s="172"/>
      <c r="T89" s="174">
        <f>SUM(T90:T91)</f>
        <v>0</v>
      </c>
      <c r="AR89" s="175" t="s">
        <v>258</v>
      </c>
      <c r="AT89" s="176" t="s">
        <v>72</v>
      </c>
      <c r="AU89" s="176" t="s">
        <v>80</v>
      </c>
      <c r="AY89" s="175" t="s">
        <v>226</v>
      </c>
      <c r="BK89" s="177">
        <f>SUM(BK90:BK91)</f>
        <v>0</v>
      </c>
    </row>
    <row r="90" spans="1:65" s="2" customFormat="1" ht="16.5" customHeight="1">
      <c r="A90" s="36"/>
      <c r="B90" s="37"/>
      <c r="C90" s="180" t="s">
        <v>80</v>
      </c>
      <c r="D90" s="180" t="s">
        <v>229</v>
      </c>
      <c r="E90" s="181" t="s">
        <v>685</v>
      </c>
      <c r="F90" s="182" t="s">
        <v>684</v>
      </c>
      <c r="G90" s="183" t="s">
        <v>676</v>
      </c>
      <c r="H90" s="184">
        <v>1</v>
      </c>
      <c r="I90" s="185"/>
      <c r="J90" s="186">
        <f>ROUND(I90*H90,2)</f>
        <v>0</v>
      </c>
      <c r="K90" s="182" t="s">
        <v>233</v>
      </c>
      <c r="L90" s="41"/>
      <c r="M90" s="187" t="s">
        <v>19</v>
      </c>
      <c r="N90" s="188" t="s">
        <v>44</v>
      </c>
      <c r="O90" s="66"/>
      <c r="P90" s="189">
        <f>O90*H90</f>
        <v>0</v>
      </c>
      <c r="Q90" s="189">
        <v>0</v>
      </c>
      <c r="R90" s="189">
        <f>Q90*H90</f>
        <v>0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686</v>
      </c>
      <c r="AT90" s="191" t="s">
        <v>229</v>
      </c>
      <c r="AU90" s="191" t="s">
        <v>82</v>
      </c>
      <c r="AY90" s="19" t="s">
        <v>226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686</v>
      </c>
      <c r="BM90" s="191" t="s">
        <v>687</v>
      </c>
    </row>
    <row r="91" spans="1:65" s="2" customFormat="1" ht="11.25">
      <c r="A91" s="36"/>
      <c r="B91" s="37"/>
      <c r="C91" s="38"/>
      <c r="D91" s="193" t="s">
        <v>236</v>
      </c>
      <c r="E91" s="38"/>
      <c r="F91" s="194" t="s">
        <v>688</v>
      </c>
      <c r="G91" s="38"/>
      <c r="H91" s="38"/>
      <c r="I91" s="195"/>
      <c r="J91" s="38"/>
      <c r="K91" s="38"/>
      <c r="L91" s="41"/>
      <c r="M91" s="241"/>
      <c r="N91" s="242"/>
      <c r="O91" s="243"/>
      <c r="P91" s="243"/>
      <c r="Q91" s="243"/>
      <c r="R91" s="243"/>
      <c r="S91" s="243"/>
      <c r="T91" s="24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236</v>
      </c>
      <c r="AU91" s="19" t="s">
        <v>82</v>
      </c>
    </row>
    <row r="92" spans="1:65" s="2" customFormat="1" ht="6.95" customHeight="1">
      <c r="A92" s="36"/>
      <c r="B92" s="49"/>
      <c r="C92" s="50"/>
      <c r="D92" s="50"/>
      <c r="E92" s="50"/>
      <c r="F92" s="50"/>
      <c r="G92" s="50"/>
      <c r="H92" s="50"/>
      <c r="I92" s="50"/>
      <c r="J92" s="50"/>
      <c r="K92" s="50"/>
      <c r="L92" s="41"/>
      <c r="M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</sheetData>
  <sheetProtection algorithmName="SHA-512" hashValue="pUa6+6WGoEeQwxULKxxdRawzqE00U8DAK5uZtvMsJR7aRaj+ZmjlfNdMJiTpdVXt++4AZGDxkXsKSxQAKK0RsQ==" saltValue="hbwhgDJyqGltfG5iK+mGMPXKfcrMqGB7MxwC9qxmYSHTdUtgpYv3HoDb0l/wVasfJ6lD5u5GK8+tzswlCDXf9w==" spinCount="100000" sheet="1" objects="1" scenarios="1" formatColumns="0" formatRows="0" autoFilter="0"/>
  <autoFilter ref="C86:K91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4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4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690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ROUND(J89,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ROUND((SUM(BE89:BE141)),  2)</f>
        <v>0</v>
      </c>
      <c r="G35" s="36"/>
      <c r="H35" s="36"/>
      <c r="I35" s="126">
        <v>0.21</v>
      </c>
      <c r="J35" s="125">
        <f>ROUND(((SUM(BE89:BE141))*I35),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ROUND((SUM(BF89:BF141)),  2)</f>
        <v>0</v>
      </c>
      <c r="G36" s="36"/>
      <c r="H36" s="36"/>
      <c r="I36" s="126">
        <v>0.15</v>
      </c>
      <c r="J36" s="125">
        <f>ROUND(((SUM(BF89:BF141))*I36),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ROUND((SUM(BG89:BG141)),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ROUND((SUM(BH89:BH141)),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ROUND((SUM(BI89:BI141)),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00 - Demolice základových konstrukcí objektu minigolf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J89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565</v>
      </c>
      <c r="E64" s="145"/>
      <c r="F64" s="145"/>
      <c r="G64" s="145"/>
      <c r="H64" s="145"/>
      <c r="I64" s="145"/>
      <c r="J64" s="146">
        <f>J90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691</v>
      </c>
      <c r="E65" s="150"/>
      <c r="F65" s="150"/>
      <c r="G65" s="150"/>
      <c r="H65" s="150"/>
      <c r="I65" s="150"/>
      <c r="J65" s="151">
        <f>J91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692</v>
      </c>
      <c r="E66" s="150"/>
      <c r="F66" s="150"/>
      <c r="G66" s="150"/>
      <c r="H66" s="150"/>
      <c r="I66" s="150"/>
      <c r="J66" s="151">
        <f>J111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693</v>
      </c>
      <c r="E67" s="150"/>
      <c r="F67" s="150"/>
      <c r="G67" s="150"/>
      <c r="H67" s="150"/>
      <c r="I67" s="150"/>
      <c r="J67" s="151">
        <f>J125</f>
        <v>0</v>
      </c>
      <c r="K67" s="98"/>
      <c r="L67" s="152"/>
    </row>
    <row r="68" spans="1:31" s="2" customFormat="1" ht="21.75" customHeight="1">
      <c r="A68" s="36"/>
      <c r="B68" s="37"/>
      <c r="C68" s="38"/>
      <c r="D68" s="38"/>
      <c r="E68" s="38"/>
      <c r="F68" s="38"/>
      <c r="G68" s="38"/>
      <c r="H68" s="38"/>
      <c r="I68" s="38"/>
      <c r="J68" s="38"/>
      <c r="K68" s="38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1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3" spans="1:31" s="2" customFormat="1" ht="6.95" customHeight="1">
      <c r="A73" s="36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24.95" customHeight="1">
      <c r="A74" s="36"/>
      <c r="B74" s="37"/>
      <c r="C74" s="25" t="s">
        <v>211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16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414" t="str">
        <f>E7</f>
        <v>Vstupní objekt do areálu Kamencového jezera D1 Mostecká</v>
      </c>
      <c r="F77" s="415"/>
      <c r="G77" s="415"/>
      <c r="H77" s="415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1" customFormat="1" ht="12" customHeight="1">
      <c r="B78" s="23"/>
      <c r="C78" s="31" t="s">
        <v>195</v>
      </c>
      <c r="D78" s="24"/>
      <c r="E78" s="24"/>
      <c r="F78" s="24"/>
      <c r="G78" s="24"/>
      <c r="H78" s="24"/>
      <c r="I78" s="24"/>
      <c r="J78" s="24"/>
      <c r="K78" s="24"/>
      <c r="L78" s="22"/>
    </row>
    <row r="79" spans="1:31" s="2" customFormat="1" ht="16.5" customHeight="1">
      <c r="A79" s="36"/>
      <c r="B79" s="37"/>
      <c r="C79" s="38"/>
      <c r="D79" s="38"/>
      <c r="E79" s="414" t="s">
        <v>689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197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>
      <c r="A81" s="36"/>
      <c r="B81" s="37"/>
      <c r="C81" s="38"/>
      <c r="D81" s="38"/>
      <c r="E81" s="387" t="str">
        <f>E11</f>
        <v>SO 00 - Demolice základových konstrukcí objektu minigolf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21</v>
      </c>
      <c r="D83" s="38"/>
      <c r="E83" s="38"/>
      <c r="F83" s="29" t="str">
        <f>F14</f>
        <v xml:space="preserve"> </v>
      </c>
      <c r="G83" s="38"/>
      <c r="H83" s="38"/>
      <c r="I83" s="31" t="s">
        <v>23</v>
      </c>
      <c r="J83" s="61" t="str">
        <f>IF(J14="","",J14)</f>
        <v>5. 4. 2022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25</v>
      </c>
      <c r="D85" s="38"/>
      <c r="E85" s="38"/>
      <c r="F85" s="29" t="str">
        <f>E17</f>
        <v>Statutární město Chomutov</v>
      </c>
      <c r="G85" s="38"/>
      <c r="H85" s="38"/>
      <c r="I85" s="31" t="s">
        <v>31</v>
      </c>
      <c r="J85" s="34" t="str">
        <f>E23</f>
        <v>Refuel s.r.o.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>
      <c r="A86" s="36"/>
      <c r="B86" s="37"/>
      <c r="C86" s="31" t="s">
        <v>29</v>
      </c>
      <c r="D86" s="38"/>
      <c r="E86" s="38"/>
      <c r="F86" s="29" t="str">
        <f>IF(E20="","",E20)</f>
        <v>Vyplň údaj</v>
      </c>
      <c r="G86" s="38"/>
      <c r="H86" s="38"/>
      <c r="I86" s="31" t="s">
        <v>36</v>
      </c>
      <c r="J86" s="34" t="str">
        <f>E26</f>
        <v xml:space="preserve"> 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>
      <c r="A88" s="153"/>
      <c r="B88" s="154"/>
      <c r="C88" s="155" t="s">
        <v>212</v>
      </c>
      <c r="D88" s="156" t="s">
        <v>58</v>
      </c>
      <c r="E88" s="156" t="s">
        <v>54</v>
      </c>
      <c r="F88" s="156" t="s">
        <v>55</v>
      </c>
      <c r="G88" s="156" t="s">
        <v>213</v>
      </c>
      <c r="H88" s="156" t="s">
        <v>214</v>
      </c>
      <c r="I88" s="156" t="s">
        <v>215</v>
      </c>
      <c r="J88" s="156" t="s">
        <v>203</v>
      </c>
      <c r="K88" s="157" t="s">
        <v>216</v>
      </c>
      <c r="L88" s="158"/>
      <c r="M88" s="70" t="s">
        <v>19</v>
      </c>
      <c r="N88" s="71" t="s">
        <v>43</v>
      </c>
      <c r="O88" s="71" t="s">
        <v>217</v>
      </c>
      <c r="P88" s="71" t="s">
        <v>218</v>
      </c>
      <c r="Q88" s="71" t="s">
        <v>219</v>
      </c>
      <c r="R88" s="71" t="s">
        <v>220</v>
      </c>
      <c r="S88" s="71" t="s">
        <v>221</v>
      </c>
      <c r="T88" s="72" t="s">
        <v>222</v>
      </c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</row>
    <row r="89" spans="1:65" s="2" customFormat="1" ht="22.9" customHeight="1">
      <c r="A89" s="36"/>
      <c r="B89" s="37"/>
      <c r="C89" s="77" t="s">
        <v>223</v>
      </c>
      <c r="D89" s="38"/>
      <c r="E89" s="38"/>
      <c r="F89" s="38"/>
      <c r="G89" s="38"/>
      <c r="H89" s="38"/>
      <c r="I89" s="38"/>
      <c r="J89" s="159">
        <f>BK89</f>
        <v>0</v>
      </c>
      <c r="K89" s="38"/>
      <c r="L89" s="41"/>
      <c r="M89" s="73"/>
      <c r="N89" s="160"/>
      <c r="O89" s="74"/>
      <c r="P89" s="161">
        <f>P90</f>
        <v>0</v>
      </c>
      <c r="Q89" s="74"/>
      <c r="R89" s="161">
        <f>R90</f>
        <v>5.5004940000000007E-4</v>
      </c>
      <c r="S89" s="74"/>
      <c r="T89" s="162">
        <f>T90</f>
        <v>39.801460000000006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72</v>
      </c>
      <c r="AU89" s="19" t="s">
        <v>204</v>
      </c>
      <c r="BK89" s="163">
        <f>BK90</f>
        <v>0</v>
      </c>
    </row>
    <row r="90" spans="1:65" s="12" customFormat="1" ht="25.9" customHeight="1">
      <c r="B90" s="164"/>
      <c r="C90" s="165"/>
      <c r="D90" s="166" t="s">
        <v>72</v>
      </c>
      <c r="E90" s="167" t="s">
        <v>572</v>
      </c>
      <c r="F90" s="167" t="s">
        <v>573</v>
      </c>
      <c r="G90" s="165"/>
      <c r="H90" s="165"/>
      <c r="I90" s="168"/>
      <c r="J90" s="169">
        <f>BK90</f>
        <v>0</v>
      </c>
      <c r="K90" s="165"/>
      <c r="L90" s="170"/>
      <c r="M90" s="171"/>
      <c r="N90" s="172"/>
      <c r="O90" s="172"/>
      <c r="P90" s="173">
        <f>P91+P111+P125</f>
        <v>0</v>
      </c>
      <c r="Q90" s="172"/>
      <c r="R90" s="173">
        <f>R91+R111+R125</f>
        <v>5.5004940000000007E-4</v>
      </c>
      <c r="S90" s="172"/>
      <c r="T90" s="174">
        <f>T91+T111+T125</f>
        <v>39.801460000000006</v>
      </c>
      <c r="AR90" s="175" t="s">
        <v>80</v>
      </c>
      <c r="AT90" s="176" t="s">
        <v>72</v>
      </c>
      <c r="AU90" s="176" t="s">
        <v>73</v>
      </c>
      <c r="AY90" s="175" t="s">
        <v>226</v>
      </c>
      <c r="BK90" s="177">
        <f>BK91+BK111+BK125</f>
        <v>0</v>
      </c>
    </row>
    <row r="91" spans="1:65" s="12" customFormat="1" ht="22.9" customHeight="1">
      <c r="B91" s="164"/>
      <c r="C91" s="165"/>
      <c r="D91" s="166" t="s">
        <v>72</v>
      </c>
      <c r="E91" s="178" t="s">
        <v>80</v>
      </c>
      <c r="F91" s="178" t="s">
        <v>576</v>
      </c>
      <c r="G91" s="165"/>
      <c r="H91" s="165"/>
      <c r="I91" s="168"/>
      <c r="J91" s="179">
        <f>BK91</f>
        <v>0</v>
      </c>
      <c r="K91" s="165"/>
      <c r="L91" s="170"/>
      <c r="M91" s="171"/>
      <c r="N91" s="172"/>
      <c r="O91" s="172"/>
      <c r="P91" s="173">
        <f>SUM(P92:P110)</f>
        <v>0</v>
      </c>
      <c r="Q91" s="172"/>
      <c r="R91" s="173">
        <f>SUM(R92:R110)</f>
        <v>0</v>
      </c>
      <c r="S91" s="172"/>
      <c r="T91" s="174">
        <f>SUM(T92:T110)</f>
        <v>0</v>
      </c>
      <c r="AR91" s="175" t="s">
        <v>80</v>
      </c>
      <c r="AT91" s="176" t="s">
        <v>72</v>
      </c>
      <c r="AU91" s="176" t="s">
        <v>80</v>
      </c>
      <c r="AY91" s="175" t="s">
        <v>226</v>
      </c>
      <c r="BK91" s="177">
        <f>SUM(BK92:BK110)</f>
        <v>0</v>
      </c>
    </row>
    <row r="92" spans="1:65" s="2" customFormat="1" ht="24.2" customHeight="1">
      <c r="A92" s="36"/>
      <c r="B92" s="37"/>
      <c r="C92" s="180" t="s">
        <v>80</v>
      </c>
      <c r="D92" s="180" t="s">
        <v>229</v>
      </c>
      <c r="E92" s="181" t="s">
        <v>694</v>
      </c>
      <c r="F92" s="182" t="s">
        <v>695</v>
      </c>
      <c r="G92" s="183" t="s">
        <v>420</v>
      </c>
      <c r="H92" s="184">
        <v>13.66</v>
      </c>
      <c r="I92" s="185"/>
      <c r="J92" s="186">
        <f>ROUND(I92*H92,2)</f>
        <v>0</v>
      </c>
      <c r="K92" s="182" t="s">
        <v>233</v>
      </c>
      <c r="L92" s="41"/>
      <c r="M92" s="187" t="s">
        <v>19</v>
      </c>
      <c r="N92" s="188" t="s">
        <v>44</v>
      </c>
      <c r="O92" s="66"/>
      <c r="P92" s="189">
        <f>O92*H92</f>
        <v>0</v>
      </c>
      <c r="Q92" s="189">
        <v>0</v>
      </c>
      <c r="R92" s="189">
        <f>Q92*H92</f>
        <v>0</v>
      </c>
      <c r="S92" s="189">
        <v>0</v>
      </c>
      <c r="T92" s="190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91" t="s">
        <v>143</v>
      </c>
      <c r="AT92" s="191" t="s">
        <v>229</v>
      </c>
      <c r="AU92" s="191" t="s">
        <v>82</v>
      </c>
      <c r="AY92" s="19" t="s">
        <v>226</v>
      </c>
      <c r="BE92" s="192">
        <f>IF(N92="základní",J92,0)</f>
        <v>0</v>
      </c>
      <c r="BF92" s="192">
        <f>IF(N92="snížená",J92,0)</f>
        <v>0</v>
      </c>
      <c r="BG92" s="192">
        <f>IF(N92="zákl. přenesená",J92,0)</f>
        <v>0</v>
      </c>
      <c r="BH92" s="192">
        <f>IF(N92="sníž. přenesená",J92,0)</f>
        <v>0</v>
      </c>
      <c r="BI92" s="192">
        <f>IF(N92="nulová",J92,0)</f>
        <v>0</v>
      </c>
      <c r="BJ92" s="19" t="s">
        <v>80</v>
      </c>
      <c r="BK92" s="192">
        <f>ROUND(I92*H92,2)</f>
        <v>0</v>
      </c>
      <c r="BL92" s="19" t="s">
        <v>143</v>
      </c>
      <c r="BM92" s="191" t="s">
        <v>696</v>
      </c>
    </row>
    <row r="93" spans="1:65" s="2" customFormat="1" ht="11.25">
      <c r="A93" s="36"/>
      <c r="B93" s="37"/>
      <c r="C93" s="38"/>
      <c r="D93" s="193" t="s">
        <v>236</v>
      </c>
      <c r="E93" s="38"/>
      <c r="F93" s="194" t="s">
        <v>697</v>
      </c>
      <c r="G93" s="38"/>
      <c r="H93" s="38"/>
      <c r="I93" s="195"/>
      <c r="J93" s="38"/>
      <c r="K93" s="38"/>
      <c r="L93" s="41"/>
      <c r="M93" s="196"/>
      <c r="N93" s="197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236</v>
      </c>
      <c r="AU93" s="19" t="s">
        <v>82</v>
      </c>
    </row>
    <row r="94" spans="1:65" s="13" customFormat="1" ht="11.25">
      <c r="B94" s="198"/>
      <c r="C94" s="199"/>
      <c r="D94" s="200" t="s">
        <v>238</v>
      </c>
      <c r="E94" s="201" t="s">
        <v>19</v>
      </c>
      <c r="F94" s="202" t="s">
        <v>698</v>
      </c>
      <c r="G94" s="199"/>
      <c r="H94" s="201" t="s">
        <v>19</v>
      </c>
      <c r="I94" s="203"/>
      <c r="J94" s="199"/>
      <c r="K94" s="199"/>
      <c r="L94" s="204"/>
      <c r="M94" s="205"/>
      <c r="N94" s="206"/>
      <c r="O94" s="206"/>
      <c r="P94" s="206"/>
      <c r="Q94" s="206"/>
      <c r="R94" s="206"/>
      <c r="S94" s="206"/>
      <c r="T94" s="207"/>
      <c r="AT94" s="208" t="s">
        <v>238</v>
      </c>
      <c r="AU94" s="208" t="s">
        <v>82</v>
      </c>
      <c r="AV94" s="13" t="s">
        <v>80</v>
      </c>
      <c r="AW94" s="13" t="s">
        <v>35</v>
      </c>
      <c r="AX94" s="13" t="s">
        <v>73</v>
      </c>
      <c r="AY94" s="208" t="s">
        <v>226</v>
      </c>
    </row>
    <row r="95" spans="1:65" s="13" customFormat="1" ht="11.25">
      <c r="B95" s="198"/>
      <c r="C95" s="199"/>
      <c r="D95" s="200" t="s">
        <v>238</v>
      </c>
      <c r="E95" s="201" t="s">
        <v>19</v>
      </c>
      <c r="F95" s="202" t="s">
        <v>699</v>
      </c>
      <c r="G95" s="199"/>
      <c r="H95" s="201" t="s">
        <v>19</v>
      </c>
      <c r="I95" s="203"/>
      <c r="J95" s="199"/>
      <c r="K95" s="199"/>
      <c r="L95" s="204"/>
      <c r="M95" s="205"/>
      <c r="N95" s="206"/>
      <c r="O95" s="206"/>
      <c r="P95" s="206"/>
      <c r="Q95" s="206"/>
      <c r="R95" s="206"/>
      <c r="S95" s="206"/>
      <c r="T95" s="207"/>
      <c r="AT95" s="208" t="s">
        <v>238</v>
      </c>
      <c r="AU95" s="208" t="s">
        <v>82</v>
      </c>
      <c r="AV95" s="13" t="s">
        <v>80</v>
      </c>
      <c r="AW95" s="13" t="s">
        <v>35</v>
      </c>
      <c r="AX95" s="13" t="s">
        <v>73</v>
      </c>
      <c r="AY95" s="208" t="s">
        <v>226</v>
      </c>
    </row>
    <row r="96" spans="1:65" s="13" customFormat="1" ht="11.25">
      <c r="B96" s="198"/>
      <c r="C96" s="199"/>
      <c r="D96" s="200" t="s">
        <v>238</v>
      </c>
      <c r="E96" s="201" t="s">
        <v>19</v>
      </c>
      <c r="F96" s="202" t="s">
        <v>700</v>
      </c>
      <c r="G96" s="199"/>
      <c r="H96" s="201" t="s">
        <v>19</v>
      </c>
      <c r="I96" s="203"/>
      <c r="J96" s="199"/>
      <c r="K96" s="199"/>
      <c r="L96" s="204"/>
      <c r="M96" s="205"/>
      <c r="N96" s="206"/>
      <c r="O96" s="206"/>
      <c r="P96" s="206"/>
      <c r="Q96" s="206"/>
      <c r="R96" s="206"/>
      <c r="S96" s="206"/>
      <c r="T96" s="207"/>
      <c r="AT96" s="208" t="s">
        <v>238</v>
      </c>
      <c r="AU96" s="208" t="s">
        <v>82</v>
      </c>
      <c r="AV96" s="13" t="s">
        <v>80</v>
      </c>
      <c r="AW96" s="13" t="s">
        <v>35</v>
      </c>
      <c r="AX96" s="13" t="s">
        <v>73</v>
      </c>
      <c r="AY96" s="208" t="s">
        <v>226</v>
      </c>
    </row>
    <row r="97" spans="1:65" s="13" customFormat="1" ht="11.25">
      <c r="B97" s="198"/>
      <c r="C97" s="199"/>
      <c r="D97" s="200" t="s">
        <v>238</v>
      </c>
      <c r="E97" s="201" t="s">
        <v>19</v>
      </c>
      <c r="F97" s="202" t="s">
        <v>701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238</v>
      </c>
      <c r="AU97" s="208" t="s">
        <v>82</v>
      </c>
      <c r="AV97" s="13" t="s">
        <v>80</v>
      </c>
      <c r="AW97" s="13" t="s">
        <v>35</v>
      </c>
      <c r="AX97" s="13" t="s">
        <v>73</v>
      </c>
      <c r="AY97" s="208" t="s">
        <v>226</v>
      </c>
    </row>
    <row r="98" spans="1:65" s="14" customFormat="1" ht="11.25">
      <c r="B98" s="209"/>
      <c r="C98" s="210"/>
      <c r="D98" s="200" t="s">
        <v>238</v>
      </c>
      <c r="E98" s="211" t="s">
        <v>19</v>
      </c>
      <c r="F98" s="212" t="s">
        <v>702</v>
      </c>
      <c r="G98" s="210"/>
      <c r="H98" s="213">
        <v>11.08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238</v>
      </c>
      <c r="AU98" s="219" t="s">
        <v>82</v>
      </c>
      <c r="AV98" s="14" t="s">
        <v>82</v>
      </c>
      <c r="AW98" s="14" t="s">
        <v>35</v>
      </c>
      <c r="AX98" s="14" t="s">
        <v>73</v>
      </c>
      <c r="AY98" s="219" t="s">
        <v>226</v>
      </c>
    </row>
    <row r="99" spans="1:65" s="14" customFormat="1" ht="11.25">
      <c r="B99" s="209"/>
      <c r="C99" s="210"/>
      <c r="D99" s="200" t="s">
        <v>238</v>
      </c>
      <c r="E99" s="211" t="s">
        <v>19</v>
      </c>
      <c r="F99" s="212" t="s">
        <v>703</v>
      </c>
      <c r="G99" s="210"/>
      <c r="H99" s="213">
        <v>2.58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238</v>
      </c>
      <c r="AU99" s="219" t="s">
        <v>82</v>
      </c>
      <c r="AV99" s="14" t="s">
        <v>82</v>
      </c>
      <c r="AW99" s="14" t="s">
        <v>35</v>
      </c>
      <c r="AX99" s="14" t="s">
        <v>73</v>
      </c>
      <c r="AY99" s="219" t="s">
        <v>226</v>
      </c>
    </row>
    <row r="100" spans="1:65" s="15" customFormat="1" ht="11.25">
      <c r="B100" s="220"/>
      <c r="C100" s="221"/>
      <c r="D100" s="200" t="s">
        <v>238</v>
      </c>
      <c r="E100" s="222" t="s">
        <v>19</v>
      </c>
      <c r="F100" s="223" t="s">
        <v>241</v>
      </c>
      <c r="G100" s="221"/>
      <c r="H100" s="224">
        <v>13.66</v>
      </c>
      <c r="I100" s="225"/>
      <c r="J100" s="221"/>
      <c r="K100" s="221"/>
      <c r="L100" s="226"/>
      <c r="M100" s="227"/>
      <c r="N100" s="228"/>
      <c r="O100" s="228"/>
      <c r="P100" s="228"/>
      <c r="Q100" s="228"/>
      <c r="R100" s="228"/>
      <c r="S100" s="228"/>
      <c r="T100" s="229"/>
      <c r="AT100" s="230" t="s">
        <v>238</v>
      </c>
      <c r="AU100" s="230" t="s">
        <v>82</v>
      </c>
      <c r="AV100" s="15" t="s">
        <v>143</v>
      </c>
      <c r="AW100" s="15" t="s">
        <v>35</v>
      </c>
      <c r="AX100" s="15" t="s">
        <v>80</v>
      </c>
      <c r="AY100" s="230" t="s">
        <v>226</v>
      </c>
    </row>
    <row r="101" spans="1:65" s="2" customFormat="1" ht="37.9" customHeight="1">
      <c r="A101" s="36"/>
      <c r="B101" s="37"/>
      <c r="C101" s="180" t="s">
        <v>82</v>
      </c>
      <c r="D101" s="180" t="s">
        <v>229</v>
      </c>
      <c r="E101" s="181" t="s">
        <v>704</v>
      </c>
      <c r="F101" s="182" t="s">
        <v>705</v>
      </c>
      <c r="G101" s="183" t="s">
        <v>420</v>
      </c>
      <c r="H101" s="184">
        <v>27.32</v>
      </c>
      <c r="I101" s="185"/>
      <c r="J101" s="186">
        <f>ROUND(I101*H101,2)</f>
        <v>0</v>
      </c>
      <c r="K101" s="182" t="s">
        <v>233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229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706</v>
      </c>
    </row>
    <row r="102" spans="1:65" s="2" customFormat="1" ht="11.25">
      <c r="A102" s="36"/>
      <c r="B102" s="37"/>
      <c r="C102" s="38"/>
      <c r="D102" s="193" t="s">
        <v>236</v>
      </c>
      <c r="E102" s="38"/>
      <c r="F102" s="194" t="s">
        <v>707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236</v>
      </c>
      <c r="AU102" s="19" t="s">
        <v>82</v>
      </c>
    </row>
    <row r="103" spans="1:65" s="13" customFormat="1" ht="11.25">
      <c r="B103" s="198"/>
      <c r="C103" s="199"/>
      <c r="D103" s="200" t="s">
        <v>238</v>
      </c>
      <c r="E103" s="201" t="s">
        <v>19</v>
      </c>
      <c r="F103" s="202" t="s">
        <v>708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238</v>
      </c>
      <c r="AU103" s="208" t="s">
        <v>82</v>
      </c>
      <c r="AV103" s="13" t="s">
        <v>80</v>
      </c>
      <c r="AW103" s="13" t="s">
        <v>35</v>
      </c>
      <c r="AX103" s="13" t="s">
        <v>73</v>
      </c>
      <c r="AY103" s="208" t="s">
        <v>226</v>
      </c>
    </row>
    <row r="104" spans="1:65" s="14" customFormat="1" ht="11.25">
      <c r="B104" s="209"/>
      <c r="C104" s="210"/>
      <c r="D104" s="200" t="s">
        <v>238</v>
      </c>
      <c r="E104" s="211" t="s">
        <v>19</v>
      </c>
      <c r="F104" s="212" t="s">
        <v>709</v>
      </c>
      <c r="G104" s="210"/>
      <c r="H104" s="213">
        <v>13.66</v>
      </c>
      <c r="I104" s="214"/>
      <c r="J104" s="210"/>
      <c r="K104" s="210"/>
      <c r="L104" s="215"/>
      <c r="M104" s="216"/>
      <c r="N104" s="217"/>
      <c r="O104" s="217"/>
      <c r="P104" s="217"/>
      <c r="Q104" s="217"/>
      <c r="R104" s="217"/>
      <c r="S104" s="217"/>
      <c r="T104" s="218"/>
      <c r="AT104" s="219" t="s">
        <v>238</v>
      </c>
      <c r="AU104" s="219" t="s">
        <v>82</v>
      </c>
      <c r="AV104" s="14" t="s">
        <v>82</v>
      </c>
      <c r="AW104" s="14" t="s">
        <v>35</v>
      </c>
      <c r="AX104" s="14" t="s">
        <v>73</v>
      </c>
      <c r="AY104" s="219" t="s">
        <v>226</v>
      </c>
    </row>
    <row r="105" spans="1:65" s="14" customFormat="1" ht="11.25">
      <c r="B105" s="209"/>
      <c r="C105" s="210"/>
      <c r="D105" s="200" t="s">
        <v>238</v>
      </c>
      <c r="E105" s="211" t="s">
        <v>19</v>
      </c>
      <c r="F105" s="212" t="s">
        <v>710</v>
      </c>
      <c r="G105" s="210"/>
      <c r="H105" s="213">
        <v>13.66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238</v>
      </c>
      <c r="AU105" s="219" t="s">
        <v>82</v>
      </c>
      <c r="AV105" s="14" t="s">
        <v>82</v>
      </c>
      <c r="AW105" s="14" t="s">
        <v>35</v>
      </c>
      <c r="AX105" s="14" t="s">
        <v>73</v>
      </c>
      <c r="AY105" s="219" t="s">
        <v>226</v>
      </c>
    </row>
    <row r="106" spans="1:65" s="15" customFormat="1" ht="11.25">
      <c r="B106" s="220"/>
      <c r="C106" s="221"/>
      <c r="D106" s="200" t="s">
        <v>238</v>
      </c>
      <c r="E106" s="222" t="s">
        <v>19</v>
      </c>
      <c r="F106" s="223" t="s">
        <v>241</v>
      </c>
      <c r="G106" s="221"/>
      <c r="H106" s="224">
        <v>27.32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238</v>
      </c>
      <c r="AU106" s="230" t="s">
        <v>82</v>
      </c>
      <c r="AV106" s="15" t="s">
        <v>143</v>
      </c>
      <c r="AW106" s="15" t="s">
        <v>35</v>
      </c>
      <c r="AX106" s="15" t="s">
        <v>80</v>
      </c>
      <c r="AY106" s="230" t="s">
        <v>226</v>
      </c>
    </row>
    <row r="107" spans="1:65" s="2" customFormat="1" ht="24.2" customHeight="1">
      <c r="A107" s="36"/>
      <c r="B107" s="37"/>
      <c r="C107" s="180" t="s">
        <v>90</v>
      </c>
      <c r="D107" s="180" t="s">
        <v>229</v>
      </c>
      <c r="E107" s="181" t="s">
        <v>711</v>
      </c>
      <c r="F107" s="182" t="s">
        <v>712</v>
      </c>
      <c r="G107" s="183" t="s">
        <v>420</v>
      </c>
      <c r="H107" s="184">
        <v>13.66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713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714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2" customFormat="1" ht="24.2" customHeight="1">
      <c r="A109" s="36"/>
      <c r="B109" s="37"/>
      <c r="C109" s="180" t="s">
        <v>143</v>
      </c>
      <c r="D109" s="180" t="s">
        <v>229</v>
      </c>
      <c r="E109" s="181" t="s">
        <v>715</v>
      </c>
      <c r="F109" s="182" t="s">
        <v>716</v>
      </c>
      <c r="G109" s="183" t="s">
        <v>420</v>
      </c>
      <c r="H109" s="184">
        <v>13.66</v>
      </c>
      <c r="I109" s="185"/>
      <c r="J109" s="186">
        <f>ROUND(I109*H109,2)</f>
        <v>0</v>
      </c>
      <c r="K109" s="182" t="s">
        <v>233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143</v>
      </c>
      <c r="AT109" s="191" t="s">
        <v>229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143</v>
      </c>
      <c r="BM109" s="191" t="s">
        <v>717</v>
      </c>
    </row>
    <row r="110" spans="1:65" s="2" customFormat="1" ht="11.25">
      <c r="A110" s="36"/>
      <c r="B110" s="37"/>
      <c r="C110" s="38"/>
      <c r="D110" s="193" t="s">
        <v>236</v>
      </c>
      <c r="E110" s="38"/>
      <c r="F110" s="194" t="s">
        <v>718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236</v>
      </c>
      <c r="AU110" s="19" t="s">
        <v>82</v>
      </c>
    </row>
    <row r="111" spans="1:65" s="12" customFormat="1" ht="22.9" customHeight="1">
      <c r="B111" s="164"/>
      <c r="C111" s="165"/>
      <c r="D111" s="166" t="s">
        <v>72</v>
      </c>
      <c r="E111" s="178" t="s">
        <v>281</v>
      </c>
      <c r="F111" s="178" t="s">
        <v>719</v>
      </c>
      <c r="G111" s="165"/>
      <c r="H111" s="165"/>
      <c r="I111" s="168"/>
      <c r="J111" s="179">
        <f>BK111</f>
        <v>0</v>
      </c>
      <c r="K111" s="165"/>
      <c r="L111" s="170"/>
      <c r="M111" s="171"/>
      <c r="N111" s="172"/>
      <c r="O111" s="172"/>
      <c r="P111" s="173">
        <f>SUM(P112:P124)</f>
        <v>0</v>
      </c>
      <c r="Q111" s="172"/>
      <c r="R111" s="173">
        <f>SUM(R112:R124)</f>
        <v>5.5004940000000007E-4</v>
      </c>
      <c r="S111" s="172"/>
      <c r="T111" s="174">
        <f>SUM(T112:T124)</f>
        <v>39.801460000000006</v>
      </c>
      <c r="AR111" s="175" t="s">
        <v>80</v>
      </c>
      <c r="AT111" s="176" t="s">
        <v>72</v>
      </c>
      <c r="AU111" s="176" t="s">
        <v>80</v>
      </c>
      <c r="AY111" s="175" t="s">
        <v>226</v>
      </c>
      <c r="BK111" s="177">
        <f>SUM(BK112:BK124)</f>
        <v>0</v>
      </c>
    </row>
    <row r="112" spans="1:65" s="2" customFormat="1" ht="16.5" customHeight="1">
      <c r="A112" s="36"/>
      <c r="B112" s="37"/>
      <c r="C112" s="180" t="s">
        <v>258</v>
      </c>
      <c r="D112" s="180" t="s">
        <v>229</v>
      </c>
      <c r="E112" s="181" t="s">
        <v>720</v>
      </c>
      <c r="F112" s="182" t="s">
        <v>721</v>
      </c>
      <c r="G112" s="183" t="s">
        <v>420</v>
      </c>
      <c r="H112" s="184">
        <v>5.5060000000000002</v>
      </c>
      <c r="I112" s="185"/>
      <c r="J112" s="186">
        <f>ROUND(I112*H112,2)</f>
        <v>0</v>
      </c>
      <c r="K112" s="182" t="s">
        <v>233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9.9900000000000002E-5</v>
      </c>
      <c r="R112" s="189">
        <f>Q112*H112</f>
        <v>5.5004940000000007E-4</v>
      </c>
      <c r="S112" s="189">
        <v>2.41</v>
      </c>
      <c r="T112" s="190">
        <f>S112*H112</f>
        <v>13.26946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143</v>
      </c>
      <c r="AT112" s="191" t="s">
        <v>229</v>
      </c>
      <c r="AU112" s="191" t="s">
        <v>82</v>
      </c>
      <c r="AY112" s="19" t="s">
        <v>226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143</v>
      </c>
      <c r="BM112" s="191" t="s">
        <v>722</v>
      </c>
    </row>
    <row r="113" spans="1:65" s="2" customFormat="1" ht="11.25">
      <c r="A113" s="36"/>
      <c r="B113" s="37"/>
      <c r="C113" s="38"/>
      <c r="D113" s="193" t="s">
        <v>236</v>
      </c>
      <c r="E113" s="38"/>
      <c r="F113" s="194" t="s">
        <v>723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236</v>
      </c>
      <c r="AU113" s="19" t="s">
        <v>82</v>
      </c>
    </row>
    <row r="114" spans="1:65" s="13" customFormat="1" ht="11.25">
      <c r="B114" s="198"/>
      <c r="C114" s="199"/>
      <c r="D114" s="200" t="s">
        <v>238</v>
      </c>
      <c r="E114" s="201" t="s">
        <v>19</v>
      </c>
      <c r="F114" s="202" t="s">
        <v>700</v>
      </c>
      <c r="G114" s="199"/>
      <c r="H114" s="201" t="s">
        <v>19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238</v>
      </c>
      <c r="AU114" s="208" t="s">
        <v>82</v>
      </c>
      <c r="AV114" s="13" t="s">
        <v>80</v>
      </c>
      <c r="AW114" s="13" t="s">
        <v>35</v>
      </c>
      <c r="AX114" s="13" t="s">
        <v>73</v>
      </c>
      <c r="AY114" s="208" t="s">
        <v>226</v>
      </c>
    </row>
    <row r="115" spans="1:65" s="13" customFormat="1" ht="11.25">
      <c r="B115" s="198"/>
      <c r="C115" s="199"/>
      <c r="D115" s="200" t="s">
        <v>238</v>
      </c>
      <c r="E115" s="201" t="s">
        <v>19</v>
      </c>
      <c r="F115" s="202" t="s">
        <v>724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238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226</v>
      </c>
    </row>
    <row r="116" spans="1:65" s="14" customFormat="1" ht="11.25">
      <c r="B116" s="209"/>
      <c r="C116" s="210"/>
      <c r="D116" s="200" t="s">
        <v>238</v>
      </c>
      <c r="E116" s="211" t="s">
        <v>19</v>
      </c>
      <c r="F116" s="212" t="s">
        <v>725</v>
      </c>
      <c r="G116" s="210"/>
      <c r="H116" s="213">
        <v>5.5060000000000002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238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226</v>
      </c>
    </row>
    <row r="117" spans="1:65" s="15" customFormat="1" ht="11.25">
      <c r="B117" s="220"/>
      <c r="C117" s="221"/>
      <c r="D117" s="200" t="s">
        <v>238</v>
      </c>
      <c r="E117" s="222" t="s">
        <v>19</v>
      </c>
      <c r="F117" s="223" t="s">
        <v>241</v>
      </c>
      <c r="G117" s="221"/>
      <c r="H117" s="224">
        <v>5.5060000000000002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238</v>
      </c>
      <c r="AU117" s="230" t="s">
        <v>82</v>
      </c>
      <c r="AV117" s="15" t="s">
        <v>143</v>
      </c>
      <c r="AW117" s="15" t="s">
        <v>35</v>
      </c>
      <c r="AX117" s="15" t="s">
        <v>80</v>
      </c>
      <c r="AY117" s="230" t="s">
        <v>226</v>
      </c>
    </row>
    <row r="118" spans="1:65" s="2" customFormat="1" ht="16.5" customHeight="1">
      <c r="A118" s="36"/>
      <c r="B118" s="37"/>
      <c r="C118" s="180" t="s">
        <v>265</v>
      </c>
      <c r="D118" s="180" t="s">
        <v>229</v>
      </c>
      <c r="E118" s="181" t="s">
        <v>726</v>
      </c>
      <c r="F118" s="182" t="s">
        <v>727</v>
      </c>
      <c r="G118" s="183" t="s">
        <v>420</v>
      </c>
      <c r="H118" s="184">
        <v>12.06</v>
      </c>
      <c r="I118" s="185"/>
      <c r="J118" s="186">
        <f>ROUND(I118*H118,2)</f>
        <v>0</v>
      </c>
      <c r="K118" s="182" t="s">
        <v>233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2.2000000000000002</v>
      </c>
      <c r="T118" s="190">
        <f>S118*H118</f>
        <v>26.532000000000004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143</v>
      </c>
      <c r="AT118" s="191" t="s">
        <v>229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143</v>
      </c>
      <c r="BM118" s="191" t="s">
        <v>728</v>
      </c>
    </row>
    <row r="119" spans="1:65" s="2" customFormat="1" ht="11.25">
      <c r="A119" s="36"/>
      <c r="B119" s="37"/>
      <c r="C119" s="38"/>
      <c r="D119" s="193" t="s">
        <v>236</v>
      </c>
      <c r="E119" s="38"/>
      <c r="F119" s="194" t="s">
        <v>729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236</v>
      </c>
      <c r="AU119" s="19" t="s">
        <v>82</v>
      </c>
    </row>
    <row r="120" spans="1:65" s="13" customFormat="1" ht="11.25">
      <c r="B120" s="198"/>
      <c r="C120" s="199"/>
      <c r="D120" s="200" t="s">
        <v>238</v>
      </c>
      <c r="E120" s="201" t="s">
        <v>19</v>
      </c>
      <c r="F120" s="202" t="s">
        <v>700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238</v>
      </c>
      <c r="AU120" s="208" t="s">
        <v>82</v>
      </c>
      <c r="AV120" s="13" t="s">
        <v>80</v>
      </c>
      <c r="AW120" s="13" t="s">
        <v>35</v>
      </c>
      <c r="AX120" s="13" t="s">
        <v>73</v>
      </c>
      <c r="AY120" s="208" t="s">
        <v>226</v>
      </c>
    </row>
    <row r="121" spans="1:65" s="13" customFormat="1" ht="11.25">
      <c r="B121" s="198"/>
      <c r="C121" s="199"/>
      <c r="D121" s="200" t="s">
        <v>238</v>
      </c>
      <c r="E121" s="201" t="s">
        <v>19</v>
      </c>
      <c r="F121" s="202" t="s">
        <v>701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238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226</v>
      </c>
    </row>
    <row r="122" spans="1:65" s="14" customFormat="1" ht="11.25">
      <c r="B122" s="209"/>
      <c r="C122" s="210"/>
      <c r="D122" s="200" t="s">
        <v>238</v>
      </c>
      <c r="E122" s="211" t="s">
        <v>19</v>
      </c>
      <c r="F122" s="212" t="s">
        <v>730</v>
      </c>
      <c r="G122" s="210"/>
      <c r="H122" s="213">
        <v>9.48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238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226</v>
      </c>
    </row>
    <row r="123" spans="1:65" s="14" customFormat="1" ht="11.25">
      <c r="B123" s="209"/>
      <c r="C123" s="210"/>
      <c r="D123" s="200" t="s">
        <v>238</v>
      </c>
      <c r="E123" s="211" t="s">
        <v>19</v>
      </c>
      <c r="F123" s="212" t="s">
        <v>703</v>
      </c>
      <c r="G123" s="210"/>
      <c r="H123" s="213">
        <v>2.58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238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226</v>
      </c>
    </row>
    <row r="124" spans="1:65" s="15" customFormat="1" ht="11.25">
      <c r="B124" s="220"/>
      <c r="C124" s="221"/>
      <c r="D124" s="200" t="s">
        <v>238</v>
      </c>
      <c r="E124" s="222" t="s">
        <v>19</v>
      </c>
      <c r="F124" s="223" t="s">
        <v>241</v>
      </c>
      <c r="G124" s="221"/>
      <c r="H124" s="224">
        <v>12.06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238</v>
      </c>
      <c r="AU124" s="230" t="s">
        <v>82</v>
      </c>
      <c r="AV124" s="15" t="s">
        <v>143</v>
      </c>
      <c r="AW124" s="15" t="s">
        <v>35</v>
      </c>
      <c r="AX124" s="15" t="s">
        <v>80</v>
      </c>
      <c r="AY124" s="230" t="s">
        <v>226</v>
      </c>
    </row>
    <row r="125" spans="1:65" s="12" customFormat="1" ht="22.9" customHeight="1">
      <c r="B125" s="164"/>
      <c r="C125" s="165"/>
      <c r="D125" s="166" t="s">
        <v>72</v>
      </c>
      <c r="E125" s="178" t="s">
        <v>731</v>
      </c>
      <c r="F125" s="178" t="s">
        <v>732</v>
      </c>
      <c r="G125" s="165"/>
      <c r="H125" s="165"/>
      <c r="I125" s="168"/>
      <c r="J125" s="179">
        <f>BK125</f>
        <v>0</v>
      </c>
      <c r="K125" s="165"/>
      <c r="L125" s="170"/>
      <c r="M125" s="171"/>
      <c r="N125" s="172"/>
      <c r="O125" s="172"/>
      <c r="P125" s="173">
        <f>SUM(P126:P141)</f>
        <v>0</v>
      </c>
      <c r="Q125" s="172"/>
      <c r="R125" s="173">
        <f>SUM(R126:R141)</f>
        <v>0</v>
      </c>
      <c r="S125" s="172"/>
      <c r="T125" s="174">
        <f>SUM(T126:T141)</f>
        <v>0</v>
      </c>
      <c r="AR125" s="175" t="s">
        <v>80</v>
      </c>
      <c r="AT125" s="176" t="s">
        <v>72</v>
      </c>
      <c r="AU125" s="176" t="s">
        <v>80</v>
      </c>
      <c r="AY125" s="175" t="s">
        <v>226</v>
      </c>
      <c r="BK125" s="177">
        <f>SUM(BK126:BK141)</f>
        <v>0</v>
      </c>
    </row>
    <row r="126" spans="1:65" s="2" customFormat="1" ht="21.75" customHeight="1">
      <c r="A126" s="36"/>
      <c r="B126" s="37"/>
      <c r="C126" s="180" t="s">
        <v>270</v>
      </c>
      <c r="D126" s="180" t="s">
        <v>229</v>
      </c>
      <c r="E126" s="181" t="s">
        <v>733</v>
      </c>
      <c r="F126" s="182" t="s">
        <v>734</v>
      </c>
      <c r="G126" s="183" t="s">
        <v>245</v>
      </c>
      <c r="H126" s="184">
        <v>39.801000000000002</v>
      </c>
      <c r="I126" s="185"/>
      <c r="J126" s="186">
        <f>ROUND(I126*H126,2)</f>
        <v>0</v>
      </c>
      <c r="K126" s="182" t="s">
        <v>233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143</v>
      </c>
      <c r="AT126" s="191" t="s">
        <v>229</v>
      </c>
      <c r="AU126" s="191" t="s">
        <v>82</v>
      </c>
      <c r="AY126" s="19" t="s">
        <v>226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143</v>
      </c>
      <c r="BM126" s="191" t="s">
        <v>735</v>
      </c>
    </row>
    <row r="127" spans="1:65" s="2" customFormat="1" ht="11.25">
      <c r="A127" s="36"/>
      <c r="B127" s="37"/>
      <c r="C127" s="38"/>
      <c r="D127" s="193" t="s">
        <v>236</v>
      </c>
      <c r="E127" s="38"/>
      <c r="F127" s="194" t="s">
        <v>736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236</v>
      </c>
      <c r="AU127" s="19" t="s">
        <v>82</v>
      </c>
    </row>
    <row r="128" spans="1:65" s="2" customFormat="1" ht="29.25">
      <c r="A128" s="36"/>
      <c r="B128" s="37"/>
      <c r="C128" s="38"/>
      <c r="D128" s="200" t="s">
        <v>737</v>
      </c>
      <c r="E128" s="38"/>
      <c r="F128" s="249" t="s">
        <v>738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737</v>
      </c>
      <c r="AU128" s="19" t="s">
        <v>82</v>
      </c>
    </row>
    <row r="129" spans="1:65" s="2" customFormat="1" ht="16.5" customHeight="1">
      <c r="A129" s="36"/>
      <c r="B129" s="37"/>
      <c r="C129" s="180" t="s">
        <v>275</v>
      </c>
      <c r="D129" s="180" t="s">
        <v>229</v>
      </c>
      <c r="E129" s="181" t="s">
        <v>739</v>
      </c>
      <c r="F129" s="182" t="s">
        <v>740</v>
      </c>
      <c r="G129" s="183" t="s">
        <v>245</v>
      </c>
      <c r="H129" s="184">
        <v>358.209</v>
      </c>
      <c r="I129" s="185"/>
      <c r="J129" s="186">
        <f>ROUND(I129*H129,2)</f>
        <v>0</v>
      </c>
      <c r="K129" s="182" t="s">
        <v>233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143</v>
      </c>
      <c r="AT129" s="191" t="s">
        <v>229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143</v>
      </c>
      <c r="BM129" s="191" t="s">
        <v>741</v>
      </c>
    </row>
    <row r="130" spans="1:65" s="2" customFormat="1" ht="11.25">
      <c r="A130" s="36"/>
      <c r="B130" s="37"/>
      <c r="C130" s="38"/>
      <c r="D130" s="193" t="s">
        <v>236</v>
      </c>
      <c r="E130" s="38"/>
      <c r="F130" s="194" t="s">
        <v>742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82</v>
      </c>
    </row>
    <row r="131" spans="1:65" s="14" customFormat="1" ht="11.25">
      <c r="B131" s="209"/>
      <c r="C131" s="210"/>
      <c r="D131" s="200" t="s">
        <v>238</v>
      </c>
      <c r="E131" s="211" t="s">
        <v>19</v>
      </c>
      <c r="F131" s="212" t="s">
        <v>743</v>
      </c>
      <c r="G131" s="210"/>
      <c r="H131" s="213">
        <v>358.209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238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226</v>
      </c>
    </row>
    <row r="132" spans="1:65" s="15" customFormat="1" ht="11.25">
      <c r="B132" s="220"/>
      <c r="C132" s="221"/>
      <c r="D132" s="200" t="s">
        <v>238</v>
      </c>
      <c r="E132" s="222" t="s">
        <v>19</v>
      </c>
      <c r="F132" s="223" t="s">
        <v>241</v>
      </c>
      <c r="G132" s="221"/>
      <c r="H132" s="224">
        <v>358.209</v>
      </c>
      <c r="I132" s="225"/>
      <c r="J132" s="221"/>
      <c r="K132" s="221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238</v>
      </c>
      <c r="AU132" s="230" t="s">
        <v>82</v>
      </c>
      <c r="AV132" s="15" t="s">
        <v>143</v>
      </c>
      <c r="AW132" s="15" t="s">
        <v>35</v>
      </c>
      <c r="AX132" s="15" t="s">
        <v>80</v>
      </c>
      <c r="AY132" s="230" t="s">
        <v>226</v>
      </c>
    </row>
    <row r="133" spans="1:65" s="2" customFormat="1" ht="16.5" customHeight="1">
      <c r="A133" s="36"/>
      <c r="B133" s="37"/>
      <c r="C133" s="180" t="s">
        <v>281</v>
      </c>
      <c r="D133" s="180" t="s">
        <v>229</v>
      </c>
      <c r="E133" s="181" t="s">
        <v>744</v>
      </c>
      <c r="F133" s="182" t="s">
        <v>745</v>
      </c>
      <c r="G133" s="183" t="s">
        <v>245</v>
      </c>
      <c r="H133" s="184">
        <v>39.801000000000002</v>
      </c>
      <c r="I133" s="185"/>
      <c r="J133" s="186">
        <f>ROUND(I133*H133,2)</f>
        <v>0</v>
      </c>
      <c r="K133" s="182" t="s">
        <v>233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143</v>
      </c>
      <c r="AT133" s="191" t="s">
        <v>229</v>
      </c>
      <c r="AU133" s="191" t="s">
        <v>82</v>
      </c>
      <c r="AY133" s="19" t="s">
        <v>226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143</v>
      </c>
      <c r="BM133" s="191" t="s">
        <v>746</v>
      </c>
    </row>
    <row r="134" spans="1:65" s="2" customFormat="1" ht="11.25">
      <c r="A134" s="36"/>
      <c r="B134" s="37"/>
      <c r="C134" s="38"/>
      <c r="D134" s="193" t="s">
        <v>236</v>
      </c>
      <c r="E134" s="38"/>
      <c r="F134" s="194" t="s">
        <v>747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236</v>
      </c>
      <c r="AU134" s="19" t="s">
        <v>82</v>
      </c>
    </row>
    <row r="135" spans="1:65" s="2" customFormat="1" ht="29.25">
      <c r="A135" s="36"/>
      <c r="B135" s="37"/>
      <c r="C135" s="38"/>
      <c r="D135" s="200" t="s">
        <v>737</v>
      </c>
      <c r="E135" s="38"/>
      <c r="F135" s="249" t="s">
        <v>738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737</v>
      </c>
      <c r="AU135" s="19" t="s">
        <v>82</v>
      </c>
    </row>
    <row r="136" spans="1:65" s="2" customFormat="1" ht="24.2" customHeight="1">
      <c r="A136" s="36"/>
      <c r="B136" s="37"/>
      <c r="C136" s="180" t="s">
        <v>285</v>
      </c>
      <c r="D136" s="180" t="s">
        <v>229</v>
      </c>
      <c r="E136" s="181" t="s">
        <v>748</v>
      </c>
      <c r="F136" s="182" t="s">
        <v>749</v>
      </c>
      <c r="G136" s="183" t="s">
        <v>245</v>
      </c>
      <c r="H136" s="184">
        <v>26.532</v>
      </c>
      <c r="I136" s="185"/>
      <c r="J136" s="186">
        <f>ROUND(I136*H136,2)</f>
        <v>0</v>
      </c>
      <c r="K136" s="182" t="s">
        <v>233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143</v>
      </c>
      <c r="AT136" s="191" t="s">
        <v>229</v>
      </c>
      <c r="AU136" s="191" t="s">
        <v>82</v>
      </c>
      <c r="AY136" s="19" t="s">
        <v>226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143</v>
      </c>
      <c r="BM136" s="191" t="s">
        <v>750</v>
      </c>
    </row>
    <row r="137" spans="1:65" s="2" customFormat="1" ht="11.25">
      <c r="A137" s="36"/>
      <c r="B137" s="37"/>
      <c r="C137" s="38"/>
      <c r="D137" s="193" t="s">
        <v>236</v>
      </c>
      <c r="E137" s="38"/>
      <c r="F137" s="194" t="s">
        <v>751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236</v>
      </c>
      <c r="AU137" s="19" t="s">
        <v>82</v>
      </c>
    </row>
    <row r="138" spans="1:65" s="2" customFormat="1" ht="29.25">
      <c r="A138" s="36"/>
      <c r="B138" s="37"/>
      <c r="C138" s="38"/>
      <c r="D138" s="200" t="s">
        <v>737</v>
      </c>
      <c r="E138" s="38"/>
      <c r="F138" s="249" t="s">
        <v>738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737</v>
      </c>
      <c r="AU138" s="19" t="s">
        <v>82</v>
      </c>
    </row>
    <row r="139" spans="1:65" s="2" customFormat="1" ht="24.2" customHeight="1">
      <c r="A139" s="36"/>
      <c r="B139" s="37"/>
      <c r="C139" s="180" t="s">
        <v>290</v>
      </c>
      <c r="D139" s="180" t="s">
        <v>229</v>
      </c>
      <c r="E139" s="181" t="s">
        <v>752</v>
      </c>
      <c r="F139" s="182" t="s">
        <v>753</v>
      </c>
      <c r="G139" s="183" t="s">
        <v>245</v>
      </c>
      <c r="H139" s="184">
        <v>13.269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143</v>
      </c>
      <c r="AT139" s="191" t="s">
        <v>229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143</v>
      </c>
      <c r="BM139" s="191" t="s">
        <v>754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755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82</v>
      </c>
    </row>
    <row r="141" spans="1:65" s="2" customFormat="1" ht="29.25">
      <c r="A141" s="36"/>
      <c r="B141" s="37"/>
      <c r="C141" s="38"/>
      <c r="D141" s="200" t="s">
        <v>737</v>
      </c>
      <c r="E141" s="38"/>
      <c r="F141" s="249" t="s">
        <v>738</v>
      </c>
      <c r="G141" s="38"/>
      <c r="H141" s="38"/>
      <c r="I141" s="195"/>
      <c r="J141" s="38"/>
      <c r="K141" s="38"/>
      <c r="L141" s="41"/>
      <c r="M141" s="241"/>
      <c r="N141" s="242"/>
      <c r="O141" s="243"/>
      <c r="P141" s="243"/>
      <c r="Q141" s="243"/>
      <c r="R141" s="243"/>
      <c r="S141" s="243"/>
      <c r="T141" s="244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737</v>
      </c>
      <c r="AU141" s="19" t="s">
        <v>82</v>
      </c>
    </row>
    <row r="142" spans="1:65" s="2" customFormat="1" ht="6.95" customHeight="1">
      <c r="A142" s="36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41"/>
      <c r="M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</row>
  </sheetData>
  <sheetProtection algorithmName="SHA-512" hashValue="CWzByX3WMaHm3i4wv2OQpUEcRvHaKeR9n53uKyfSxR1SrN8ObWSz0fSFqFEYXurFD5Yz9PcBz7z2BRQMVcX3ww==" saltValue="zsSsMbWafHdjYRYJMZilQHbeWviIxhFQUQVbtSdKa88C2p/I1zfz2Ewhz786+yVXrCzUiOwme6eXgz+rU8t6tw==" spinCount="100000" sheet="1" objects="1" scenarios="1" formatColumns="0" formatRows="0" autoFilter="0"/>
  <autoFilter ref="C88:K141" xr:uid="{00000000-0009-0000-0000-000005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0500-000000000000}"/>
    <hyperlink ref="F102" r:id="rId2" xr:uid="{00000000-0004-0000-0500-000001000000}"/>
    <hyperlink ref="F108" r:id="rId3" xr:uid="{00000000-0004-0000-0500-000002000000}"/>
    <hyperlink ref="F110" r:id="rId4" xr:uid="{00000000-0004-0000-0500-000003000000}"/>
    <hyperlink ref="F113" r:id="rId5" xr:uid="{00000000-0004-0000-0500-000004000000}"/>
    <hyperlink ref="F119" r:id="rId6" xr:uid="{00000000-0004-0000-0500-000005000000}"/>
    <hyperlink ref="F127" r:id="rId7" xr:uid="{00000000-0004-0000-0500-000006000000}"/>
    <hyperlink ref="F130" r:id="rId8" xr:uid="{00000000-0004-0000-0500-000007000000}"/>
    <hyperlink ref="F134" r:id="rId9" xr:uid="{00000000-0004-0000-0500-000008000000}"/>
    <hyperlink ref="F137" r:id="rId10" xr:uid="{00000000-0004-0000-0500-000009000000}"/>
    <hyperlink ref="F140" r:id="rId11" xr:uid="{00000000-0004-0000-0500-00000A000000}"/>
  </hyperlinks>
  <pageMargins left="0.39370078740157483" right="0.39370078740157483" top="0.39370078740157483" bottom="0.39370078740157483" header="0" footer="0"/>
  <pageSetup paperSize="9" scale="84" fitToHeight="100" orientation="landscape" r:id="rId12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461"/>
  <sheetViews>
    <sheetView showGridLines="0" workbookViewId="0">
      <selection activeCell="I116" sqref="I11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756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26190.799999999999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ROUND((SUM(BE94:BE460)),  2)</f>
        <v>26190.799999999999</v>
      </c>
      <c r="G35" s="36"/>
      <c r="H35" s="36"/>
      <c r="I35" s="126">
        <v>0.21</v>
      </c>
      <c r="J35" s="125">
        <f>ROUND(((SUM(BE94:BE460))*I35),  2)</f>
        <v>5500.07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ROUND((SUM(BF94:BF460)),  2)</f>
        <v>0</v>
      </c>
      <c r="G36" s="36"/>
      <c r="H36" s="36"/>
      <c r="I36" s="126">
        <v>0.15</v>
      </c>
      <c r="J36" s="125">
        <f>ROUND(((SUM(BF94:BF460))*I36),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ROUND((SUM(BG94:BG460)),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ROUND((SUM(BH94:BH460)),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ROUND((SUM(BI94:BI460)),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31690.87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01 - Komunikace, parkoviště, veřejné prostranství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26190.799999999999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757</v>
      </c>
      <c r="E64" s="145"/>
      <c r="F64" s="145"/>
      <c r="G64" s="145"/>
      <c r="H64" s="145"/>
      <c r="I64" s="145"/>
      <c r="J64" s="146">
        <f>J95</f>
        <v>26190.799999999999</v>
      </c>
      <c r="K64" s="143"/>
      <c r="L64" s="147"/>
    </row>
    <row r="65" spans="1:31" s="9" customFormat="1" ht="24.95" customHeight="1">
      <c r="B65" s="142"/>
      <c r="C65" s="143"/>
      <c r="D65" s="144" t="s">
        <v>758</v>
      </c>
      <c r="E65" s="145"/>
      <c r="F65" s="145"/>
      <c r="G65" s="145"/>
      <c r="H65" s="145"/>
      <c r="I65" s="145"/>
      <c r="J65" s="146">
        <f>J126</f>
        <v>0</v>
      </c>
      <c r="K65" s="143"/>
      <c r="L65" s="147"/>
    </row>
    <row r="66" spans="1:31" s="9" customFormat="1" ht="24.95" customHeight="1">
      <c r="B66" s="142"/>
      <c r="C66" s="143"/>
      <c r="D66" s="144" t="s">
        <v>759</v>
      </c>
      <c r="E66" s="145"/>
      <c r="F66" s="145"/>
      <c r="G66" s="145"/>
      <c r="H66" s="145"/>
      <c r="I66" s="145"/>
      <c r="J66" s="146">
        <f>J208</f>
        <v>0</v>
      </c>
      <c r="K66" s="143"/>
      <c r="L66" s="147"/>
    </row>
    <row r="67" spans="1:31" s="9" customFormat="1" ht="24.95" customHeight="1">
      <c r="B67" s="142"/>
      <c r="C67" s="143"/>
      <c r="D67" s="144" t="s">
        <v>760</v>
      </c>
      <c r="E67" s="145"/>
      <c r="F67" s="145"/>
      <c r="G67" s="145"/>
      <c r="H67" s="145"/>
      <c r="I67" s="145"/>
      <c r="J67" s="146">
        <f>J238</f>
        <v>0</v>
      </c>
      <c r="K67" s="143"/>
      <c r="L67" s="147"/>
    </row>
    <row r="68" spans="1:31" s="9" customFormat="1" ht="24.95" customHeight="1">
      <c r="B68" s="142"/>
      <c r="C68" s="143"/>
      <c r="D68" s="144" t="s">
        <v>761</v>
      </c>
      <c r="E68" s="145"/>
      <c r="F68" s="145"/>
      <c r="G68" s="145"/>
      <c r="H68" s="145"/>
      <c r="I68" s="145"/>
      <c r="J68" s="146">
        <f>J256</f>
        <v>0</v>
      </c>
      <c r="K68" s="143"/>
      <c r="L68" s="147"/>
    </row>
    <row r="69" spans="1:31" s="9" customFormat="1" ht="24.95" customHeight="1">
      <c r="B69" s="142"/>
      <c r="C69" s="143"/>
      <c r="D69" s="144" t="s">
        <v>762</v>
      </c>
      <c r="E69" s="145"/>
      <c r="F69" s="145"/>
      <c r="G69" s="145"/>
      <c r="H69" s="145"/>
      <c r="I69" s="145"/>
      <c r="J69" s="146">
        <f>J308</f>
        <v>0</v>
      </c>
      <c r="K69" s="143"/>
      <c r="L69" s="147"/>
    </row>
    <row r="70" spans="1:31" s="9" customFormat="1" ht="24.95" customHeight="1">
      <c r="B70" s="142"/>
      <c r="C70" s="143"/>
      <c r="D70" s="144" t="s">
        <v>763</v>
      </c>
      <c r="E70" s="145"/>
      <c r="F70" s="145"/>
      <c r="G70" s="145"/>
      <c r="H70" s="145"/>
      <c r="I70" s="145"/>
      <c r="J70" s="146">
        <f>J373</f>
        <v>0</v>
      </c>
      <c r="K70" s="143"/>
      <c r="L70" s="147"/>
    </row>
    <row r="71" spans="1:31" s="9" customFormat="1" ht="24.95" customHeight="1">
      <c r="B71" s="142"/>
      <c r="C71" s="143"/>
      <c r="D71" s="144" t="s">
        <v>764</v>
      </c>
      <c r="E71" s="145"/>
      <c r="F71" s="145"/>
      <c r="G71" s="145"/>
      <c r="H71" s="145"/>
      <c r="I71" s="145"/>
      <c r="J71" s="146">
        <f>J379</f>
        <v>0</v>
      </c>
      <c r="K71" s="143"/>
      <c r="L71" s="147"/>
    </row>
    <row r="72" spans="1:31" s="9" customFormat="1" ht="24.95" customHeight="1">
      <c r="B72" s="142"/>
      <c r="C72" s="143"/>
      <c r="D72" s="144" t="s">
        <v>765</v>
      </c>
      <c r="E72" s="145"/>
      <c r="F72" s="145"/>
      <c r="G72" s="145"/>
      <c r="H72" s="145"/>
      <c r="I72" s="145"/>
      <c r="J72" s="146">
        <f>J400</f>
        <v>0</v>
      </c>
      <c r="K72" s="143"/>
      <c r="L72" s="147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211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5" s="2" customFormat="1" ht="16.5" customHeight="1">
      <c r="A84" s="36"/>
      <c r="B84" s="37"/>
      <c r="C84" s="38"/>
      <c r="D84" s="38"/>
      <c r="E84" s="414" t="s">
        <v>689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197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6.5" customHeight="1">
      <c r="A86" s="36"/>
      <c r="B86" s="37"/>
      <c r="C86" s="38"/>
      <c r="D86" s="38"/>
      <c r="E86" s="387" t="str">
        <f>E11</f>
        <v>SO 01 - Komunikace, parkoviště, veřejné prostranství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5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5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26190.799999999999</v>
      </c>
      <c r="K94" s="38"/>
      <c r="L94" s="41"/>
      <c r="M94" s="73"/>
      <c r="N94" s="160"/>
      <c r="O94" s="74"/>
      <c r="P94" s="161">
        <f>P95+P126+P208+P238+P256+P308+P373+P379+P400</f>
        <v>0</v>
      </c>
      <c r="Q94" s="74"/>
      <c r="R94" s="161">
        <f>R95+R126+R208+R238+R256+R308+R373+R379+R400</f>
        <v>0</v>
      </c>
      <c r="S94" s="74"/>
      <c r="T94" s="162">
        <f>T95+T126+T208+T238+T256+T308+T373+T379+T400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BK95+BK126+BK208+BK238+BK256+BK308+BK373+BK379+BK400</f>
        <v>26190.799999999999</v>
      </c>
    </row>
    <row r="95" spans="1:65" s="12" customFormat="1" ht="25.9" customHeight="1">
      <c r="B95" s="164"/>
      <c r="C95" s="165"/>
      <c r="D95" s="166" t="s">
        <v>72</v>
      </c>
      <c r="E95" s="167" t="s">
        <v>73</v>
      </c>
      <c r="F95" s="167" t="s">
        <v>766</v>
      </c>
      <c r="G95" s="165"/>
      <c r="H95" s="165"/>
      <c r="I95" s="168"/>
      <c r="J95" s="169">
        <f>BK95</f>
        <v>26190.799999999999</v>
      </c>
      <c r="K95" s="165"/>
      <c r="L95" s="170"/>
      <c r="M95" s="171"/>
      <c r="N95" s="172"/>
      <c r="O95" s="172"/>
      <c r="P95" s="173">
        <f>SUM(P96:P125)</f>
        <v>0</v>
      </c>
      <c r="Q95" s="172"/>
      <c r="R95" s="173">
        <f>SUM(R96:R125)</f>
        <v>0</v>
      </c>
      <c r="S95" s="172"/>
      <c r="T95" s="174">
        <f>SUM(T96:T125)</f>
        <v>0</v>
      </c>
      <c r="AR95" s="175" t="s">
        <v>80</v>
      </c>
      <c r="AT95" s="176" t="s">
        <v>72</v>
      </c>
      <c r="AU95" s="176" t="s">
        <v>73</v>
      </c>
      <c r="AY95" s="175" t="s">
        <v>226</v>
      </c>
      <c r="BK95" s="177">
        <f>SUM(BK96:BK125)</f>
        <v>26190.799999999999</v>
      </c>
    </row>
    <row r="96" spans="1:65" s="2" customFormat="1" ht="16.5" customHeight="1">
      <c r="A96" s="36"/>
      <c r="B96" s="37"/>
      <c r="C96" s="180" t="s">
        <v>80</v>
      </c>
      <c r="D96" s="180" t="s">
        <v>229</v>
      </c>
      <c r="E96" s="181" t="s">
        <v>767</v>
      </c>
      <c r="F96" s="182" t="s">
        <v>768</v>
      </c>
      <c r="G96" s="183" t="s">
        <v>769</v>
      </c>
      <c r="H96" s="184">
        <v>8336.2029999999995</v>
      </c>
      <c r="I96" s="185"/>
      <c r="J96" s="186">
        <f>ROUND(I96*H96,2)</f>
        <v>0</v>
      </c>
      <c r="K96" s="182" t="s">
        <v>770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143</v>
      </c>
      <c r="AT96" s="191" t="s">
        <v>229</v>
      </c>
      <c r="AU96" s="191" t="s">
        <v>80</v>
      </c>
      <c r="AY96" s="19" t="s">
        <v>226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143</v>
      </c>
      <c r="BM96" s="191" t="s">
        <v>771</v>
      </c>
    </row>
    <row r="97" spans="1:65" s="2" customFormat="1" ht="39">
      <c r="A97" s="36"/>
      <c r="B97" s="37"/>
      <c r="C97" s="38"/>
      <c r="D97" s="200" t="s">
        <v>737</v>
      </c>
      <c r="E97" s="38"/>
      <c r="F97" s="249" t="s">
        <v>772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737</v>
      </c>
      <c r="AU97" s="19" t="s">
        <v>80</v>
      </c>
    </row>
    <row r="98" spans="1:65" s="13" customFormat="1" ht="11.25">
      <c r="B98" s="198"/>
      <c r="C98" s="199"/>
      <c r="D98" s="200" t="s">
        <v>238</v>
      </c>
      <c r="E98" s="201" t="s">
        <v>19</v>
      </c>
      <c r="F98" s="202" t="s">
        <v>773</v>
      </c>
      <c r="G98" s="199"/>
      <c r="H98" s="201" t="s">
        <v>19</v>
      </c>
      <c r="I98" s="203"/>
      <c r="J98" s="199"/>
      <c r="K98" s="199"/>
      <c r="L98" s="204"/>
      <c r="M98" s="205"/>
      <c r="N98" s="206"/>
      <c r="O98" s="206"/>
      <c r="P98" s="206"/>
      <c r="Q98" s="206"/>
      <c r="R98" s="206"/>
      <c r="S98" s="206"/>
      <c r="T98" s="207"/>
      <c r="AT98" s="208" t="s">
        <v>238</v>
      </c>
      <c r="AU98" s="208" t="s">
        <v>80</v>
      </c>
      <c r="AV98" s="13" t="s">
        <v>80</v>
      </c>
      <c r="AW98" s="13" t="s">
        <v>35</v>
      </c>
      <c r="AX98" s="13" t="s">
        <v>73</v>
      </c>
      <c r="AY98" s="208" t="s">
        <v>226</v>
      </c>
    </row>
    <row r="99" spans="1:65" s="13" customFormat="1" ht="11.25">
      <c r="B99" s="198"/>
      <c r="C99" s="199"/>
      <c r="D99" s="200" t="s">
        <v>238</v>
      </c>
      <c r="E99" s="201" t="s">
        <v>19</v>
      </c>
      <c r="F99" s="202" t="s">
        <v>774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238</v>
      </c>
      <c r="AU99" s="208" t="s">
        <v>80</v>
      </c>
      <c r="AV99" s="13" t="s">
        <v>80</v>
      </c>
      <c r="AW99" s="13" t="s">
        <v>35</v>
      </c>
      <c r="AX99" s="13" t="s">
        <v>73</v>
      </c>
      <c r="AY99" s="208" t="s">
        <v>226</v>
      </c>
    </row>
    <row r="100" spans="1:65" s="13" customFormat="1" ht="11.25">
      <c r="B100" s="198"/>
      <c r="C100" s="199"/>
      <c r="D100" s="200" t="s">
        <v>238</v>
      </c>
      <c r="E100" s="201" t="s">
        <v>19</v>
      </c>
      <c r="F100" s="202" t="s">
        <v>775</v>
      </c>
      <c r="G100" s="199"/>
      <c r="H100" s="201" t="s">
        <v>19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238</v>
      </c>
      <c r="AU100" s="208" t="s">
        <v>80</v>
      </c>
      <c r="AV100" s="13" t="s">
        <v>80</v>
      </c>
      <c r="AW100" s="13" t="s">
        <v>35</v>
      </c>
      <c r="AX100" s="13" t="s">
        <v>73</v>
      </c>
      <c r="AY100" s="208" t="s">
        <v>226</v>
      </c>
    </row>
    <row r="101" spans="1:65" s="13" customFormat="1" ht="11.25">
      <c r="B101" s="198"/>
      <c r="C101" s="199"/>
      <c r="D101" s="200" t="s">
        <v>238</v>
      </c>
      <c r="E101" s="201" t="s">
        <v>19</v>
      </c>
      <c r="F101" s="202" t="s">
        <v>776</v>
      </c>
      <c r="G101" s="199"/>
      <c r="H101" s="201" t="s">
        <v>19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238</v>
      </c>
      <c r="AU101" s="208" t="s">
        <v>80</v>
      </c>
      <c r="AV101" s="13" t="s">
        <v>80</v>
      </c>
      <c r="AW101" s="13" t="s">
        <v>35</v>
      </c>
      <c r="AX101" s="13" t="s">
        <v>73</v>
      </c>
      <c r="AY101" s="208" t="s">
        <v>226</v>
      </c>
    </row>
    <row r="102" spans="1:65" s="13" customFormat="1" ht="11.25">
      <c r="B102" s="198"/>
      <c r="C102" s="199"/>
      <c r="D102" s="200" t="s">
        <v>238</v>
      </c>
      <c r="E102" s="201" t="s">
        <v>19</v>
      </c>
      <c r="F102" s="202" t="s">
        <v>777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238</v>
      </c>
      <c r="AU102" s="208" t="s">
        <v>80</v>
      </c>
      <c r="AV102" s="13" t="s">
        <v>80</v>
      </c>
      <c r="AW102" s="13" t="s">
        <v>35</v>
      </c>
      <c r="AX102" s="13" t="s">
        <v>73</v>
      </c>
      <c r="AY102" s="208" t="s">
        <v>226</v>
      </c>
    </row>
    <row r="103" spans="1:65" s="13" customFormat="1" ht="11.25">
      <c r="B103" s="198"/>
      <c r="C103" s="199"/>
      <c r="D103" s="200" t="s">
        <v>238</v>
      </c>
      <c r="E103" s="201" t="s">
        <v>19</v>
      </c>
      <c r="F103" s="202" t="s">
        <v>778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238</v>
      </c>
      <c r="AU103" s="208" t="s">
        <v>80</v>
      </c>
      <c r="AV103" s="13" t="s">
        <v>80</v>
      </c>
      <c r="AW103" s="13" t="s">
        <v>35</v>
      </c>
      <c r="AX103" s="13" t="s">
        <v>73</v>
      </c>
      <c r="AY103" s="208" t="s">
        <v>226</v>
      </c>
    </row>
    <row r="104" spans="1:65" s="13" customFormat="1" ht="11.25">
      <c r="B104" s="198"/>
      <c r="C104" s="199"/>
      <c r="D104" s="200" t="s">
        <v>238</v>
      </c>
      <c r="E104" s="201" t="s">
        <v>19</v>
      </c>
      <c r="F104" s="202" t="s">
        <v>779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238</v>
      </c>
      <c r="AU104" s="208" t="s">
        <v>80</v>
      </c>
      <c r="AV104" s="13" t="s">
        <v>80</v>
      </c>
      <c r="AW104" s="13" t="s">
        <v>35</v>
      </c>
      <c r="AX104" s="13" t="s">
        <v>73</v>
      </c>
      <c r="AY104" s="208" t="s">
        <v>226</v>
      </c>
    </row>
    <row r="105" spans="1:65" s="14" customFormat="1" ht="11.25">
      <c r="B105" s="209"/>
      <c r="C105" s="210"/>
      <c r="D105" s="200" t="s">
        <v>238</v>
      </c>
      <c r="E105" s="211" t="s">
        <v>19</v>
      </c>
      <c r="F105" s="212" t="s">
        <v>780</v>
      </c>
      <c r="G105" s="210"/>
      <c r="H105" s="213">
        <v>8336.2029999999995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238</v>
      </c>
      <c r="AU105" s="219" t="s">
        <v>80</v>
      </c>
      <c r="AV105" s="14" t="s">
        <v>82</v>
      </c>
      <c r="AW105" s="14" t="s">
        <v>35</v>
      </c>
      <c r="AX105" s="14" t="s">
        <v>73</v>
      </c>
      <c r="AY105" s="219" t="s">
        <v>226</v>
      </c>
    </row>
    <row r="106" spans="1:65" s="15" customFormat="1" ht="11.25">
      <c r="B106" s="220"/>
      <c r="C106" s="221"/>
      <c r="D106" s="200" t="s">
        <v>238</v>
      </c>
      <c r="E106" s="222" t="s">
        <v>19</v>
      </c>
      <c r="F106" s="223" t="s">
        <v>241</v>
      </c>
      <c r="G106" s="221"/>
      <c r="H106" s="224">
        <v>8336.2029999999995</v>
      </c>
      <c r="I106" s="225"/>
      <c r="J106" s="221"/>
      <c r="K106" s="221"/>
      <c r="L106" s="226"/>
      <c r="M106" s="227"/>
      <c r="N106" s="228"/>
      <c r="O106" s="228"/>
      <c r="P106" s="228"/>
      <c r="Q106" s="228"/>
      <c r="R106" s="228"/>
      <c r="S106" s="228"/>
      <c r="T106" s="229"/>
      <c r="AT106" s="230" t="s">
        <v>238</v>
      </c>
      <c r="AU106" s="230" t="s">
        <v>80</v>
      </c>
      <c r="AV106" s="15" t="s">
        <v>143</v>
      </c>
      <c r="AW106" s="15" t="s">
        <v>35</v>
      </c>
      <c r="AX106" s="15" t="s">
        <v>80</v>
      </c>
      <c r="AY106" s="230" t="s">
        <v>226</v>
      </c>
    </row>
    <row r="107" spans="1:65" s="2" customFormat="1" ht="16.5" customHeight="1">
      <c r="A107" s="36"/>
      <c r="B107" s="37"/>
      <c r="C107" s="180" t="s">
        <v>82</v>
      </c>
      <c r="D107" s="180" t="s">
        <v>229</v>
      </c>
      <c r="E107" s="181" t="s">
        <v>781</v>
      </c>
      <c r="F107" s="182" t="s">
        <v>782</v>
      </c>
      <c r="G107" s="183" t="s">
        <v>769</v>
      </c>
      <c r="H107" s="184">
        <v>227.69300000000001</v>
      </c>
      <c r="I107" s="185"/>
      <c r="J107" s="186">
        <f>ROUND(I107*H107,2)</f>
        <v>0</v>
      </c>
      <c r="K107" s="182" t="s">
        <v>770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80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783</v>
      </c>
    </row>
    <row r="108" spans="1:65" s="2" customFormat="1" ht="39">
      <c r="A108" s="36"/>
      <c r="B108" s="37"/>
      <c r="C108" s="38"/>
      <c r="D108" s="200" t="s">
        <v>737</v>
      </c>
      <c r="E108" s="38"/>
      <c r="F108" s="249" t="s">
        <v>772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737</v>
      </c>
      <c r="AU108" s="19" t="s">
        <v>80</v>
      </c>
    </row>
    <row r="109" spans="1:65" s="13" customFormat="1" ht="11.25">
      <c r="B109" s="198"/>
      <c r="C109" s="199"/>
      <c r="D109" s="200" t="s">
        <v>238</v>
      </c>
      <c r="E109" s="201" t="s">
        <v>19</v>
      </c>
      <c r="F109" s="202" t="s">
        <v>773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238</v>
      </c>
      <c r="AU109" s="208" t="s">
        <v>80</v>
      </c>
      <c r="AV109" s="13" t="s">
        <v>80</v>
      </c>
      <c r="AW109" s="13" t="s">
        <v>35</v>
      </c>
      <c r="AX109" s="13" t="s">
        <v>73</v>
      </c>
      <c r="AY109" s="208" t="s">
        <v>226</v>
      </c>
    </row>
    <row r="110" spans="1:65" s="13" customFormat="1" ht="11.25">
      <c r="B110" s="198"/>
      <c r="C110" s="199"/>
      <c r="D110" s="200" t="s">
        <v>238</v>
      </c>
      <c r="E110" s="201" t="s">
        <v>19</v>
      </c>
      <c r="F110" s="202" t="s">
        <v>784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238</v>
      </c>
      <c r="AU110" s="208" t="s">
        <v>80</v>
      </c>
      <c r="AV110" s="13" t="s">
        <v>80</v>
      </c>
      <c r="AW110" s="13" t="s">
        <v>35</v>
      </c>
      <c r="AX110" s="13" t="s">
        <v>73</v>
      </c>
      <c r="AY110" s="208" t="s">
        <v>226</v>
      </c>
    </row>
    <row r="111" spans="1:65" s="13" customFormat="1" ht="11.25">
      <c r="B111" s="198"/>
      <c r="C111" s="199"/>
      <c r="D111" s="200" t="s">
        <v>238</v>
      </c>
      <c r="E111" s="201" t="s">
        <v>19</v>
      </c>
      <c r="F111" s="202" t="s">
        <v>785</v>
      </c>
      <c r="G111" s="199"/>
      <c r="H111" s="201" t="s">
        <v>19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238</v>
      </c>
      <c r="AU111" s="208" t="s">
        <v>80</v>
      </c>
      <c r="AV111" s="13" t="s">
        <v>80</v>
      </c>
      <c r="AW111" s="13" t="s">
        <v>35</v>
      </c>
      <c r="AX111" s="13" t="s">
        <v>73</v>
      </c>
      <c r="AY111" s="208" t="s">
        <v>226</v>
      </c>
    </row>
    <row r="112" spans="1:65" s="13" customFormat="1" ht="11.25">
      <c r="B112" s="198"/>
      <c r="C112" s="199"/>
      <c r="D112" s="200" t="s">
        <v>238</v>
      </c>
      <c r="E112" s="201" t="s">
        <v>19</v>
      </c>
      <c r="F112" s="202" t="s">
        <v>786</v>
      </c>
      <c r="G112" s="199"/>
      <c r="H112" s="201" t="s">
        <v>19</v>
      </c>
      <c r="I112" s="203"/>
      <c r="J112" s="199"/>
      <c r="K112" s="199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238</v>
      </c>
      <c r="AU112" s="208" t="s">
        <v>80</v>
      </c>
      <c r="AV112" s="13" t="s">
        <v>80</v>
      </c>
      <c r="AW112" s="13" t="s">
        <v>35</v>
      </c>
      <c r="AX112" s="13" t="s">
        <v>73</v>
      </c>
      <c r="AY112" s="208" t="s">
        <v>226</v>
      </c>
    </row>
    <row r="113" spans="1:65" s="13" customFormat="1" ht="11.25">
      <c r="B113" s="198"/>
      <c r="C113" s="199"/>
      <c r="D113" s="200" t="s">
        <v>238</v>
      </c>
      <c r="E113" s="201" t="s">
        <v>19</v>
      </c>
      <c r="F113" s="202" t="s">
        <v>787</v>
      </c>
      <c r="G113" s="199"/>
      <c r="H113" s="201" t="s">
        <v>19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238</v>
      </c>
      <c r="AU113" s="208" t="s">
        <v>80</v>
      </c>
      <c r="AV113" s="13" t="s">
        <v>80</v>
      </c>
      <c r="AW113" s="13" t="s">
        <v>35</v>
      </c>
      <c r="AX113" s="13" t="s">
        <v>73</v>
      </c>
      <c r="AY113" s="208" t="s">
        <v>226</v>
      </c>
    </row>
    <row r="114" spans="1:65" s="14" customFormat="1" ht="11.25">
      <c r="B114" s="209"/>
      <c r="C114" s="210"/>
      <c r="D114" s="200" t="s">
        <v>238</v>
      </c>
      <c r="E114" s="211" t="s">
        <v>19</v>
      </c>
      <c r="F114" s="212" t="s">
        <v>788</v>
      </c>
      <c r="G114" s="210"/>
      <c r="H114" s="213">
        <v>227.69300000000001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238</v>
      </c>
      <c r="AU114" s="219" t="s">
        <v>80</v>
      </c>
      <c r="AV114" s="14" t="s">
        <v>82</v>
      </c>
      <c r="AW114" s="14" t="s">
        <v>35</v>
      </c>
      <c r="AX114" s="14" t="s">
        <v>73</v>
      </c>
      <c r="AY114" s="219" t="s">
        <v>226</v>
      </c>
    </row>
    <row r="115" spans="1:65" s="15" customFormat="1" ht="11.25">
      <c r="B115" s="220"/>
      <c r="C115" s="221"/>
      <c r="D115" s="200" t="s">
        <v>238</v>
      </c>
      <c r="E115" s="222" t="s">
        <v>19</v>
      </c>
      <c r="F115" s="223" t="s">
        <v>241</v>
      </c>
      <c r="G115" s="221"/>
      <c r="H115" s="224">
        <v>227.69300000000001</v>
      </c>
      <c r="I115" s="225"/>
      <c r="J115" s="221"/>
      <c r="K115" s="221"/>
      <c r="L115" s="226"/>
      <c r="M115" s="227"/>
      <c r="N115" s="228"/>
      <c r="O115" s="228"/>
      <c r="P115" s="228"/>
      <c r="Q115" s="228"/>
      <c r="R115" s="228"/>
      <c r="S115" s="228"/>
      <c r="T115" s="229"/>
      <c r="AT115" s="230" t="s">
        <v>238</v>
      </c>
      <c r="AU115" s="230" t="s">
        <v>80</v>
      </c>
      <c r="AV115" s="15" t="s">
        <v>143</v>
      </c>
      <c r="AW115" s="15" t="s">
        <v>35</v>
      </c>
      <c r="AX115" s="15" t="s">
        <v>80</v>
      </c>
      <c r="AY115" s="230" t="s">
        <v>226</v>
      </c>
    </row>
    <row r="116" spans="1:65" s="2" customFormat="1" ht="44.25" customHeight="1">
      <c r="A116" s="36"/>
      <c r="B116" s="37"/>
      <c r="C116" s="180" t="s">
        <v>90</v>
      </c>
      <c r="D116" s="180" t="s">
        <v>229</v>
      </c>
      <c r="E116" s="181" t="s">
        <v>789</v>
      </c>
      <c r="F116" s="182" t="s">
        <v>790</v>
      </c>
      <c r="G116" s="183" t="s">
        <v>769</v>
      </c>
      <c r="H116" s="184">
        <v>130.95400000000001</v>
      </c>
      <c r="I116" s="427">
        <v>200</v>
      </c>
      <c r="J116" s="186">
        <f>ROUND(I116*H116,2)</f>
        <v>26190.799999999999</v>
      </c>
      <c r="K116" s="182" t="s">
        <v>770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143</v>
      </c>
      <c r="AT116" s="191" t="s">
        <v>229</v>
      </c>
      <c r="AU116" s="191" t="s">
        <v>80</v>
      </c>
      <c r="AY116" s="19" t="s">
        <v>226</v>
      </c>
      <c r="BE116" s="192">
        <f>IF(N116="základní",J116,0)</f>
        <v>26190.799999999999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26190.799999999999</v>
      </c>
      <c r="BL116" s="19" t="s">
        <v>143</v>
      </c>
      <c r="BM116" s="191" t="s">
        <v>791</v>
      </c>
    </row>
    <row r="117" spans="1:65" s="2" customFormat="1" ht="39">
      <c r="A117" s="36"/>
      <c r="B117" s="37"/>
      <c r="C117" s="38"/>
      <c r="D117" s="200" t="s">
        <v>737</v>
      </c>
      <c r="E117" s="38"/>
      <c r="F117" s="249" t="s">
        <v>792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737</v>
      </c>
      <c r="AU117" s="19" t="s">
        <v>80</v>
      </c>
    </row>
    <row r="118" spans="1:65" s="13" customFormat="1" ht="11.25">
      <c r="B118" s="198"/>
      <c r="C118" s="199"/>
      <c r="D118" s="200" t="s">
        <v>238</v>
      </c>
      <c r="E118" s="201" t="s">
        <v>19</v>
      </c>
      <c r="F118" s="202" t="s">
        <v>793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238</v>
      </c>
      <c r="AU118" s="208" t="s">
        <v>80</v>
      </c>
      <c r="AV118" s="13" t="s">
        <v>80</v>
      </c>
      <c r="AW118" s="13" t="s">
        <v>35</v>
      </c>
      <c r="AX118" s="13" t="s">
        <v>73</v>
      </c>
      <c r="AY118" s="208" t="s">
        <v>226</v>
      </c>
    </row>
    <row r="119" spans="1:65" s="14" customFormat="1" ht="11.25">
      <c r="B119" s="209"/>
      <c r="C119" s="210"/>
      <c r="D119" s="200" t="s">
        <v>238</v>
      </c>
      <c r="E119" s="211" t="s">
        <v>19</v>
      </c>
      <c r="F119" s="212" t="s">
        <v>794</v>
      </c>
      <c r="G119" s="210"/>
      <c r="H119" s="213">
        <v>130.95400000000001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238</v>
      </c>
      <c r="AU119" s="219" t="s">
        <v>80</v>
      </c>
      <c r="AV119" s="14" t="s">
        <v>82</v>
      </c>
      <c r="AW119" s="14" t="s">
        <v>35</v>
      </c>
      <c r="AX119" s="14" t="s">
        <v>73</v>
      </c>
      <c r="AY119" s="219" t="s">
        <v>226</v>
      </c>
    </row>
    <row r="120" spans="1:65" s="15" customFormat="1" ht="11.25">
      <c r="B120" s="220"/>
      <c r="C120" s="221"/>
      <c r="D120" s="200" t="s">
        <v>238</v>
      </c>
      <c r="E120" s="222" t="s">
        <v>19</v>
      </c>
      <c r="F120" s="223" t="s">
        <v>241</v>
      </c>
      <c r="G120" s="221"/>
      <c r="H120" s="224">
        <v>130.95400000000001</v>
      </c>
      <c r="I120" s="225"/>
      <c r="J120" s="221"/>
      <c r="K120" s="221"/>
      <c r="L120" s="226"/>
      <c r="M120" s="227"/>
      <c r="N120" s="228"/>
      <c r="O120" s="228"/>
      <c r="P120" s="228"/>
      <c r="Q120" s="228"/>
      <c r="R120" s="228"/>
      <c r="S120" s="228"/>
      <c r="T120" s="229"/>
      <c r="AT120" s="230" t="s">
        <v>238</v>
      </c>
      <c r="AU120" s="230" t="s">
        <v>80</v>
      </c>
      <c r="AV120" s="15" t="s">
        <v>143</v>
      </c>
      <c r="AW120" s="15" t="s">
        <v>35</v>
      </c>
      <c r="AX120" s="15" t="s">
        <v>80</v>
      </c>
      <c r="AY120" s="230" t="s">
        <v>226</v>
      </c>
    </row>
    <row r="121" spans="1:65" s="2" customFormat="1" ht="16.5" customHeight="1">
      <c r="A121" s="36"/>
      <c r="B121" s="37"/>
      <c r="C121" s="180" t="s">
        <v>143</v>
      </c>
      <c r="D121" s="180" t="s">
        <v>229</v>
      </c>
      <c r="E121" s="181" t="s">
        <v>795</v>
      </c>
      <c r="F121" s="182" t="s">
        <v>796</v>
      </c>
      <c r="G121" s="183" t="s">
        <v>797</v>
      </c>
      <c r="H121" s="184">
        <v>60</v>
      </c>
      <c r="I121" s="185"/>
      <c r="J121" s="186">
        <f>ROUND(I121*H121,2)</f>
        <v>0</v>
      </c>
      <c r="K121" s="182" t="s">
        <v>770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143</v>
      </c>
      <c r="AT121" s="191" t="s">
        <v>229</v>
      </c>
      <c r="AU121" s="191" t="s">
        <v>80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143</v>
      </c>
      <c r="BM121" s="191" t="s">
        <v>798</v>
      </c>
    </row>
    <row r="122" spans="1:65" s="2" customFormat="1" ht="39">
      <c r="A122" s="36"/>
      <c r="B122" s="37"/>
      <c r="C122" s="38"/>
      <c r="D122" s="200" t="s">
        <v>737</v>
      </c>
      <c r="E122" s="38"/>
      <c r="F122" s="249" t="s">
        <v>799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737</v>
      </c>
      <c r="AU122" s="19" t="s">
        <v>80</v>
      </c>
    </row>
    <row r="123" spans="1:65" s="13" customFormat="1" ht="11.25">
      <c r="B123" s="198"/>
      <c r="C123" s="199"/>
      <c r="D123" s="200" t="s">
        <v>238</v>
      </c>
      <c r="E123" s="201" t="s">
        <v>19</v>
      </c>
      <c r="F123" s="202" t="s">
        <v>800</v>
      </c>
      <c r="G123" s="199"/>
      <c r="H123" s="201" t="s">
        <v>19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238</v>
      </c>
      <c r="AU123" s="208" t="s">
        <v>80</v>
      </c>
      <c r="AV123" s="13" t="s">
        <v>80</v>
      </c>
      <c r="AW123" s="13" t="s">
        <v>35</v>
      </c>
      <c r="AX123" s="13" t="s">
        <v>73</v>
      </c>
      <c r="AY123" s="208" t="s">
        <v>226</v>
      </c>
    </row>
    <row r="124" spans="1:65" s="14" customFormat="1" ht="11.25">
      <c r="B124" s="209"/>
      <c r="C124" s="210"/>
      <c r="D124" s="200" t="s">
        <v>238</v>
      </c>
      <c r="E124" s="211" t="s">
        <v>19</v>
      </c>
      <c r="F124" s="212" t="s">
        <v>801</v>
      </c>
      <c r="G124" s="210"/>
      <c r="H124" s="213">
        <v>60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238</v>
      </c>
      <c r="AU124" s="219" t="s">
        <v>80</v>
      </c>
      <c r="AV124" s="14" t="s">
        <v>82</v>
      </c>
      <c r="AW124" s="14" t="s">
        <v>35</v>
      </c>
      <c r="AX124" s="14" t="s">
        <v>73</v>
      </c>
      <c r="AY124" s="219" t="s">
        <v>226</v>
      </c>
    </row>
    <row r="125" spans="1:65" s="15" customFormat="1" ht="11.25">
      <c r="B125" s="220"/>
      <c r="C125" s="221"/>
      <c r="D125" s="200" t="s">
        <v>238</v>
      </c>
      <c r="E125" s="222" t="s">
        <v>19</v>
      </c>
      <c r="F125" s="223" t="s">
        <v>241</v>
      </c>
      <c r="G125" s="221"/>
      <c r="H125" s="224">
        <v>60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238</v>
      </c>
      <c r="AU125" s="230" t="s">
        <v>80</v>
      </c>
      <c r="AV125" s="15" t="s">
        <v>143</v>
      </c>
      <c r="AW125" s="15" t="s">
        <v>35</v>
      </c>
      <c r="AX125" s="15" t="s">
        <v>80</v>
      </c>
      <c r="AY125" s="230" t="s">
        <v>226</v>
      </c>
    </row>
    <row r="126" spans="1:65" s="12" customFormat="1" ht="25.9" customHeight="1">
      <c r="B126" s="164"/>
      <c r="C126" s="165"/>
      <c r="D126" s="166" t="s">
        <v>72</v>
      </c>
      <c r="E126" s="167" t="s">
        <v>80</v>
      </c>
      <c r="F126" s="167" t="s">
        <v>576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SUM(P127:P207)</f>
        <v>0</v>
      </c>
      <c r="Q126" s="172"/>
      <c r="R126" s="173">
        <f>SUM(R127:R207)</f>
        <v>0</v>
      </c>
      <c r="S126" s="172"/>
      <c r="T126" s="174">
        <f>SUM(T127:T207)</f>
        <v>0</v>
      </c>
      <c r="AR126" s="175" t="s">
        <v>80</v>
      </c>
      <c r="AT126" s="176" t="s">
        <v>72</v>
      </c>
      <c r="AU126" s="176" t="s">
        <v>73</v>
      </c>
      <c r="AY126" s="175" t="s">
        <v>226</v>
      </c>
      <c r="BK126" s="177">
        <f>SUM(BK127:BK207)</f>
        <v>0</v>
      </c>
    </row>
    <row r="127" spans="1:65" s="2" customFormat="1" ht="16.5" customHeight="1">
      <c r="A127" s="36"/>
      <c r="B127" s="37"/>
      <c r="C127" s="180" t="s">
        <v>258</v>
      </c>
      <c r="D127" s="180" t="s">
        <v>229</v>
      </c>
      <c r="E127" s="181" t="s">
        <v>802</v>
      </c>
      <c r="F127" s="182" t="s">
        <v>803</v>
      </c>
      <c r="G127" s="183" t="s">
        <v>797</v>
      </c>
      <c r="H127" s="184">
        <v>77.468999999999994</v>
      </c>
      <c r="I127" s="185"/>
      <c r="J127" s="186">
        <f>ROUND(I127*H127,2)</f>
        <v>0</v>
      </c>
      <c r="K127" s="182" t="s">
        <v>770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229</v>
      </c>
      <c r="AU127" s="191" t="s">
        <v>80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143</v>
      </c>
      <c r="BM127" s="191" t="s">
        <v>804</v>
      </c>
    </row>
    <row r="128" spans="1:65" s="2" customFormat="1" ht="39">
      <c r="A128" s="36"/>
      <c r="B128" s="37"/>
      <c r="C128" s="38"/>
      <c r="D128" s="200" t="s">
        <v>737</v>
      </c>
      <c r="E128" s="38"/>
      <c r="F128" s="249" t="s">
        <v>805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737</v>
      </c>
      <c r="AU128" s="19" t="s">
        <v>80</v>
      </c>
    </row>
    <row r="129" spans="1:65" s="13" customFormat="1" ht="11.25">
      <c r="B129" s="198"/>
      <c r="C129" s="199"/>
      <c r="D129" s="200" t="s">
        <v>238</v>
      </c>
      <c r="E129" s="201" t="s">
        <v>19</v>
      </c>
      <c r="F129" s="202" t="s">
        <v>806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238</v>
      </c>
      <c r="AU129" s="208" t="s">
        <v>80</v>
      </c>
      <c r="AV129" s="13" t="s">
        <v>80</v>
      </c>
      <c r="AW129" s="13" t="s">
        <v>35</v>
      </c>
      <c r="AX129" s="13" t="s">
        <v>73</v>
      </c>
      <c r="AY129" s="208" t="s">
        <v>226</v>
      </c>
    </row>
    <row r="130" spans="1:65" s="14" customFormat="1" ht="11.25">
      <c r="B130" s="209"/>
      <c r="C130" s="210"/>
      <c r="D130" s="200" t="s">
        <v>238</v>
      </c>
      <c r="E130" s="211" t="s">
        <v>19</v>
      </c>
      <c r="F130" s="212" t="s">
        <v>807</v>
      </c>
      <c r="G130" s="210"/>
      <c r="H130" s="213">
        <v>77.468999999999994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238</v>
      </c>
      <c r="AU130" s="219" t="s">
        <v>80</v>
      </c>
      <c r="AV130" s="14" t="s">
        <v>82</v>
      </c>
      <c r="AW130" s="14" t="s">
        <v>35</v>
      </c>
      <c r="AX130" s="14" t="s">
        <v>73</v>
      </c>
      <c r="AY130" s="219" t="s">
        <v>226</v>
      </c>
    </row>
    <row r="131" spans="1:65" s="15" customFormat="1" ht="11.25">
      <c r="B131" s="220"/>
      <c r="C131" s="221"/>
      <c r="D131" s="200" t="s">
        <v>238</v>
      </c>
      <c r="E131" s="222" t="s">
        <v>19</v>
      </c>
      <c r="F131" s="223" t="s">
        <v>241</v>
      </c>
      <c r="G131" s="221"/>
      <c r="H131" s="224">
        <v>77.468999999999994</v>
      </c>
      <c r="I131" s="225"/>
      <c r="J131" s="221"/>
      <c r="K131" s="221"/>
      <c r="L131" s="226"/>
      <c r="M131" s="227"/>
      <c r="N131" s="228"/>
      <c r="O131" s="228"/>
      <c r="P131" s="228"/>
      <c r="Q131" s="228"/>
      <c r="R131" s="228"/>
      <c r="S131" s="228"/>
      <c r="T131" s="229"/>
      <c r="AT131" s="230" t="s">
        <v>238</v>
      </c>
      <c r="AU131" s="230" t="s">
        <v>80</v>
      </c>
      <c r="AV131" s="15" t="s">
        <v>143</v>
      </c>
      <c r="AW131" s="15" t="s">
        <v>35</v>
      </c>
      <c r="AX131" s="15" t="s">
        <v>80</v>
      </c>
      <c r="AY131" s="230" t="s">
        <v>226</v>
      </c>
    </row>
    <row r="132" spans="1:65" s="2" customFormat="1" ht="16.5" customHeight="1">
      <c r="A132" s="36"/>
      <c r="B132" s="37"/>
      <c r="C132" s="180" t="s">
        <v>265</v>
      </c>
      <c r="D132" s="180" t="s">
        <v>229</v>
      </c>
      <c r="E132" s="181" t="s">
        <v>808</v>
      </c>
      <c r="F132" s="182" t="s">
        <v>809</v>
      </c>
      <c r="G132" s="183" t="s">
        <v>242</v>
      </c>
      <c r="H132" s="184">
        <v>659</v>
      </c>
      <c r="I132" s="185"/>
      <c r="J132" s="186">
        <f>ROUND(I132*H132,2)</f>
        <v>0</v>
      </c>
      <c r="K132" s="182" t="s">
        <v>770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229</v>
      </c>
      <c r="AU132" s="191" t="s">
        <v>80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143</v>
      </c>
      <c r="BM132" s="191" t="s">
        <v>810</v>
      </c>
    </row>
    <row r="133" spans="1:65" s="2" customFormat="1" ht="39">
      <c r="A133" s="36"/>
      <c r="B133" s="37"/>
      <c r="C133" s="38"/>
      <c r="D133" s="200" t="s">
        <v>737</v>
      </c>
      <c r="E133" s="38"/>
      <c r="F133" s="249" t="s">
        <v>805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737</v>
      </c>
      <c r="AU133" s="19" t="s">
        <v>80</v>
      </c>
    </row>
    <row r="134" spans="1:65" s="13" customFormat="1" ht="11.25">
      <c r="B134" s="198"/>
      <c r="C134" s="199"/>
      <c r="D134" s="200" t="s">
        <v>238</v>
      </c>
      <c r="E134" s="201" t="s">
        <v>19</v>
      </c>
      <c r="F134" s="202" t="s">
        <v>811</v>
      </c>
      <c r="G134" s="199"/>
      <c r="H134" s="201" t="s">
        <v>19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238</v>
      </c>
      <c r="AU134" s="208" t="s">
        <v>80</v>
      </c>
      <c r="AV134" s="13" t="s">
        <v>80</v>
      </c>
      <c r="AW134" s="13" t="s">
        <v>35</v>
      </c>
      <c r="AX134" s="13" t="s">
        <v>73</v>
      </c>
      <c r="AY134" s="208" t="s">
        <v>226</v>
      </c>
    </row>
    <row r="135" spans="1:65" s="14" customFormat="1" ht="11.25">
      <c r="B135" s="209"/>
      <c r="C135" s="210"/>
      <c r="D135" s="200" t="s">
        <v>238</v>
      </c>
      <c r="E135" s="211" t="s">
        <v>19</v>
      </c>
      <c r="F135" s="212" t="s">
        <v>812</v>
      </c>
      <c r="G135" s="210"/>
      <c r="H135" s="213">
        <v>659</v>
      </c>
      <c r="I135" s="214"/>
      <c r="J135" s="210"/>
      <c r="K135" s="210"/>
      <c r="L135" s="215"/>
      <c r="M135" s="216"/>
      <c r="N135" s="217"/>
      <c r="O135" s="217"/>
      <c r="P135" s="217"/>
      <c r="Q135" s="217"/>
      <c r="R135" s="217"/>
      <c r="S135" s="217"/>
      <c r="T135" s="218"/>
      <c r="AT135" s="219" t="s">
        <v>238</v>
      </c>
      <c r="AU135" s="219" t="s">
        <v>80</v>
      </c>
      <c r="AV135" s="14" t="s">
        <v>82</v>
      </c>
      <c r="AW135" s="14" t="s">
        <v>35</v>
      </c>
      <c r="AX135" s="14" t="s">
        <v>73</v>
      </c>
      <c r="AY135" s="219" t="s">
        <v>226</v>
      </c>
    </row>
    <row r="136" spans="1:65" s="15" customFormat="1" ht="11.25">
      <c r="B136" s="220"/>
      <c r="C136" s="221"/>
      <c r="D136" s="200" t="s">
        <v>238</v>
      </c>
      <c r="E136" s="222" t="s">
        <v>19</v>
      </c>
      <c r="F136" s="223" t="s">
        <v>241</v>
      </c>
      <c r="G136" s="221"/>
      <c r="H136" s="224">
        <v>659</v>
      </c>
      <c r="I136" s="225"/>
      <c r="J136" s="221"/>
      <c r="K136" s="221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238</v>
      </c>
      <c r="AU136" s="230" t="s">
        <v>80</v>
      </c>
      <c r="AV136" s="15" t="s">
        <v>143</v>
      </c>
      <c r="AW136" s="15" t="s">
        <v>35</v>
      </c>
      <c r="AX136" s="15" t="s">
        <v>80</v>
      </c>
      <c r="AY136" s="230" t="s">
        <v>226</v>
      </c>
    </row>
    <row r="137" spans="1:65" s="2" customFormat="1" ht="37.9" customHeight="1">
      <c r="A137" s="36"/>
      <c r="B137" s="37"/>
      <c r="C137" s="180" t="s">
        <v>270</v>
      </c>
      <c r="D137" s="180" t="s">
        <v>229</v>
      </c>
      <c r="E137" s="181" t="s">
        <v>813</v>
      </c>
      <c r="F137" s="182" t="s">
        <v>814</v>
      </c>
      <c r="G137" s="183" t="s">
        <v>797</v>
      </c>
      <c r="H137" s="184">
        <v>54.564</v>
      </c>
      <c r="I137" s="185"/>
      <c r="J137" s="186">
        <f>ROUND(I137*H137,2)</f>
        <v>0</v>
      </c>
      <c r="K137" s="182" t="s">
        <v>770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229</v>
      </c>
      <c r="AU137" s="191" t="s">
        <v>80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143</v>
      </c>
      <c r="BM137" s="191" t="s">
        <v>815</v>
      </c>
    </row>
    <row r="138" spans="1:65" s="2" customFormat="1" ht="39">
      <c r="A138" s="36"/>
      <c r="B138" s="37"/>
      <c r="C138" s="38"/>
      <c r="D138" s="200" t="s">
        <v>737</v>
      </c>
      <c r="E138" s="38"/>
      <c r="F138" s="249" t="s">
        <v>816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737</v>
      </c>
      <c r="AU138" s="19" t="s">
        <v>80</v>
      </c>
    </row>
    <row r="139" spans="1:65" s="13" customFormat="1" ht="11.25">
      <c r="B139" s="198"/>
      <c r="C139" s="199"/>
      <c r="D139" s="200" t="s">
        <v>238</v>
      </c>
      <c r="E139" s="201" t="s">
        <v>19</v>
      </c>
      <c r="F139" s="202" t="s">
        <v>817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238</v>
      </c>
      <c r="AU139" s="208" t="s">
        <v>80</v>
      </c>
      <c r="AV139" s="13" t="s">
        <v>80</v>
      </c>
      <c r="AW139" s="13" t="s">
        <v>35</v>
      </c>
      <c r="AX139" s="13" t="s">
        <v>73</v>
      </c>
      <c r="AY139" s="208" t="s">
        <v>226</v>
      </c>
    </row>
    <row r="140" spans="1:65" s="14" customFormat="1" ht="11.25">
      <c r="B140" s="209"/>
      <c r="C140" s="210"/>
      <c r="D140" s="200" t="s">
        <v>238</v>
      </c>
      <c r="E140" s="211" t="s">
        <v>19</v>
      </c>
      <c r="F140" s="212" t="s">
        <v>818</v>
      </c>
      <c r="G140" s="210"/>
      <c r="H140" s="213">
        <v>54.564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238</v>
      </c>
      <c r="AU140" s="219" t="s">
        <v>80</v>
      </c>
      <c r="AV140" s="14" t="s">
        <v>82</v>
      </c>
      <c r="AW140" s="14" t="s">
        <v>35</v>
      </c>
      <c r="AX140" s="14" t="s">
        <v>73</v>
      </c>
      <c r="AY140" s="219" t="s">
        <v>226</v>
      </c>
    </row>
    <row r="141" spans="1:65" s="15" customFormat="1" ht="11.25">
      <c r="B141" s="220"/>
      <c r="C141" s="221"/>
      <c r="D141" s="200" t="s">
        <v>238</v>
      </c>
      <c r="E141" s="222" t="s">
        <v>19</v>
      </c>
      <c r="F141" s="223" t="s">
        <v>241</v>
      </c>
      <c r="G141" s="221"/>
      <c r="H141" s="224">
        <v>54.564</v>
      </c>
      <c r="I141" s="225"/>
      <c r="J141" s="221"/>
      <c r="K141" s="221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238</v>
      </c>
      <c r="AU141" s="230" t="s">
        <v>80</v>
      </c>
      <c r="AV141" s="15" t="s">
        <v>143</v>
      </c>
      <c r="AW141" s="15" t="s">
        <v>35</v>
      </c>
      <c r="AX141" s="15" t="s">
        <v>80</v>
      </c>
      <c r="AY141" s="230" t="s">
        <v>226</v>
      </c>
    </row>
    <row r="142" spans="1:65" s="2" customFormat="1" ht="16.5" customHeight="1">
      <c r="A142" s="36"/>
      <c r="B142" s="37"/>
      <c r="C142" s="180" t="s">
        <v>275</v>
      </c>
      <c r="D142" s="180" t="s">
        <v>229</v>
      </c>
      <c r="E142" s="181" t="s">
        <v>819</v>
      </c>
      <c r="F142" s="182" t="s">
        <v>820</v>
      </c>
      <c r="G142" s="183" t="s">
        <v>797</v>
      </c>
      <c r="H142" s="184">
        <v>3935.319</v>
      </c>
      <c r="I142" s="185"/>
      <c r="J142" s="186">
        <f>ROUND(I142*H142,2)</f>
        <v>0</v>
      </c>
      <c r="K142" s="182" t="s">
        <v>770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143</v>
      </c>
      <c r="AT142" s="191" t="s">
        <v>229</v>
      </c>
      <c r="AU142" s="191" t="s">
        <v>80</v>
      </c>
      <c r="AY142" s="19" t="s">
        <v>226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143</v>
      </c>
      <c r="BM142" s="191" t="s">
        <v>821</v>
      </c>
    </row>
    <row r="143" spans="1:65" s="2" customFormat="1" ht="126.75">
      <c r="A143" s="36"/>
      <c r="B143" s="37"/>
      <c r="C143" s="38"/>
      <c r="D143" s="200" t="s">
        <v>737</v>
      </c>
      <c r="E143" s="38"/>
      <c r="F143" s="249" t="s">
        <v>822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737</v>
      </c>
      <c r="AU143" s="19" t="s">
        <v>80</v>
      </c>
    </row>
    <row r="144" spans="1:65" s="13" customFormat="1" ht="11.25">
      <c r="B144" s="198"/>
      <c r="C144" s="199"/>
      <c r="D144" s="200" t="s">
        <v>238</v>
      </c>
      <c r="E144" s="201" t="s">
        <v>19</v>
      </c>
      <c r="F144" s="202" t="s">
        <v>823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238</v>
      </c>
      <c r="AU144" s="208" t="s">
        <v>80</v>
      </c>
      <c r="AV144" s="13" t="s">
        <v>80</v>
      </c>
      <c r="AW144" s="13" t="s">
        <v>35</v>
      </c>
      <c r="AX144" s="13" t="s">
        <v>73</v>
      </c>
      <c r="AY144" s="208" t="s">
        <v>226</v>
      </c>
    </row>
    <row r="145" spans="1:65" s="13" customFormat="1" ht="11.25">
      <c r="B145" s="198"/>
      <c r="C145" s="199"/>
      <c r="D145" s="200" t="s">
        <v>238</v>
      </c>
      <c r="E145" s="201" t="s">
        <v>19</v>
      </c>
      <c r="F145" s="202" t="s">
        <v>824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238</v>
      </c>
      <c r="AU145" s="208" t="s">
        <v>80</v>
      </c>
      <c r="AV145" s="13" t="s">
        <v>80</v>
      </c>
      <c r="AW145" s="13" t="s">
        <v>35</v>
      </c>
      <c r="AX145" s="13" t="s">
        <v>73</v>
      </c>
      <c r="AY145" s="208" t="s">
        <v>226</v>
      </c>
    </row>
    <row r="146" spans="1:65" s="13" customFormat="1" ht="11.25">
      <c r="B146" s="198"/>
      <c r="C146" s="199"/>
      <c r="D146" s="200" t="s">
        <v>238</v>
      </c>
      <c r="E146" s="201" t="s">
        <v>19</v>
      </c>
      <c r="F146" s="202" t="s">
        <v>825</v>
      </c>
      <c r="G146" s="199"/>
      <c r="H146" s="201" t="s">
        <v>19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238</v>
      </c>
      <c r="AU146" s="208" t="s">
        <v>80</v>
      </c>
      <c r="AV146" s="13" t="s">
        <v>80</v>
      </c>
      <c r="AW146" s="13" t="s">
        <v>35</v>
      </c>
      <c r="AX146" s="13" t="s">
        <v>73</v>
      </c>
      <c r="AY146" s="208" t="s">
        <v>226</v>
      </c>
    </row>
    <row r="147" spans="1:65" s="13" customFormat="1" ht="11.25">
      <c r="B147" s="198"/>
      <c r="C147" s="199"/>
      <c r="D147" s="200" t="s">
        <v>238</v>
      </c>
      <c r="E147" s="201" t="s">
        <v>19</v>
      </c>
      <c r="F147" s="202" t="s">
        <v>826</v>
      </c>
      <c r="G147" s="199"/>
      <c r="H147" s="201" t="s">
        <v>19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238</v>
      </c>
      <c r="AU147" s="208" t="s">
        <v>80</v>
      </c>
      <c r="AV147" s="13" t="s">
        <v>80</v>
      </c>
      <c r="AW147" s="13" t="s">
        <v>35</v>
      </c>
      <c r="AX147" s="13" t="s">
        <v>73</v>
      </c>
      <c r="AY147" s="208" t="s">
        <v>226</v>
      </c>
    </row>
    <row r="148" spans="1:65" s="13" customFormat="1" ht="11.25">
      <c r="B148" s="198"/>
      <c r="C148" s="199"/>
      <c r="D148" s="200" t="s">
        <v>238</v>
      </c>
      <c r="E148" s="201" t="s">
        <v>19</v>
      </c>
      <c r="F148" s="202" t="s">
        <v>827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238</v>
      </c>
      <c r="AU148" s="208" t="s">
        <v>80</v>
      </c>
      <c r="AV148" s="13" t="s">
        <v>80</v>
      </c>
      <c r="AW148" s="13" t="s">
        <v>35</v>
      </c>
      <c r="AX148" s="13" t="s">
        <v>73</v>
      </c>
      <c r="AY148" s="208" t="s">
        <v>226</v>
      </c>
    </row>
    <row r="149" spans="1:65" s="13" customFormat="1" ht="11.25">
      <c r="B149" s="198"/>
      <c r="C149" s="199"/>
      <c r="D149" s="200" t="s">
        <v>238</v>
      </c>
      <c r="E149" s="201" t="s">
        <v>19</v>
      </c>
      <c r="F149" s="202" t="s">
        <v>828</v>
      </c>
      <c r="G149" s="199"/>
      <c r="H149" s="201" t="s">
        <v>19</v>
      </c>
      <c r="I149" s="203"/>
      <c r="J149" s="199"/>
      <c r="K149" s="199"/>
      <c r="L149" s="204"/>
      <c r="M149" s="205"/>
      <c r="N149" s="206"/>
      <c r="O149" s="206"/>
      <c r="P149" s="206"/>
      <c r="Q149" s="206"/>
      <c r="R149" s="206"/>
      <c r="S149" s="206"/>
      <c r="T149" s="207"/>
      <c r="AT149" s="208" t="s">
        <v>238</v>
      </c>
      <c r="AU149" s="208" t="s">
        <v>80</v>
      </c>
      <c r="AV149" s="13" t="s">
        <v>80</v>
      </c>
      <c r="AW149" s="13" t="s">
        <v>35</v>
      </c>
      <c r="AX149" s="13" t="s">
        <v>73</v>
      </c>
      <c r="AY149" s="208" t="s">
        <v>226</v>
      </c>
    </row>
    <row r="150" spans="1:65" s="13" customFormat="1" ht="11.25">
      <c r="B150" s="198"/>
      <c r="C150" s="199"/>
      <c r="D150" s="200" t="s">
        <v>238</v>
      </c>
      <c r="E150" s="201" t="s">
        <v>19</v>
      </c>
      <c r="F150" s="202" t="s">
        <v>829</v>
      </c>
      <c r="G150" s="199"/>
      <c r="H150" s="201" t="s">
        <v>19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238</v>
      </c>
      <c r="AU150" s="208" t="s">
        <v>80</v>
      </c>
      <c r="AV150" s="13" t="s">
        <v>80</v>
      </c>
      <c r="AW150" s="13" t="s">
        <v>35</v>
      </c>
      <c r="AX150" s="13" t="s">
        <v>73</v>
      </c>
      <c r="AY150" s="208" t="s">
        <v>226</v>
      </c>
    </row>
    <row r="151" spans="1:65" s="13" customFormat="1" ht="11.25">
      <c r="B151" s="198"/>
      <c r="C151" s="199"/>
      <c r="D151" s="200" t="s">
        <v>238</v>
      </c>
      <c r="E151" s="201" t="s">
        <v>19</v>
      </c>
      <c r="F151" s="202" t="s">
        <v>830</v>
      </c>
      <c r="G151" s="199"/>
      <c r="H151" s="201" t="s">
        <v>19</v>
      </c>
      <c r="I151" s="203"/>
      <c r="J151" s="199"/>
      <c r="K151" s="199"/>
      <c r="L151" s="204"/>
      <c r="M151" s="205"/>
      <c r="N151" s="206"/>
      <c r="O151" s="206"/>
      <c r="P151" s="206"/>
      <c r="Q151" s="206"/>
      <c r="R151" s="206"/>
      <c r="S151" s="206"/>
      <c r="T151" s="207"/>
      <c r="AT151" s="208" t="s">
        <v>238</v>
      </c>
      <c r="AU151" s="208" t="s">
        <v>80</v>
      </c>
      <c r="AV151" s="13" t="s">
        <v>80</v>
      </c>
      <c r="AW151" s="13" t="s">
        <v>35</v>
      </c>
      <c r="AX151" s="13" t="s">
        <v>73</v>
      </c>
      <c r="AY151" s="208" t="s">
        <v>226</v>
      </c>
    </row>
    <row r="152" spans="1:65" s="13" customFormat="1" ht="11.25">
      <c r="B152" s="198"/>
      <c r="C152" s="199"/>
      <c r="D152" s="200" t="s">
        <v>238</v>
      </c>
      <c r="E152" s="201" t="s">
        <v>19</v>
      </c>
      <c r="F152" s="202" t="s">
        <v>831</v>
      </c>
      <c r="G152" s="199"/>
      <c r="H152" s="201" t="s">
        <v>19</v>
      </c>
      <c r="I152" s="203"/>
      <c r="J152" s="199"/>
      <c r="K152" s="199"/>
      <c r="L152" s="204"/>
      <c r="M152" s="205"/>
      <c r="N152" s="206"/>
      <c r="O152" s="206"/>
      <c r="P152" s="206"/>
      <c r="Q152" s="206"/>
      <c r="R152" s="206"/>
      <c r="S152" s="206"/>
      <c r="T152" s="207"/>
      <c r="AT152" s="208" t="s">
        <v>238</v>
      </c>
      <c r="AU152" s="208" t="s">
        <v>80</v>
      </c>
      <c r="AV152" s="13" t="s">
        <v>80</v>
      </c>
      <c r="AW152" s="13" t="s">
        <v>35</v>
      </c>
      <c r="AX152" s="13" t="s">
        <v>73</v>
      </c>
      <c r="AY152" s="208" t="s">
        <v>226</v>
      </c>
    </row>
    <row r="153" spans="1:65" s="13" customFormat="1" ht="11.25">
      <c r="B153" s="198"/>
      <c r="C153" s="199"/>
      <c r="D153" s="200" t="s">
        <v>238</v>
      </c>
      <c r="E153" s="201" t="s">
        <v>19</v>
      </c>
      <c r="F153" s="202" t="s">
        <v>832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238</v>
      </c>
      <c r="AU153" s="208" t="s">
        <v>80</v>
      </c>
      <c r="AV153" s="13" t="s">
        <v>80</v>
      </c>
      <c r="AW153" s="13" t="s">
        <v>35</v>
      </c>
      <c r="AX153" s="13" t="s">
        <v>73</v>
      </c>
      <c r="AY153" s="208" t="s">
        <v>226</v>
      </c>
    </row>
    <row r="154" spans="1:65" s="13" customFormat="1" ht="11.25">
      <c r="B154" s="198"/>
      <c r="C154" s="199"/>
      <c r="D154" s="200" t="s">
        <v>238</v>
      </c>
      <c r="E154" s="201" t="s">
        <v>19</v>
      </c>
      <c r="F154" s="202" t="s">
        <v>833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238</v>
      </c>
      <c r="AU154" s="208" t="s">
        <v>80</v>
      </c>
      <c r="AV154" s="13" t="s">
        <v>80</v>
      </c>
      <c r="AW154" s="13" t="s">
        <v>35</v>
      </c>
      <c r="AX154" s="13" t="s">
        <v>73</v>
      </c>
      <c r="AY154" s="208" t="s">
        <v>226</v>
      </c>
    </row>
    <row r="155" spans="1:65" s="13" customFormat="1" ht="11.25">
      <c r="B155" s="198"/>
      <c r="C155" s="199"/>
      <c r="D155" s="200" t="s">
        <v>238</v>
      </c>
      <c r="E155" s="201" t="s">
        <v>19</v>
      </c>
      <c r="F155" s="202" t="s">
        <v>834</v>
      </c>
      <c r="G155" s="199"/>
      <c r="H155" s="201" t="s">
        <v>19</v>
      </c>
      <c r="I155" s="203"/>
      <c r="J155" s="199"/>
      <c r="K155" s="199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238</v>
      </c>
      <c r="AU155" s="208" t="s">
        <v>80</v>
      </c>
      <c r="AV155" s="13" t="s">
        <v>80</v>
      </c>
      <c r="AW155" s="13" t="s">
        <v>35</v>
      </c>
      <c r="AX155" s="13" t="s">
        <v>73</v>
      </c>
      <c r="AY155" s="208" t="s">
        <v>226</v>
      </c>
    </row>
    <row r="156" spans="1:65" s="14" customFormat="1" ht="11.25">
      <c r="B156" s="209"/>
      <c r="C156" s="210"/>
      <c r="D156" s="200" t="s">
        <v>238</v>
      </c>
      <c r="E156" s="211" t="s">
        <v>19</v>
      </c>
      <c r="F156" s="212" t="s">
        <v>835</v>
      </c>
      <c r="G156" s="210"/>
      <c r="H156" s="213">
        <v>3935.319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238</v>
      </c>
      <c r="AU156" s="219" t="s">
        <v>80</v>
      </c>
      <c r="AV156" s="14" t="s">
        <v>82</v>
      </c>
      <c r="AW156" s="14" t="s">
        <v>35</v>
      </c>
      <c r="AX156" s="14" t="s">
        <v>73</v>
      </c>
      <c r="AY156" s="219" t="s">
        <v>226</v>
      </c>
    </row>
    <row r="157" spans="1:65" s="15" customFormat="1" ht="11.25">
      <c r="B157" s="220"/>
      <c r="C157" s="221"/>
      <c r="D157" s="200" t="s">
        <v>238</v>
      </c>
      <c r="E157" s="222" t="s">
        <v>19</v>
      </c>
      <c r="F157" s="223" t="s">
        <v>241</v>
      </c>
      <c r="G157" s="221"/>
      <c r="H157" s="224">
        <v>3935.319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238</v>
      </c>
      <c r="AU157" s="230" t="s">
        <v>80</v>
      </c>
      <c r="AV157" s="15" t="s">
        <v>143</v>
      </c>
      <c r="AW157" s="15" t="s">
        <v>35</v>
      </c>
      <c r="AX157" s="15" t="s">
        <v>80</v>
      </c>
      <c r="AY157" s="230" t="s">
        <v>226</v>
      </c>
    </row>
    <row r="158" spans="1:65" s="2" customFormat="1" ht="16.5" customHeight="1">
      <c r="A158" s="36"/>
      <c r="B158" s="37"/>
      <c r="C158" s="180" t="s">
        <v>281</v>
      </c>
      <c r="D158" s="180" t="s">
        <v>229</v>
      </c>
      <c r="E158" s="181" t="s">
        <v>836</v>
      </c>
      <c r="F158" s="182" t="s">
        <v>837</v>
      </c>
      <c r="G158" s="183" t="s">
        <v>797</v>
      </c>
      <c r="H158" s="184">
        <v>60</v>
      </c>
      <c r="I158" s="185"/>
      <c r="J158" s="186">
        <f>ROUND(I158*H158,2)</f>
        <v>0</v>
      </c>
      <c r="K158" s="182" t="s">
        <v>770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143</v>
      </c>
      <c r="AT158" s="191" t="s">
        <v>229</v>
      </c>
      <c r="AU158" s="191" t="s">
        <v>80</v>
      </c>
      <c r="AY158" s="19" t="s">
        <v>226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143</v>
      </c>
      <c r="BM158" s="191" t="s">
        <v>838</v>
      </c>
    </row>
    <row r="159" spans="1:65" s="2" customFormat="1" ht="107.25">
      <c r="A159" s="36"/>
      <c r="B159" s="37"/>
      <c r="C159" s="38"/>
      <c r="D159" s="200" t="s">
        <v>737</v>
      </c>
      <c r="E159" s="38"/>
      <c r="F159" s="249" t="s">
        <v>839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737</v>
      </c>
      <c r="AU159" s="19" t="s">
        <v>80</v>
      </c>
    </row>
    <row r="160" spans="1:65" s="13" customFormat="1" ht="11.25">
      <c r="B160" s="198"/>
      <c r="C160" s="199"/>
      <c r="D160" s="200" t="s">
        <v>238</v>
      </c>
      <c r="E160" s="201" t="s">
        <v>19</v>
      </c>
      <c r="F160" s="202" t="s">
        <v>800</v>
      </c>
      <c r="G160" s="199"/>
      <c r="H160" s="201" t="s">
        <v>19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238</v>
      </c>
      <c r="AU160" s="208" t="s">
        <v>80</v>
      </c>
      <c r="AV160" s="13" t="s">
        <v>80</v>
      </c>
      <c r="AW160" s="13" t="s">
        <v>35</v>
      </c>
      <c r="AX160" s="13" t="s">
        <v>73</v>
      </c>
      <c r="AY160" s="208" t="s">
        <v>226</v>
      </c>
    </row>
    <row r="161" spans="1:65" s="14" customFormat="1" ht="11.25">
      <c r="B161" s="209"/>
      <c r="C161" s="210"/>
      <c r="D161" s="200" t="s">
        <v>238</v>
      </c>
      <c r="E161" s="211" t="s">
        <v>19</v>
      </c>
      <c r="F161" s="212" t="s">
        <v>801</v>
      </c>
      <c r="G161" s="210"/>
      <c r="H161" s="213">
        <v>60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238</v>
      </c>
      <c r="AU161" s="219" t="s">
        <v>80</v>
      </c>
      <c r="AV161" s="14" t="s">
        <v>82</v>
      </c>
      <c r="AW161" s="14" t="s">
        <v>35</v>
      </c>
      <c r="AX161" s="14" t="s">
        <v>73</v>
      </c>
      <c r="AY161" s="219" t="s">
        <v>226</v>
      </c>
    </row>
    <row r="162" spans="1:65" s="15" customFormat="1" ht="11.25">
      <c r="B162" s="220"/>
      <c r="C162" s="221"/>
      <c r="D162" s="200" t="s">
        <v>238</v>
      </c>
      <c r="E162" s="222" t="s">
        <v>19</v>
      </c>
      <c r="F162" s="223" t="s">
        <v>241</v>
      </c>
      <c r="G162" s="221"/>
      <c r="H162" s="224">
        <v>60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238</v>
      </c>
      <c r="AU162" s="230" t="s">
        <v>80</v>
      </c>
      <c r="AV162" s="15" t="s">
        <v>143</v>
      </c>
      <c r="AW162" s="15" t="s">
        <v>35</v>
      </c>
      <c r="AX162" s="15" t="s">
        <v>80</v>
      </c>
      <c r="AY162" s="230" t="s">
        <v>226</v>
      </c>
    </row>
    <row r="163" spans="1:65" s="2" customFormat="1" ht="16.5" customHeight="1">
      <c r="A163" s="36"/>
      <c r="B163" s="37"/>
      <c r="C163" s="180" t="s">
        <v>285</v>
      </c>
      <c r="D163" s="180" t="s">
        <v>229</v>
      </c>
      <c r="E163" s="181" t="s">
        <v>840</v>
      </c>
      <c r="F163" s="182" t="s">
        <v>841</v>
      </c>
      <c r="G163" s="183" t="s">
        <v>797</v>
      </c>
      <c r="H163" s="184">
        <v>21.4</v>
      </c>
      <c r="I163" s="185"/>
      <c r="J163" s="186">
        <f>ROUND(I163*H163,2)</f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143</v>
      </c>
      <c r="AT163" s="191" t="s">
        <v>229</v>
      </c>
      <c r="AU163" s="191" t="s">
        <v>80</v>
      </c>
      <c r="AY163" s="19" t="s">
        <v>226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143</v>
      </c>
      <c r="BM163" s="191" t="s">
        <v>842</v>
      </c>
    </row>
    <row r="164" spans="1:65" s="2" customFormat="1" ht="224.25">
      <c r="A164" s="36"/>
      <c r="B164" s="37"/>
      <c r="C164" s="38"/>
      <c r="D164" s="200" t="s">
        <v>737</v>
      </c>
      <c r="E164" s="38"/>
      <c r="F164" s="249" t="s">
        <v>843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737</v>
      </c>
      <c r="AU164" s="19" t="s">
        <v>80</v>
      </c>
    </row>
    <row r="165" spans="1:65" s="13" customFormat="1" ht="11.25">
      <c r="B165" s="198"/>
      <c r="C165" s="199"/>
      <c r="D165" s="200" t="s">
        <v>238</v>
      </c>
      <c r="E165" s="201" t="s">
        <v>19</v>
      </c>
      <c r="F165" s="202" t="s">
        <v>844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238</v>
      </c>
      <c r="AU165" s="208" t="s">
        <v>80</v>
      </c>
      <c r="AV165" s="13" t="s">
        <v>80</v>
      </c>
      <c r="AW165" s="13" t="s">
        <v>35</v>
      </c>
      <c r="AX165" s="13" t="s">
        <v>73</v>
      </c>
      <c r="AY165" s="208" t="s">
        <v>226</v>
      </c>
    </row>
    <row r="166" spans="1:65" s="14" customFormat="1" ht="11.25">
      <c r="B166" s="209"/>
      <c r="C166" s="210"/>
      <c r="D166" s="200" t="s">
        <v>238</v>
      </c>
      <c r="E166" s="211" t="s">
        <v>19</v>
      </c>
      <c r="F166" s="212" t="s">
        <v>845</v>
      </c>
      <c r="G166" s="210"/>
      <c r="H166" s="213">
        <v>21.4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238</v>
      </c>
      <c r="AU166" s="219" t="s">
        <v>80</v>
      </c>
      <c r="AV166" s="14" t="s">
        <v>82</v>
      </c>
      <c r="AW166" s="14" t="s">
        <v>35</v>
      </c>
      <c r="AX166" s="14" t="s">
        <v>73</v>
      </c>
      <c r="AY166" s="219" t="s">
        <v>226</v>
      </c>
    </row>
    <row r="167" spans="1:65" s="15" customFormat="1" ht="11.25">
      <c r="B167" s="220"/>
      <c r="C167" s="221"/>
      <c r="D167" s="200" t="s">
        <v>238</v>
      </c>
      <c r="E167" s="222" t="s">
        <v>19</v>
      </c>
      <c r="F167" s="223" t="s">
        <v>241</v>
      </c>
      <c r="G167" s="221"/>
      <c r="H167" s="224">
        <v>21.4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238</v>
      </c>
      <c r="AU167" s="230" t="s">
        <v>80</v>
      </c>
      <c r="AV167" s="15" t="s">
        <v>143</v>
      </c>
      <c r="AW167" s="15" t="s">
        <v>35</v>
      </c>
      <c r="AX167" s="15" t="s">
        <v>80</v>
      </c>
      <c r="AY167" s="230" t="s">
        <v>226</v>
      </c>
    </row>
    <row r="168" spans="1:65" s="2" customFormat="1" ht="16.5" customHeight="1">
      <c r="A168" s="36"/>
      <c r="B168" s="37"/>
      <c r="C168" s="180" t="s">
        <v>290</v>
      </c>
      <c r="D168" s="180" t="s">
        <v>229</v>
      </c>
      <c r="E168" s="181" t="s">
        <v>846</v>
      </c>
      <c r="F168" s="182" t="s">
        <v>847</v>
      </c>
      <c r="G168" s="183" t="s">
        <v>797</v>
      </c>
      <c r="H168" s="184">
        <v>3.153</v>
      </c>
      <c r="I168" s="185"/>
      <c r="J168" s="186">
        <f>ROUND(I168*H168,2)</f>
        <v>0</v>
      </c>
      <c r="K168" s="182" t="s">
        <v>770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143</v>
      </c>
      <c r="AT168" s="191" t="s">
        <v>229</v>
      </c>
      <c r="AU168" s="191" t="s">
        <v>80</v>
      </c>
      <c r="AY168" s="19" t="s">
        <v>226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143</v>
      </c>
      <c r="BM168" s="191" t="s">
        <v>848</v>
      </c>
    </row>
    <row r="169" spans="1:65" s="2" customFormat="1" ht="117">
      <c r="A169" s="36"/>
      <c r="B169" s="37"/>
      <c r="C169" s="38"/>
      <c r="D169" s="200" t="s">
        <v>737</v>
      </c>
      <c r="E169" s="38"/>
      <c r="F169" s="249" t="s">
        <v>849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737</v>
      </c>
      <c r="AU169" s="19" t="s">
        <v>80</v>
      </c>
    </row>
    <row r="170" spans="1:65" s="13" customFormat="1" ht="11.25">
      <c r="B170" s="198"/>
      <c r="C170" s="199"/>
      <c r="D170" s="200" t="s">
        <v>238</v>
      </c>
      <c r="E170" s="201" t="s">
        <v>19</v>
      </c>
      <c r="F170" s="202" t="s">
        <v>850</v>
      </c>
      <c r="G170" s="199"/>
      <c r="H170" s="201" t="s">
        <v>19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238</v>
      </c>
      <c r="AU170" s="208" t="s">
        <v>80</v>
      </c>
      <c r="AV170" s="13" t="s">
        <v>80</v>
      </c>
      <c r="AW170" s="13" t="s">
        <v>35</v>
      </c>
      <c r="AX170" s="13" t="s">
        <v>73</v>
      </c>
      <c r="AY170" s="208" t="s">
        <v>226</v>
      </c>
    </row>
    <row r="171" spans="1:65" s="13" customFormat="1" ht="11.25">
      <c r="B171" s="198"/>
      <c r="C171" s="199"/>
      <c r="D171" s="200" t="s">
        <v>238</v>
      </c>
      <c r="E171" s="201" t="s">
        <v>19</v>
      </c>
      <c r="F171" s="202" t="s">
        <v>851</v>
      </c>
      <c r="G171" s="199"/>
      <c r="H171" s="201" t="s">
        <v>19</v>
      </c>
      <c r="I171" s="203"/>
      <c r="J171" s="199"/>
      <c r="K171" s="199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238</v>
      </c>
      <c r="AU171" s="208" t="s">
        <v>80</v>
      </c>
      <c r="AV171" s="13" t="s">
        <v>80</v>
      </c>
      <c r="AW171" s="13" t="s">
        <v>35</v>
      </c>
      <c r="AX171" s="13" t="s">
        <v>73</v>
      </c>
      <c r="AY171" s="208" t="s">
        <v>226</v>
      </c>
    </row>
    <row r="172" spans="1:65" s="14" customFormat="1" ht="11.25">
      <c r="B172" s="209"/>
      <c r="C172" s="210"/>
      <c r="D172" s="200" t="s">
        <v>238</v>
      </c>
      <c r="E172" s="211" t="s">
        <v>19</v>
      </c>
      <c r="F172" s="212" t="s">
        <v>852</v>
      </c>
      <c r="G172" s="210"/>
      <c r="H172" s="213">
        <v>3.153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238</v>
      </c>
      <c r="AU172" s="219" t="s">
        <v>80</v>
      </c>
      <c r="AV172" s="14" t="s">
        <v>82</v>
      </c>
      <c r="AW172" s="14" t="s">
        <v>35</v>
      </c>
      <c r="AX172" s="14" t="s">
        <v>73</v>
      </c>
      <c r="AY172" s="219" t="s">
        <v>226</v>
      </c>
    </row>
    <row r="173" spans="1:65" s="15" customFormat="1" ht="11.25">
      <c r="B173" s="220"/>
      <c r="C173" s="221"/>
      <c r="D173" s="200" t="s">
        <v>238</v>
      </c>
      <c r="E173" s="222" t="s">
        <v>19</v>
      </c>
      <c r="F173" s="223" t="s">
        <v>241</v>
      </c>
      <c r="G173" s="221"/>
      <c r="H173" s="224">
        <v>3.153</v>
      </c>
      <c r="I173" s="225"/>
      <c r="J173" s="221"/>
      <c r="K173" s="221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238</v>
      </c>
      <c r="AU173" s="230" t="s">
        <v>80</v>
      </c>
      <c r="AV173" s="15" t="s">
        <v>143</v>
      </c>
      <c r="AW173" s="15" t="s">
        <v>35</v>
      </c>
      <c r="AX173" s="15" t="s">
        <v>80</v>
      </c>
      <c r="AY173" s="230" t="s">
        <v>226</v>
      </c>
    </row>
    <row r="174" spans="1:65" s="2" customFormat="1" ht="21.75" customHeight="1">
      <c r="A174" s="36"/>
      <c r="B174" s="37"/>
      <c r="C174" s="180" t="s">
        <v>294</v>
      </c>
      <c r="D174" s="180" t="s">
        <v>229</v>
      </c>
      <c r="E174" s="181" t="s">
        <v>853</v>
      </c>
      <c r="F174" s="182" t="s">
        <v>854</v>
      </c>
      <c r="G174" s="183" t="s">
        <v>797</v>
      </c>
      <c r="H174" s="184">
        <v>45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143</v>
      </c>
      <c r="AT174" s="191" t="s">
        <v>229</v>
      </c>
      <c r="AU174" s="191" t="s">
        <v>80</v>
      </c>
      <c r="AY174" s="19" t="s">
        <v>226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143</v>
      </c>
      <c r="BM174" s="191" t="s">
        <v>855</v>
      </c>
    </row>
    <row r="175" spans="1:65" s="2" customFormat="1" ht="214.5">
      <c r="A175" s="36"/>
      <c r="B175" s="37"/>
      <c r="C175" s="38"/>
      <c r="D175" s="200" t="s">
        <v>737</v>
      </c>
      <c r="E175" s="38"/>
      <c r="F175" s="249" t="s">
        <v>856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737</v>
      </c>
      <c r="AU175" s="19" t="s">
        <v>80</v>
      </c>
    </row>
    <row r="176" spans="1:65" s="13" customFormat="1" ht="11.25">
      <c r="B176" s="198"/>
      <c r="C176" s="199"/>
      <c r="D176" s="200" t="s">
        <v>238</v>
      </c>
      <c r="E176" s="201" t="s">
        <v>19</v>
      </c>
      <c r="F176" s="202" t="s">
        <v>857</v>
      </c>
      <c r="G176" s="199"/>
      <c r="H176" s="201" t="s">
        <v>19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238</v>
      </c>
      <c r="AU176" s="208" t="s">
        <v>80</v>
      </c>
      <c r="AV176" s="13" t="s">
        <v>80</v>
      </c>
      <c r="AW176" s="13" t="s">
        <v>35</v>
      </c>
      <c r="AX176" s="13" t="s">
        <v>73</v>
      </c>
      <c r="AY176" s="208" t="s">
        <v>226</v>
      </c>
    </row>
    <row r="177" spans="1:65" s="14" customFormat="1" ht="11.25">
      <c r="B177" s="209"/>
      <c r="C177" s="210"/>
      <c r="D177" s="200" t="s">
        <v>238</v>
      </c>
      <c r="E177" s="211" t="s">
        <v>19</v>
      </c>
      <c r="F177" s="212" t="s">
        <v>858</v>
      </c>
      <c r="G177" s="210"/>
      <c r="H177" s="213">
        <v>45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238</v>
      </c>
      <c r="AU177" s="219" t="s">
        <v>80</v>
      </c>
      <c r="AV177" s="14" t="s">
        <v>82</v>
      </c>
      <c r="AW177" s="14" t="s">
        <v>35</v>
      </c>
      <c r="AX177" s="14" t="s">
        <v>73</v>
      </c>
      <c r="AY177" s="219" t="s">
        <v>226</v>
      </c>
    </row>
    <row r="178" spans="1:65" s="15" customFormat="1" ht="11.25">
      <c r="B178" s="220"/>
      <c r="C178" s="221"/>
      <c r="D178" s="200" t="s">
        <v>238</v>
      </c>
      <c r="E178" s="222" t="s">
        <v>19</v>
      </c>
      <c r="F178" s="223" t="s">
        <v>241</v>
      </c>
      <c r="G178" s="221"/>
      <c r="H178" s="224">
        <v>45</v>
      </c>
      <c r="I178" s="225"/>
      <c r="J178" s="221"/>
      <c r="K178" s="221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238</v>
      </c>
      <c r="AU178" s="230" t="s">
        <v>80</v>
      </c>
      <c r="AV178" s="15" t="s">
        <v>143</v>
      </c>
      <c r="AW178" s="15" t="s">
        <v>35</v>
      </c>
      <c r="AX178" s="15" t="s">
        <v>80</v>
      </c>
      <c r="AY178" s="230" t="s">
        <v>226</v>
      </c>
    </row>
    <row r="179" spans="1:65" s="2" customFormat="1" ht="16.5" customHeight="1">
      <c r="A179" s="36"/>
      <c r="B179" s="37"/>
      <c r="C179" s="180" t="s">
        <v>299</v>
      </c>
      <c r="D179" s="180" t="s">
        <v>229</v>
      </c>
      <c r="E179" s="181" t="s">
        <v>859</v>
      </c>
      <c r="F179" s="182" t="s">
        <v>860</v>
      </c>
      <c r="G179" s="183" t="s">
        <v>797</v>
      </c>
      <c r="H179" s="184">
        <v>60</v>
      </c>
      <c r="I179" s="185"/>
      <c r="J179" s="186">
        <f>ROUND(I179*H179,2)</f>
        <v>0</v>
      </c>
      <c r="K179" s="182" t="s">
        <v>770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143</v>
      </c>
      <c r="AT179" s="191" t="s">
        <v>229</v>
      </c>
      <c r="AU179" s="191" t="s">
        <v>80</v>
      </c>
      <c r="AY179" s="19" t="s">
        <v>226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143</v>
      </c>
      <c r="BM179" s="191" t="s">
        <v>861</v>
      </c>
    </row>
    <row r="180" spans="1:65" s="2" customFormat="1" ht="97.5">
      <c r="A180" s="36"/>
      <c r="B180" s="37"/>
      <c r="C180" s="38"/>
      <c r="D180" s="200" t="s">
        <v>737</v>
      </c>
      <c r="E180" s="38"/>
      <c r="F180" s="249" t="s">
        <v>862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737</v>
      </c>
      <c r="AU180" s="19" t="s">
        <v>80</v>
      </c>
    </row>
    <row r="181" spans="1:65" s="13" customFormat="1" ht="11.25">
      <c r="B181" s="198"/>
      <c r="C181" s="199"/>
      <c r="D181" s="200" t="s">
        <v>238</v>
      </c>
      <c r="E181" s="201" t="s">
        <v>19</v>
      </c>
      <c r="F181" s="202" t="s">
        <v>863</v>
      </c>
      <c r="G181" s="199"/>
      <c r="H181" s="201" t="s">
        <v>19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238</v>
      </c>
      <c r="AU181" s="208" t="s">
        <v>80</v>
      </c>
      <c r="AV181" s="13" t="s">
        <v>80</v>
      </c>
      <c r="AW181" s="13" t="s">
        <v>35</v>
      </c>
      <c r="AX181" s="13" t="s">
        <v>73</v>
      </c>
      <c r="AY181" s="208" t="s">
        <v>226</v>
      </c>
    </row>
    <row r="182" spans="1:65" s="14" customFormat="1" ht="11.25">
      <c r="B182" s="209"/>
      <c r="C182" s="210"/>
      <c r="D182" s="200" t="s">
        <v>238</v>
      </c>
      <c r="E182" s="211" t="s">
        <v>19</v>
      </c>
      <c r="F182" s="212" t="s">
        <v>801</v>
      </c>
      <c r="G182" s="210"/>
      <c r="H182" s="213">
        <v>60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238</v>
      </c>
      <c r="AU182" s="219" t="s">
        <v>80</v>
      </c>
      <c r="AV182" s="14" t="s">
        <v>82</v>
      </c>
      <c r="AW182" s="14" t="s">
        <v>35</v>
      </c>
      <c r="AX182" s="14" t="s">
        <v>73</v>
      </c>
      <c r="AY182" s="219" t="s">
        <v>226</v>
      </c>
    </row>
    <row r="183" spans="1:65" s="15" customFormat="1" ht="11.25">
      <c r="B183" s="220"/>
      <c r="C183" s="221"/>
      <c r="D183" s="200" t="s">
        <v>238</v>
      </c>
      <c r="E183" s="222" t="s">
        <v>19</v>
      </c>
      <c r="F183" s="223" t="s">
        <v>241</v>
      </c>
      <c r="G183" s="221"/>
      <c r="H183" s="224">
        <v>60</v>
      </c>
      <c r="I183" s="225"/>
      <c r="J183" s="221"/>
      <c r="K183" s="221"/>
      <c r="L183" s="226"/>
      <c r="M183" s="227"/>
      <c r="N183" s="228"/>
      <c r="O183" s="228"/>
      <c r="P183" s="228"/>
      <c r="Q183" s="228"/>
      <c r="R183" s="228"/>
      <c r="S183" s="228"/>
      <c r="T183" s="229"/>
      <c r="AT183" s="230" t="s">
        <v>238</v>
      </c>
      <c r="AU183" s="230" t="s">
        <v>80</v>
      </c>
      <c r="AV183" s="15" t="s">
        <v>143</v>
      </c>
      <c r="AW183" s="15" t="s">
        <v>35</v>
      </c>
      <c r="AX183" s="15" t="s">
        <v>80</v>
      </c>
      <c r="AY183" s="230" t="s">
        <v>226</v>
      </c>
    </row>
    <row r="184" spans="1:65" s="2" customFormat="1" ht="16.5" customHeight="1">
      <c r="A184" s="36"/>
      <c r="B184" s="37"/>
      <c r="C184" s="180" t="s">
        <v>303</v>
      </c>
      <c r="D184" s="180" t="s">
        <v>229</v>
      </c>
      <c r="E184" s="181" t="s">
        <v>864</v>
      </c>
      <c r="F184" s="182" t="s">
        <v>865</v>
      </c>
      <c r="G184" s="183" t="s">
        <v>797</v>
      </c>
      <c r="H184" s="184">
        <v>3959.8719999999998</v>
      </c>
      <c r="I184" s="185"/>
      <c r="J184" s="186">
        <f>ROUND(I184*H184,2)</f>
        <v>0</v>
      </c>
      <c r="K184" s="182" t="s">
        <v>770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143</v>
      </c>
      <c r="AT184" s="191" t="s">
        <v>229</v>
      </c>
      <c r="AU184" s="191" t="s">
        <v>80</v>
      </c>
      <c r="AY184" s="19" t="s">
        <v>226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143</v>
      </c>
      <c r="BM184" s="191" t="s">
        <v>866</v>
      </c>
    </row>
    <row r="185" spans="1:65" s="2" customFormat="1" ht="68.25">
      <c r="A185" s="36"/>
      <c r="B185" s="37"/>
      <c r="C185" s="38"/>
      <c r="D185" s="200" t="s">
        <v>737</v>
      </c>
      <c r="E185" s="38"/>
      <c r="F185" s="249" t="s">
        <v>867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737</v>
      </c>
      <c r="AU185" s="19" t="s">
        <v>80</v>
      </c>
    </row>
    <row r="186" spans="1:65" s="13" customFormat="1" ht="11.25">
      <c r="B186" s="198"/>
      <c r="C186" s="199"/>
      <c r="D186" s="200" t="s">
        <v>238</v>
      </c>
      <c r="E186" s="201" t="s">
        <v>19</v>
      </c>
      <c r="F186" s="202" t="s">
        <v>868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238</v>
      </c>
      <c r="AU186" s="208" t="s">
        <v>80</v>
      </c>
      <c r="AV186" s="13" t="s">
        <v>80</v>
      </c>
      <c r="AW186" s="13" t="s">
        <v>35</v>
      </c>
      <c r="AX186" s="13" t="s">
        <v>73</v>
      </c>
      <c r="AY186" s="208" t="s">
        <v>226</v>
      </c>
    </row>
    <row r="187" spans="1:65" s="13" customFormat="1" ht="11.25">
      <c r="B187" s="198"/>
      <c r="C187" s="199"/>
      <c r="D187" s="200" t="s">
        <v>238</v>
      </c>
      <c r="E187" s="201" t="s">
        <v>19</v>
      </c>
      <c r="F187" s="202" t="s">
        <v>869</v>
      </c>
      <c r="G187" s="199"/>
      <c r="H187" s="201" t="s">
        <v>19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238</v>
      </c>
      <c r="AU187" s="208" t="s">
        <v>80</v>
      </c>
      <c r="AV187" s="13" t="s">
        <v>80</v>
      </c>
      <c r="AW187" s="13" t="s">
        <v>35</v>
      </c>
      <c r="AX187" s="13" t="s">
        <v>73</v>
      </c>
      <c r="AY187" s="208" t="s">
        <v>226</v>
      </c>
    </row>
    <row r="188" spans="1:65" s="13" customFormat="1" ht="11.25">
      <c r="B188" s="198"/>
      <c r="C188" s="199"/>
      <c r="D188" s="200" t="s">
        <v>238</v>
      </c>
      <c r="E188" s="201" t="s">
        <v>19</v>
      </c>
      <c r="F188" s="202" t="s">
        <v>870</v>
      </c>
      <c r="G188" s="199"/>
      <c r="H188" s="201" t="s">
        <v>19</v>
      </c>
      <c r="I188" s="203"/>
      <c r="J188" s="199"/>
      <c r="K188" s="199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238</v>
      </c>
      <c r="AU188" s="208" t="s">
        <v>80</v>
      </c>
      <c r="AV188" s="13" t="s">
        <v>80</v>
      </c>
      <c r="AW188" s="13" t="s">
        <v>35</v>
      </c>
      <c r="AX188" s="13" t="s">
        <v>73</v>
      </c>
      <c r="AY188" s="208" t="s">
        <v>226</v>
      </c>
    </row>
    <row r="189" spans="1:65" s="13" customFormat="1" ht="11.25">
      <c r="B189" s="198"/>
      <c r="C189" s="199"/>
      <c r="D189" s="200" t="s">
        <v>238</v>
      </c>
      <c r="E189" s="201" t="s">
        <v>19</v>
      </c>
      <c r="F189" s="202" t="s">
        <v>871</v>
      </c>
      <c r="G189" s="199"/>
      <c r="H189" s="201" t="s">
        <v>19</v>
      </c>
      <c r="I189" s="203"/>
      <c r="J189" s="199"/>
      <c r="K189" s="199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238</v>
      </c>
      <c r="AU189" s="208" t="s">
        <v>80</v>
      </c>
      <c r="AV189" s="13" t="s">
        <v>80</v>
      </c>
      <c r="AW189" s="13" t="s">
        <v>35</v>
      </c>
      <c r="AX189" s="13" t="s">
        <v>73</v>
      </c>
      <c r="AY189" s="208" t="s">
        <v>226</v>
      </c>
    </row>
    <row r="190" spans="1:65" s="14" customFormat="1" ht="11.25">
      <c r="B190" s="209"/>
      <c r="C190" s="210"/>
      <c r="D190" s="200" t="s">
        <v>238</v>
      </c>
      <c r="E190" s="211" t="s">
        <v>19</v>
      </c>
      <c r="F190" s="212" t="s">
        <v>872</v>
      </c>
      <c r="G190" s="210"/>
      <c r="H190" s="213">
        <v>3959.8719999999998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238</v>
      </c>
      <c r="AU190" s="219" t="s">
        <v>80</v>
      </c>
      <c r="AV190" s="14" t="s">
        <v>82</v>
      </c>
      <c r="AW190" s="14" t="s">
        <v>35</v>
      </c>
      <c r="AX190" s="14" t="s">
        <v>73</v>
      </c>
      <c r="AY190" s="219" t="s">
        <v>226</v>
      </c>
    </row>
    <row r="191" spans="1:65" s="15" customFormat="1" ht="11.25">
      <c r="B191" s="220"/>
      <c r="C191" s="221"/>
      <c r="D191" s="200" t="s">
        <v>238</v>
      </c>
      <c r="E191" s="222" t="s">
        <v>19</v>
      </c>
      <c r="F191" s="223" t="s">
        <v>241</v>
      </c>
      <c r="G191" s="221"/>
      <c r="H191" s="224">
        <v>3959.8719999999998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238</v>
      </c>
      <c r="AU191" s="230" t="s">
        <v>80</v>
      </c>
      <c r="AV191" s="15" t="s">
        <v>143</v>
      </c>
      <c r="AW191" s="15" t="s">
        <v>35</v>
      </c>
      <c r="AX191" s="15" t="s">
        <v>80</v>
      </c>
      <c r="AY191" s="230" t="s">
        <v>226</v>
      </c>
    </row>
    <row r="192" spans="1:65" s="2" customFormat="1" ht="16.5" customHeight="1">
      <c r="A192" s="36"/>
      <c r="B192" s="37"/>
      <c r="C192" s="180" t="s">
        <v>8</v>
      </c>
      <c r="D192" s="180" t="s">
        <v>229</v>
      </c>
      <c r="E192" s="181" t="s">
        <v>873</v>
      </c>
      <c r="F192" s="182" t="s">
        <v>874</v>
      </c>
      <c r="G192" s="183" t="s">
        <v>797</v>
      </c>
      <c r="H192" s="184">
        <v>23.6</v>
      </c>
      <c r="I192" s="185"/>
      <c r="J192" s="186">
        <f>ROUND(I192*H192,2)</f>
        <v>0</v>
      </c>
      <c r="K192" s="182" t="s">
        <v>19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143</v>
      </c>
      <c r="AT192" s="191" t="s">
        <v>229</v>
      </c>
      <c r="AU192" s="191" t="s">
        <v>80</v>
      </c>
      <c r="AY192" s="19" t="s">
        <v>226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143</v>
      </c>
      <c r="BM192" s="191" t="s">
        <v>875</v>
      </c>
    </row>
    <row r="193" spans="1:65" s="2" customFormat="1" ht="175.5">
      <c r="A193" s="36"/>
      <c r="B193" s="37"/>
      <c r="C193" s="38"/>
      <c r="D193" s="200" t="s">
        <v>737</v>
      </c>
      <c r="E193" s="38"/>
      <c r="F193" s="249" t="s">
        <v>876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737</v>
      </c>
      <c r="AU193" s="19" t="s">
        <v>80</v>
      </c>
    </row>
    <row r="194" spans="1:65" s="13" customFormat="1" ht="11.25">
      <c r="B194" s="198"/>
      <c r="C194" s="199"/>
      <c r="D194" s="200" t="s">
        <v>238</v>
      </c>
      <c r="E194" s="201" t="s">
        <v>19</v>
      </c>
      <c r="F194" s="202" t="s">
        <v>877</v>
      </c>
      <c r="G194" s="199"/>
      <c r="H194" s="201" t="s">
        <v>19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238</v>
      </c>
      <c r="AU194" s="208" t="s">
        <v>80</v>
      </c>
      <c r="AV194" s="13" t="s">
        <v>80</v>
      </c>
      <c r="AW194" s="13" t="s">
        <v>35</v>
      </c>
      <c r="AX194" s="13" t="s">
        <v>73</v>
      </c>
      <c r="AY194" s="208" t="s">
        <v>226</v>
      </c>
    </row>
    <row r="195" spans="1:65" s="14" customFormat="1" ht="11.25">
      <c r="B195" s="209"/>
      <c r="C195" s="210"/>
      <c r="D195" s="200" t="s">
        <v>238</v>
      </c>
      <c r="E195" s="211" t="s">
        <v>19</v>
      </c>
      <c r="F195" s="212" t="s">
        <v>878</v>
      </c>
      <c r="G195" s="210"/>
      <c r="H195" s="213">
        <v>23.6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238</v>
      </c>
      <c r="AU195" s="219" t="s">
        <v>80</v>
      </c>
      <c r="AV195" s="14" t="s">
        <v>82</v>
      </c>
      <c r="AW195" s="14" t="s">
        <v>35</v>
      </c>
      <c r="AX195" s="14" t="s">
        <v>73</v>
      </c>
      <c r="AY195" s="219" t="s">
        <v>226</v>
      </c>
    </row>
    <row r="196" spans="1:65" s="15" customFormat="1" ht="11.25">
      <c r="B196" s="220"/>
      <c r="C196" s="221"/>
      <c r="D196" s="200" t="s">
        <v>238</v>
      </c>
      <c r="E196" s="222" t="s">
        <v>19</v>
      </c>
      <c r="F196" s="223" t="s">
        <v>241</v>
      </c>
      <c r="G196" s="221"/>
      <c r="H196" s="224">
        <v>23.6</v>
      </c>
      <c r="I196" s="225"/>
      <c r="J196" s="221"/>
      <c r="K196" s="221"/>
      <c r="L196" s="226"/>
      <c r="M196" s="227"/>
      <c r="N196" s="228"/>
      <c r="O196" s="228"/>
      <c r="P196" s="228"/>
      <c r="Q196" s="228"/>
      <c r="R196" s="228"/>
      <c r="S196" s="228"/>
      <c r="T196" s="229"/>
      <c r="AT196" s="230" t="s">
        <v>238</v>
      </c>
      <c r="AU196" s="230" t="s">
        <v>80</v>
      </c>
      <c r="AV196" s="15" t="s">
        <v>143</v>
      </c>
      <c r="AW196" s="15" t="s">
        <v>35</v>
      </c>
      <c r="AX196" s="15" t="s">
        <v>80</v>
      </c>
      <c r="AY196" s="230" t="s">
        <v>226</v>
      </c>
    </row>
    <row r="197" spans="1:65" s="2" customFormat="1" ht="16.5" customHeight="1">
      <c r="A197" s="36"/>
      <c r="B197" s="37"/>
      <c r="C197" s="180" t="s">
        <v>234</v>
      </c>
      <c r="D197" s="180" t="s">
        <v>229</v>
      </c>
      <c r="E197" s="181" t="s">
        <v>879</v>
      </c>
      <c r="F197" s="182" t="s">
        <v>880</v>
      </c>
      <c r="G197" s="183" t="s">
        <v>797</v>
      </c>
      <c r="H197" s="184">
        <v>18.3</v>
      </c>
      <c r="I197" s="185"/>
      <c r="J197" s="186">
        <f>ROUND(I197*H197,2)</f>
        <v>0</v>
      </c>
      <c r="K197" s="182" t="s">
        <v>770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143</v>
      </c>
      <c r="AT197" s="191" t="s">
        <v>229</v>
      </c>
      <c r="AU197" s="191" t="s">
        <v>80</v>
      </c>
      <c r="AY197" s="19" t="s">
        <v>226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143</v>
      </c>
      <c r="BM197" s="191" t="s">
        <v>881</v>
      </c>
    </row>
    <row r="198" spans="1:65" s="2" customFormat="1" ht="107.25">
      <c r="A198" s="36"/>
      <c r="B198" s="37"/>
      <c r="C198" s="38"/>
      <c r="D198" s="200" t="s">
        <v>737</v>
      </c>
      <c r="E198" s="38"/>
      <c r="F198" s="249" t="s">
        <v>882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737</v>
      </c>
      <c r="AU198" s="19" t="s">
        <v>80</v>
      </c>
    </row>
    <row r="199" spans="1:65" s="13" customFormat="1" ht="11.25">
      <c r="B199" s="198"/>
      <c r="C199" s="199"/>
      <c r="D199" s="200" t="s">
        <v>238</v>
      </c>
      <c r="E199" s="201" t="s">
        <v>19</v>
      </c>
      <c r="F199" s="202" t="s">
        <v>883</v>
      </c>
      <c r="G199" s="199"/>
      <c r="H199" s="201" t="s">
        <v>19</v>
      </c>
      <c r="I199" s="203"/>
      <c r="J199" s="199"/>
      <c r="K199" s="199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238</v>
      </c>
      <c r="AU199" s="208" t="s">
        <v>80</v>
      </c>
      <c r="AV199" s="13" t="s">
        <v>80</v>
      </c>
      <c r="AW199" s="13" t="s">
        <v>35</v>
      </c>
      <c r="AX199" s="13" t="s">
        <v>73</v>
      </c>
      <c r="AY199" s="208" t="s">
        <v>226</v>
      </c>
    </row>
    <row r="200" spans="1:65" s="13" customFormat="1" ht="11.25">
      <c r="B200" s="198"/>
      <c r="C200" s="199"/>
      <c r="D200" s="200" t="s">
        <v>238</v>
      </c>
      <c r="E200" s="201" t="s">
        <v>19</v>
      </c>
      <c r="F200" s="202" t="s">
        <v>884</v>
      </c>
      <c r="G200" s="199"/>
      <c r="H200" s="201" t="s">
        <v>19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238</v>
      </c>
      <c r="AU200" s="208" t="s">
        <v>80</v>
      </c>
      <c r="AV200" s="13" t="s">
        <v>80</v>
      </c>
      <c r="AW200" s="13" t="s">
        <v>35</v>
      </c>
      <c r="AX200" s="13" t="s">
        <v>73</v>
      </c>
      <c r="AY200" s="208" t="s">
        <v>226</v>
      </c>
    </row>
    <row r="201" spans="1:65" s="14" customFormat="1" ht="11.25">
      <c r="B201" s="209"/>
      <c r="C201" s="210"/>
      <c r="D201" s="200" t="s">
        <v>238</v>
      </c>
      <c r="E201" s="211" t="s">
        <v>19</v>
      </c>
      <c r="F201" s="212" t="s">
        <v>885</v>
      </c>
      <c r="G201" s="210"/>
      <c r="H201" s="213">
        <v>18.3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238</v>
      </c>
      <c r="AU201" s="219" t="s">
        <v>80</v>
      </c>
      <c r="AV201" s="14" t="s">
        <v>82</v>
      </c>
      <c r="AW201" s="14" t="s">
        <v>35</v>
      </c>
      <c r="AX201" s="14" t="s">
        <v>73</v>
      </c>
      <c r="AY201" s="219" t="s">
        <v>226</v>
      </c>
    </row>
    <row r="202" spans="1:65" s="15" customFormat="1" ht="11.25">
      <c r="B202" s="220"/>
      <c r="C202" s="221"/>
      <c r="D202" s="200" t="s">
        <v>238</v>
      </c>
      <c r="E202" s="222" t="s">
        <v>19</v>
      </c>
      <c r="F202" s="223" t="s">
        <v>241</v>
      </c>
      <c r="G202" s="221"/>
      <c r="H202" s="224">
        <v>18.3</v>
      </c>
      <c r="I202" s="225"/>
      <c r="J202" s="221"/>
      <c r="K202" s="221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238</v>
      </c>
      <c r="AU202" s="230" t="s">
        <v>80</v>
      </c>
      <c r="AV202" s="15" t="s">
        <v>143</v>
      </c>
      <c r="AW202" s="15" t="s">
        <v>35</v>
      </c>
      <c r="AX202" s="15" t="s">
        <v>80</v>
      </c>
      <c r="AY202" s="230" t="s">
        <v>226</v>
      </c>
    </row>
    <row r="203" spans="1:65" s="2" customFormat="1" ht="16.5" customHeight="1">
      <c r="A203" s="36"/>
      <c r="B203" s="37"/>
      <c r="C203" s="180" t="s">
        <v>316</v>
      </c>
      <c r="D203" s="180" t="s">
        <v>229</v>
      </c>
      <c r="E203" s="181" t="s">
        <v>886</v>
      </c>
      <c r="F203" s="182" t="s">
        <v>887</v>
      </c>
      <c r="G203" s="183" t="s">
        <v>888</v>
      </c>
      <c r="H203" s="184">
        <v>3849.58</v>
      </c>
      <c r="I203" s="185"/>
      <c r="J203" s="186">
        <f>ROUND(I203*H203,2)</f>
        <v>0</v>
      </c>
      <c r="K203" s="182" t="s">
        <v>770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0</v>
      </c>
      <c r="R203" s="189">
        <f>Q203*H203</f>
        <v>0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143</v>
      </c>
      <c r="AT203" s="191" t="s">
        <v>229</v>
      </c>
      <c r="AU203" s="191" t="s">
        <v>80</v>
      </c>
      <c r="AY203" s="19" t="s">
        <v>226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143</v>
      </c>
      <c r="BM203" s="191" t="s">
        <v>889</v>
      </c>
    </row>
    <row r="204" spans="1:65" s="2" customFormat="1" ht="19.5">
      <c r="A204" s="36"/>
      <c r="B204" s="37"/>
      <c r="C204" s="38"/>
      <c r="D204" s="200" t="s">
        <v>737</v>
      </c>
      <c r="E204" s="38"/>
      <c r="F204" s="249" t="s">
        <v>890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737</v>
      </c>
      <c r="AU204" s="19" t="s">
        <v>80</v>
      </c>
    </row>
    <row r="205" spans="1:65" s="13" customFormat="1" ht="11.25">
      <c r="B205" s="198"/>
      <c r="C205" s="199"/>
      <c r="D205" s="200" t="s">
        <v>238</v>
      </c>
      <c r="E205" s="201" t="s">
        <v>19</v>
      </c>
      <c r="F205" s="202" t="s">
        <v>891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238</v>
      </c>
      <c r="AU205" s="208" t="s">
        <v>80</v>
      </c>
      <c r="AV205" s="13" t="s">
        <v>80</v>
      </c>
      <c r="AW205" s="13" t="s">
        <v>35</v>
      </c>
      <c r="AX205" s="13" t="s">
        <v>73</v>
      </c>
      <c r="AY205" s="208" t="s">
        <v>226</v>
      </c>
    </row>
    <row r="206" spans="1:65" s="14" customFormat="1" ht="11.25">
      <c r="B206" s="209"/>
      <c r="C206" s="210"/>
      <c r="D206" s="200" t="s">
        <v>238</v>
      </c>
      <c r="E206" s="211" t="s">
        <v>19</v>
      </c>
      <c r="F206" s="212" t="s">
        <v>892</v>
      </c>
      <c r="G206" s="210"/>
      <c r="H206" s="213">
        <v>3849.58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238</v>
      </c>
      <c r="AU206" s="219" t="s">
        <v>80</v>
      </c>
      <c r="AV206" s="14" t="s">
        <v>82</v>
      </c>
      <c r="AW206" s="14" t="s">
        <v>35</v>
      </c>
      <c r="AX206" s="14" t="s">
        <v>73</v>
      </c>
      <c r="AY206" s="219" t="s">
        <v>226</v>
      </c>
    </row>
    <row r="207" spans="1:65" s="15" customFormat="1" ht="11.25">
      <c r="B207" s="220"/>
      <c r="C207" s="221"/>
      <c r="D207" s="200" t="s">
        <v>238</v>
      </c>
      <c r="E207" s="222" t="s">
        <v>19</v>
      </c>
      <c r="F207" s="223" t="s">
        <v>241</v>
      </c>
      <c r="G207" s="221"/>
      <c r="H207" s="224">
        <v>3849.58</v>
      </c>
      <c r="I207" s="225"/>
      <c r="J207" s="221"/>
      <c r="K207" s="221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238</v>
      </c>
      <c r="AU207" s="230" t="s">
        <v>80</v>
      </c>
      <c r="AV207" s="15" t="s">
        <v>143</v>
      </c>
      <c r="AW207" s="15" t="s">
        <v>35</v>
      </c>
      <c r="AX207" s="15" t="s">
        <v>80</v>
      </c>
      <c r="AY207" s="230" t="s">
        <v>226</v>
      </c>
    </row>
    <row r="208" spans="1:65" s="12" customFormat="1" ht="25.9" customHeight="1">
      <c r="B208" s="164"/>
      <c r="C208" s="165"/>
      <c r="D208" s="166" t="s">
        <v>72</v>
      </c>
      <c r="E208" s="167" t="s">
        <v>82</v>
      </c>
      <c r="F208" s="167" t="s">
        <v>893</v>
      </c>
      <c r="G208" s="165"/>
      <c r="H208" s="165"/>
      <c r="I208" s="168"/>
      <c r="J208" s="169">
        <f>BK208</f>
        <v>0</v>
      </c>
      <c r="K208" s="165"/>
      <c r="L208" s="170"/>
      <c r="M208" s="171"/>
      <c r="N208" s="172"/>
      <c r="O208" s="172"/>
      <c r="P208" s="173">
        <f>SUM(P209:P237)</f>
        <v>0</v>
      </c>
      <c r="Q208" s="172"/>
      <c r="R208" s="173">
        <f>SUM(R209:R237)</f>
        <v>0</v>
      </c>
      <c r="S208" s="172"/>
      <c r="T208" s="174">
        <f>SUM(T209:T237)</f>
        <v>0</v>
      </c>
      <c r="AR208" s="175" t="s">
        <v>80</v>
      </c>
      <c r="AT208" s="176" t="s">
        <v>72</v>
      </c>
      <c r="AU208" s="176" t="s">
        <v>73</v>
      </c>
      <c r="AY208" s="175" t="s">
        <v>226</v>
      </c>
      <c r="BK208" s="177">
        <f>SUM(BK209:BK237)</f>
        <v>0</v>
      </c>
    </row>
    <row r="209" spans="1:65" s="2" customFormat="1" ht="16.5" customHeight="1">
      <c r="A209" s="36"/>
      <c r="B209" s="37"/>
      <c r="C209" s="180" t="s">
        <v>321</v>
      </c>
      <c r="D209" s="180" t="s">
        <v>229</v>
      </c>
      <c r="E209" s="181" t="s">
        <v>894</v>
      </c>
      <c r="F209" s="182" t="s">
        <v>895</v>
      </c>
      <c r="G209" s="183" t="s">
        <v>888</v>
      </c>
      <c r="H209" s="184">
        <v>137.16</v>
      </c>
      <c r="I209" s="185"/>
      <c r="J209" s="186">
        <f>ROUND(I209*H209,2)</f>
        <v>0</v>
      </c>
      <c r="K209" s="182" t="s">
        <v>770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143</v>
      </c>
      <c r="AT209" s="191" t="s">
        <v>229</v>
      </c>
      <c r="AU209" s="191" t="s">
        <v>80</v>
      </c>
      <c r="AY209" s="19" t="s">
        <v>226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143</v>
      </c>
      <c r="BM209" s="191" t="s">
        <v>896</v>
      </c>
    </row>
    <row r="210" spans="1:65" s="2" customFormat="1" ht="29.25">
      <c r="A210" s="36"/>
      <c r="B210" s="37"/>
      <c r="C210" s="38"/>
      <c r="D210" s="200" t="s">
        <v>737</v>
      </c>
      <c r="E210" s="38"/>
      <c r="F210" s="249" t="s">
        <v>897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737</v>
      </c>
      <c r="AU210" s="19" t="s">
        <v>80</v>
      </c>
    </row>
    <row r="211" spans="1:65" s="13" customFormat="1" ht="11.25">
      <c r="B211" s="198"/>
      <c r="C211" s="199"/>
      <c r="D211" s="200" t="s">
        <v>238</v>
      </c>
      <c r="E211" s="201" t="s">
        <v>19</v>
      </c>
      <c r="F211" s="202" t="s">
        <v>898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238</v>
      </c>
      <c r="AU211" s="208" t="s">
        <v>80</v>
      </c>
      <c r="AV211" s="13" t="s">
        <v>80</v>
      </c>
      <c r="AW211" s="13" t="s">
        <v>35</v>
      </c>
      <c r="AX211" s="13" t="s">
        <v>73</v>
      </c>
      <c r="AY211" s="208" t="s">
        <v>226</v>
      </c>
    </row>
    <row r="212" spans="1:65" s="14" customFormat="1" ht="11.25">
      <c r="B212" s="209"/>
      <c r="C212" s="210"/>
      <c r="D212" s="200" t="s">
        <v>238</v>
      </c>
      <c r="E212" s="211" t="s">
        <v>19</v>
      </c>
      <c r="F212" s="212" t="s">
        <v>899</v>
      </c>
      <c r="G212" s="210"/>
      <c r="H212" s="213">
        <v>137.16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238</v>
      </c>
      <c r="AU212" s="219" t="s">
        <v>80</v>
      </c>
      <c r="AV212" s="14" t="s">
        <v>82</v>
      </c>
      <c r="AW212" s="14" t="s">
        <v>35</v>
      </c>
      <c r="AX212" s="14" t="s">
        <v>73</v>
      </c>
      <c r="AY212" s="219" t="s">
        <v>226</v>
      </c>
    </row>
    <row r="213" spans="1:65" s="15" customFormat="1" ht="11.25">
      <c r="B213" s="220"/>
      <c r="C213" s="221"/>
      <c r="D213" s="200" t="s">
        <v>238</v>
      </c>
      <c r="E213" s="222" t="s">
        <v>19</v>
      </c>
      <c r="F213" s="223" t="s">
        <v>241</v>
      </c>
      <c r="G213" s="221"/>
      <c r="H213" s="224">
        <v>137.16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238</v>
      </c>
      <c r="AU213" s="230" t="s">
        <v>80</v>
      </c>
      <c r="AV213" s="15" t="s">
        <v>143</v>
      </c>
      <c r="AW213" s="15" t="s">
        <v>35</v>
      </c>
      <c r="AX213" s="15" t="s">
        <v>80</v>
      </c>
      <c r="AY213" s="230" t="s">
        <v>226</v>
      </c>
    </row>
    <row r="214" spans="1:65" s="2" customFormat="1" ht="16.5" customHeight="1">
      <c r="A214" s="36"/>
      <c r="B214" s="37"/>
      <c r="C214" s="180" t="s">
        <v>325</v>
      </c>
      <c r="D214" s="180" t="s">
        <v>229</v>
      </c>
      <c r="E214" s="181" t="s">
        <v>900</v>
      </c>
      <c r="F214" s="182" t="s">
        <v>901</v>
      </c>
      <c r="G214" s="183" t="s">
        <v>242</v>
      </c>
      <c r="H214" s="184">
        <v>76.2</v>
      </c>
      <c r="I214" s="185"/>
      <c r="J214" s="186">
        <f>ROUND(I214*H214,2)</f>
        <v>0</v>
      </c>
      <c r="K214" s="182" t="s">
        <v>770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0</v>
      </c>
      <c r="R214" s="189">
        <f>Q214*H214</f>
        <v>0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143</v>
      </c>
      <c r="AT214" s="191" t="s">
        <v>229</v>
      </c>
      <c r="AU214" s="191" t="s">
        <v>80</v>
      </c>
      <c r="AY214" s="19" t="s">
        <v>226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143</v>
      </c>
      <c r="BM214" s="191" t="s">
        <v>902</v>
      </c>
    </row>
    <row r="215" spans="1:65" s="2" customFormat="1" ht="107.25">
      <c r="A215" s="36"/>
      <c r="B215" s="37"/>
      <c r="C215" s="38"/>
      <c r="D215" s="200" t="s">
        <v>737</v>
      </c>
      <c r="E215" s="38"/>
      <c r="F215" s="249" t="s">
        <v>903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737</v>
      </c>
      <c r="AU215" s="19" t="s">
        <v>80</v>
      </c>
    </row>
    <row r="216" spans="1:65" s="13" customFormat="1" ht="11.25">
      <c r="B216" s="198"/>
      <c r="C216" s="199"/>
      <c r="D216" s="200" t="s">
        <v>238</v>
      </c>
      <c r="E216" s="201" t="s">
        <v>19</v>
      </c>
      <c r="F216" s="202" t="s">
        <v>904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238</v>
      </c>
      <c r="AU216" s="208" t="s">
        <v>80</v>
      </c>
      <c r="AV216" s="13" t="s">
        <v>80</v>
      </c>
      <c r="AW216" s="13" t="s">
        <v>35</v>
      </c>
      <c r="AX216" s="13" t="s">
        <v>73</v>
      </c>
      <c r="AY216" s="208" t="s">
        <v>226</v>
      </c>
    </row>
    <row r="217" spans="1:65" s="14" customFormat="1" ht="11.25">
      <c r="B217" s="209"/>
      <c r="C217" s="210"/>
      <c r="D217" s="200" t="s">
        <v>238</v>
      </c>
      <c r="E217" s="211" t="s">
        <v>19</v>
      </c>
      <c r="F217" s="212" t="s">
        <v>905</v>
      </c>
      <c r="G217" s="210"/>
      <c r="H217" s="213">
        <v>76.2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238</v>
      </c>
      <c r="AU217" s="219" t="s">
        <v>80</v>
      </c>
      <c r="AV217" s="14" t="s">
        <v>82</v>
      </c>
      <c r="AW217" s="14" t="s">
        <v>35</v>
      </c>
      <c r="AX217" s="14" t="s">
        <v>73</v>
      </c>
      <c r="AY217" s="219" t="s">
        <v>226</v>
      </c>
    </row>
    <row r="218" spans="1:65" s="15" customFormat="1" ht="11.25">
      <c r="B218" s="220"/>
      <c r="C218" s="221"/>
      <c r="D218" s="200" t="s">
        <v>238</v>
      </c>
      <c r="E218" s="222" t="s">
        <v>19</v>
      </c>
      <c r="F218" s="223" t="s">
        <v>241</v>
      </c>
      <c r="G218" s="221"/>
      <c r="H218" s="224">
        <v>76.2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238</v>
      </c>
      <c r="AU218" s="230" t="s">
        <v>80</v>
      </c>
      <c r="AV218" s="15" t="s">
        <v>143</v>
      </c>
      <c r="AW218" s="15" t="s">
        <v>35</v>
      </c>
      <c r="AX218" s="15" t="s">
        <v>80</v>
      </c>
      <c r="AY218" s="230" t="s">
        <v>226</v>
      </c>
    </row>
    <row r="219" spans="1:65" s="2" customFormat="1" ht="16.5" customHeight="1">
      <c r="A219" s="36"/>
      <c r="B219" s="37"/>
      <c r="C219" s="180" t="s">
        <v>332</v>
      </c>
      <c r="D219" s="180" t="s">
        <v>229</v>
      </c>
      <c r="E219" s="181" t="s">
        <v>906</v>
      </c>
      <c r="F219" s="182" t="s">
        <v>907</v>
      </c>
      <c r="G219" s="183" t="s">
        <v>797</v>
      </c>
      <c r="H219" s="184">
        <v>1924.79</v>
      </c>
      <c r="I219" s="185"/>
      <c r="J219" s="186">
        <f>ROUND(I219*H219,2)</f>
        <v>0</v>
      </c>
      <c r="K219" s="182" t="s">
        <v>770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143</v>
      </c>
      <c r="AT219" s="191" t="s">
        <v>229</v>
      </c>
      <c r="AU219" s="191" t="s">
        <v>80</v>
      </c>
      <c r="AY219" s="19" t="s">
        <v>226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143</v>
      </c>
      <c r="BM219" s="191" t="s">
        <v>908</v>
      </c>
    </row>
    <row r="220" spans="1:65" s="2" customFormat="1" ht="29.25">
      <c r="A220" s="36"/>
      <c r="B220" s="37"/>
      <c r="C220" s="38"/>
      <c r="D220" s="200" t="s">
        <v>737</v>
      </c>
      <c r="E220" s="38"/>
      <c r="F220" s="249" t="s">
        <v>909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737</v>
      </c>
      <c r="AU220" s="19" t="s">
        <v>80</v>
      </c>
    </row>
    <row r="221" spans="1:65" s="13" customFormat="1" ht="11.25">
      <c r="B221" s="198"/>
      <c r="C221" s="199"/>
      <c r="D221" s="200" t="s">
        <v>238</v>
      </c>
      <c r="E221" s="201" t="s">
        <v>19</v>
      </c>
      <c r="F221" s="202" t="s">
        <v>910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238</v>
      </c>
      <c r="AU221" s="208" t="s">
        <v>80</v>
      </c>
      <c r="AV221" s="13" t="s">
        <v>80</v>
      </c>
      <c r="AW221" s="13" t="s">
        <v>35</v>
      </c>
      <c r="AX221" s="13" t="s">
        <v>73</v>
      </c>
      <c r="AY221" s="208" t="s">
        <v>226</v>
      </c>
    </row>
    <row r="222" spans="1:65" s="13" customFormat="1" ht="11.25">
      <c r="B222" s="198"/>
      <c r="C222" s="199"/>
      <c r="D222" s="200" t="s">
        <v>238</v>
      </c>
      <c r="E222" s="201" t="s">
        <v>19</v>
      </c>
      <c r="F222" s="202" t="s">
        <v>911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238</v>
      </c>
      <c r="AU222" s="208" t="s">
        <v>80</v>
      </c>
      <c r="AV222" s="13" t="s">
        <v>80</v>
      </c>
      <c r="AW222" s="13" t="s">
        <v>35</v>
      </c>
      <c r="AX222" s="13" t="s">
        <v>73</v>
      </c>
      <c r="AY222" s="208" t="s">
        <v>226</v>
      </c>
    </row>
    <row r="223" spans="1:65" s="13" customFormat="1" ht="11.25">
      <c r="B223" s="198"/>
      <c r="C223" s="199"/>
      <c r="D223" s="200" t="s">
        <v>238</v>
      </c>
      <c r="E223" s="201" t="s">
        <v>19</v>
      </c>
      <c r="F223" s="202" t="s">
        <v>912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238</v>
      </c>
      <c r="AU223" s="208" t="s">
        <v>80</v>
      </c>
      <c r="AV223" s="13" t="s">
        <v>80</v>
      </c>
      <c r="AW223" s="13" t="s">
        <v>35</v>
      </c>
      <c r="AX223" s="13" t="s">
        <v>73</v>
      </c>
      <c r="AY223" s="208" t="s">
        <v>226</v>
      </c>
    </row>
    <row r="224" spans="1:65" s="14" customFormat="1" ht="11.25">
      <c r="B224" s="209"/>
      <c r="C224" s="210"/>
      <c r="D224" s="200" t="s">
        <v>238</v>
      </c>
      <c r="E224" s="211" t="s">
        <v>19</v>
      </c>
      <c r="F224" s="212" t="s">
        <v>913</v>
      </c>
      <c r="G224" s="210"/>
      <c r="H224" s="213">
        <v>1924.79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238</v>
      </c>
      <c r="AU224" s="219" t="s">
        <v>80</v>
      </c>
      <c r="AV224" s="14" t="s">
        <v>82</v>
      </c>
      <c r="AW224" s="14" t="s">
        <v>35</v>
      </c>
      <c r="AX224" s="14" t="s">
        <v>73</v>
      </c>
      <c r="AY224" s="219" t="s">
        <v>226</v>
      </c>
    </row>
    <row r="225" spans="1:65" s="15" customFormat="1" ht="11.25">
      <c r="B225" s="220"/>
      <c r="C225" s="221"/>
      <c r="D225" s="200" t="s">
        <v>238</v>
      </c>
      <c r="E225" s="222" t="s">
        <v>19</v>
      </c>
      <c r="F225" s="223" t="s">
        <v>241</v>
      </c>
      <c r="G225" s="221"/>
      <c r="H225" s="224">
        <v>1924.79</v>
      </c>
      <c r="I225" s="225"/>
      <c r="J225" s="221"/>
      <c r="K225" s="221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238</v>
      </c>
      <c r="AU225" s="230" t="s">
        <v>80</v>
      </c>
      <c r="AV225" s="15" t="s">
        <v>143</v>
      </c>
      <c r="AW225" s="15" t="s">
        <v>35</v>
      </c>
      <c r="AX225" s="15" t="s">
        <v>80</v>
      </c>
      <c r="AY225" s="230" t="s">
        <v>226</v>
      </c>
    </row>
    <row r="226" spans="1:65" s="2" customFormat="1" ht="16.5" customHeight="1">
      <c r="A226" s="36"/>
      <c r="B226" s="37"/>
      <c r="C226" s="180" t="s">
        <v>7</v>
      </c>
      <c r="D226" s="180" t="s">
        <v>229</v>
      </c>
      <c r="E226" s="181" t="s">
        <v>914</v>
      </c>
      <c r="F226" s="182" t="s">
        <v>915</v>
      </c>
      <c r="G226" s="183" t="s">
        <v>888</v>
      </c>
      <c r="H226" s="184">
        <v>3849.58</v>
      </c>
      <c r="I226" s="185"/>
      <c r="J226" s="186">
        <f>ROUND(I226*H226,2)</f>
        <v>0</v>
      </c>
      <c r="K226" s="182" t="s">
        <v>770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143</v>
      </c>
      <c r="AT226" s="191" t="s">
        <v>229</v>
      </c>
      <c r="AU226" s="191" t="s">
        <v>80</v>
      </c>
      <c r="AY226" s="19" t="s">
        <v>226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143</v>
      </c>
      <c r="BM226" s="191" t="s">
        <v>916</v>
      </c>
    </row>
    <row r="227" spans="1:65" s="2" customFormat="1" ht="87.75">
      <c r="A227" s="36"/>
      <c r="B227" s="37"/>
      <c r="C227" s="38"/>
      <c r="D227" s="200" t="s">
        <v>737</v>
      </c>
      <c r="E227" s="38"/>
      <c r="F227" s="249" t="s">
        <v>917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737</v>
      </c>
      <c r="AU227" s="19" t="s">
        <v>80</v>
      </c>
    </row>
    <row r="228" spans="1:65" s="13" customFormat="1" ht="11.25">
      <c r="B228" s="198"/>
      <c r="C228" s="199"/>
      <c r="D228" s="200" t="s">
        <v>238</v>
      </c>
      <c r="E228" s="201" t="s">
        <v>19</v>
      </c>
      <c r="F228" s="202" t="s">
        <v>918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238</v>
      </c>
      <c r="AU228" s="208" t="s">
        <v>80</v>
      </c>
      <c r="AV228" s="13" t="s">
        <v>80</v>
      </c>
      <c r="AW228" s="13" t="s">
        <v>35</v>
      </c>
      <c r="AX228" s="13" t="s">
        <v>73</v>
      </c>
      <c r="AY228" s="208" t="s">
        <v>226</v>
      </c>
    </row>
    <row r="229" spans="1:65" s="13" customFormat="1" ht="11.25">
      <c r="B229" s="198"/>
      <c r="C229" s="199"/>
      <c r="D229" s="200" t="s">
        <v>238</v>
      </c>
      <c r="E229" s="201" t="s">
        <v>19</v>
      </c>
      <c r="F229" s="202" t="s">
        <v>911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238</v>
      </c>
      <c r="AU229" s="208" t="s">
        <v>80</v>
      </c>
      <c r="AV229" s="13" t="s">
        <v>80</v>
      </c>
      <c r="AW229" s="13" t="s">
        <v>35</v>
      </c>
      <c r="AX229" s="13" t="s">
        <v>73</v>
      </c>
      <c r="AY229" s="208" t="s">
        <v>226</v>
      </c>
    </row>
    <row r="230" spans="1:65" s="14" customFormat="1" ht="11.25">
      <c r="B230" s="209"/>
      <c r="C230" s="210"/>
      <c r="D230" s="200" t="s">
        <v>238</v>
      </c>
      <c r="E230" s="211" t="s">
        <v>19</v>
      </c>
      <c r="F230" s="212" t="s">
        <v>892</v>
      </c>
      <c r="G230" s="210"/>
      <c r="H230" s="213">
        <v>3849.58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238</v>
      </c>
      <c r="AU230" s="219" t="s">
        <v>80</v>
      </c>
      <c r="AV230" s="14" t="s">
        <v>82</v>
      </c>
      <c r="AW230" s="14" t="s">
        <v>35</v>
      </c>
      <c r="AX230" s="14" t="s">
        <v>73</v>
      </c>
      <c r="AY230" s="219" t="s">
        <v>226</v>
      </c>
    </row>
    <row r="231" spans="1:65" s="15" customFormat="1" ht="11.25">
      <c r="B231" s="220"/>
      <c r="C231" s="221"/>
      <c r="D231" s="200" t="s">
        <v>238</v>
      </c>
      <c r="E231" s="222" t="s">
        <v>19</v>
      </c>
      <c r="F231" s="223" t="s">
        <v>241</v>
      </c>
      <c r="G231" s="221"/>
      <c r="H231" s="224">
        <v>3849.58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238</v>
      </c>
      <c r="AU231" s="230" t="s">
        <v>80</v>
      </c>
      <c r="AV231" s="15" t="s">
        <v>143</v>
      </c>
      <c r="AW231" s="15" t="s">
        <v>35</v>
      </c>
      <c r="AX231" s="15" t="s">
        <v>80</v>
      </c>
      <c r="AY231" s="230" t="s">
        <v>226</v>
      </c>
    </row>
    <row r="232" spans="1:65" s="2" customFormat="1" ht="16.5" customHeight="1">
      <c r="A232" s="36"/>
      <c r="B232" s="37"/>
      <c r="C232" s="180" t="s">
        <v>341</v>
      </c>
      <c r="D232" s="180" t="s">
        <v>229</v>
      </c>
      <c r="E232" s="181" t="s">
        <v>919</v>
      </c>
      <c r="F232" s="182" t="s">
        <v>920</v>
      </c>
      <c r="G232" s="183" t="s">
        <v>797</v>
      </c>
      <c r="H232" s="184">
        <v>4.4459999999999997</v>
      </c>
      <c r="I232" s="185"/>
      <c r="J232" s="186">
        <f>ROUND(I232*H232,2)</f>
        <v>0</v>
      </c>
      <c r="K232" s="182" t="s">
        <v>770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143</v>
      </c>
      <c r="AT232" s="191" t="s">
        <v>229</v>
      </c>
      <c r="AU232" s="191" t="s">
        <v>80</v>
      </c>
      <c r="AY232" s="19" t="s">
        <v>226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143</v>
      </c>
      <c r="BM232" s="191" t="s">
        <v>921</v>
      </c>
    </row>
    <row r="233" spans="1:65" s="2" customFormat="1" ht="29.25">
      <c r="A233" s="36"/>
      <c r="B233" s="37"/>
      <c r="C233" s="38"/>
      <c r="D233" s="200" t="s">
        <v>737</v>
      </c>
      <c r="E233" s="38"/>
      <c r="F233" s="249" t="s">
        <v>922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737</v>
      </c>
      <c r="AU233" s="19" t="s">
        <v>80</v>
      </c>
    </row>
    <row r="234" spans="1:65" s="13" customFormat="1" ht="11.25">
      <c r="B234" s="198"/>
      <c r="C234" s="199"/>
      <c r="D234" s="200" t="s">
        <v>238</v>
      </c>
      <c r="E234" s="201" t="s">
        <v>19</v>
      </c>
      <c r="F234" s="202" t="s">
        <v>923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238</v>
      </c>
      <c r="AU234" s="208" t="s">
        <v>80</v>
      </c>
      <c r="AV234" s="13" t="s">
        <v>80</v>
      </c>
      <c r="AW234" s="13" t="s">
        <v>35</v>
      </c>
      <c r="AX234" s="13" t="s">
        <v>73</v>
      </c>
      <c r="AY234" s="208" t="s">
        <v>226</v>
      </c>
    </row>
    <row r="235" spans="1:65" s="13" customFormat="1" ht="11.25">
      <c r="B235" s="198"/>
      <c r="C235" s="199"/>
      <c r="D235" s="200" t="s">
        <v>238</v>
      </c>
      <c r="E235" s="201" t="s">
        <v>19</v>
      </c>
      <c r="F235" s="202" t="s">
        <v>924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238</v>
      </c>
      <c r="AU235" s="208" t="s">
        <v>80</v>
      </c>
      <c r="AV235" s="13" t="s">
        <v>80</v>
      </c>
      <c r="AW235" s="13" t="s">
        <v>35</v>
      </c>
      <c r="AX235" s="13" t="s">
        <v>73</v>
      </c>
      <c r="AY235" s="208" t="s">
        <v>226</v>
      </c>
    </row>
    <row r="236" spans="1:65" s="14" customFormat="1" ht="11.25">
      <c r="B236" s="209"/>
      <c r="C236" s="210"/>
      <c r="D236" s="200" t="s">
        <v>238</v>
      </c>
      <c r="E236" s="211" t="s">
        <v>19</v>
      </c>
      <c r="F236" s="212" t="s">
        <v>925</v>
      </c>
      <c r="G236" s="210"/>
      <c r="H236" s="213">
        <v>4.4459999999999997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238</v>
      </c>
      <c r="AU236" s="219" t="s">
        <v>80</v>
      </c>
      <c r="AV236" s="14" t="s">
        <v>82</v>
      </c>
      <c r="AW236" s="14" t="s">
        <v>35</v>
      </c>
      <c r="AX236" s="14" t="s">
        <v>73</v>
      </c>
      <c r="AY236" s="219" t="s">
        <v>226</v>
      </c>
    </row>
    <row r="237" spans="1:65" s="15" customFormat="1" ht="11.25">
      <c r="B237" s="220"/>
      <c r="C237" s="221"/>
      <c r="D237" s="200" t="s">
        <v>238</v>
      </c>
      <c r="E237" s="222" t="s">
        <v>19</v>
      </c>
      <c r="F237" s="223" t="s">
        <v>241</v>
      </c>
      <c r="G237" s="221"/>
      <c r="H237" s="224">
        <v>4.4459999999999997</v>
      </c>
      <c r="I237" s="225"/>
      <c r="J237" s="221"/>
      <c r="K237" s="221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238</v>
      </c>
      <c r="AU237" s="230" t="s">
        <v>80</v>
      </c>
      <c r="AV237" s="15" t="s">
        <v>143</v>
      </c>
      <c r="AW237" s="15" t="s">
        <v>35</v>
      </c>
      <c r="AX237" s="15" t="s">
        <v>80</v>
      </c>
      <c r="AY237" s="230" t="s">
        <v>226</v>
      </c>
    </row>
    <row r="238" spans="1:65" s="12" customFormat="1" ht="25.9" customHeight="1">
      <c r="B238" s="164"/>
      <c r="C238" s="165"/>
      <c r="D238" s="166" t="s">
        <v>72</v>
      </c>
      <c r="E238" s="167" t="s">
        <v>90</v>
      </c>
      <c r="F238" s="167" t="s">
        <v>926</v>
      </c>
      <c r="G238" s="165"/>
      <c r="H238" s="165"/>
      <c r="I238" s="168"/>
      <c r="J238" s="169">
        <f>BK238</f>
        <v>0</v>
      </c>
      <c r="K238" s="165"/>
      <c r="L238" s="170"/>
      <c r="M238" s="171"/>
      <c r="N238" s="172"/>
      <c r="O238" s="172"/>
      <c r="P238" s="173">
        <f>SUM(P239:P255)</f>
        <v>0</v>
      </c>
      <c r="Q238" s="172"/>
      <c r="R238" s="173">
        <f>SUM(R239:R255)</f>
        <v>0</v>
      </c>
      <c r="S238" s="172"/>
      <c r="T238" s="174">
        <f>SUM(T239:T255)</f>
        <v>0</v>
      </c>
      <c r="AR238" s="175" t="s">
        <v>80</v>
      </c>
      <c r="AT238" s="176" t="s">
        <v>72</v>
      </c>
      <c r="AU238" s="176" t="s">
        <v>73</v>
      </c>
      <c r="AY238" s="175" t="s">
        <v>226</v>
      </c>
      <c r="BK238" s="177">
        <f>SUM(BK239:BK255)</f>
        <v>0</v>
      </c>
    </row>
    <row r="239" spans="1:65" s="2" customFormat="1" ht="24.2" customHeight="1">
      <c r="A239" s="36"/>
      <c r="B239" s="37"/>
      <c r="C239" s="180" t="s">
        <v>346</v>
      </c>
      <c r="D239" s="180" t="s">
        <v>229</v>
      </c>
      <c r="E239" s="181" t="s">
        <v>927</v>
      </c>
      <c r="F239" s="182" t="s">
        <v>928</v>
      </c>
      <c r="G239" s="183" t="s">
        <v>929</v>
      </c>
      <c r="H239" s="184">
        <v>3</v>
      </c>
      <c r="I239" s="185"/>
      <c r="J239" s="186">
        <f>ROUND(I239*H239,2)</f>
        <v>0</v>
      </c>
      <c r="K239" s="182" t="s">
        <v>770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143</v>
      </c>
      <c r="AT239" s="191" t="s">
        <v>229</v>
      </c>
      <c r="AU239" s="191" t="s">
        <v>80</v>
      </c>
      <c r="AY239" s="19" t="s">
        <v>226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143</v>
      </c>
      <c r="BM239" s="191" t="s">
        <v>930</v>
      </c>
    </row>
    <row r="240" spans="1:65" s="2" customFormat="1" ht="19.5">
      <c r="A240" s="36"/>
      <c r="B240" s="37"/>
      <c r="C240" s="38"/>
      <c r="D240" s="200" t="s">
        <v>737</v>
      </c>
      <c r="E240" s="38"/>
      <c r="F240" s="249" t="s">
        <v>931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737</v>
      </c>
      <c r="AU240" s="19" t="s">
        <v>80</v>
      </c>
    </row>
    <row r="241" spans="1:65" s="13" customFormat="1" ht="11.25">
      <c r="B241" s="198"/>
      <c r="C241" s="199"/>
      <c r="D241" s="200" t="s">
        <v>238</v>
      </c>
      <c r="E241" s="201" t="s">
        <v>19</v>
      </c>
      <c r="F241" s="202" t="s">
        <v>932</v>
      </c>
      <c r="G241" s="199"/>
      <c r="H241" s="201" t="s">
        <v>19</v>
      </c>
      <c r="I241" s="203"/>
      <c r="J241" s="199"/>
      <c r="K241" s="199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238</v>
      </c>
      <c r="AU241" s="208" t="s">
        <v>80</v>
      </c>
      <c r="AV241" s="13" t="s">
        <v>80</v>
      </c>
      <c r="AW241" s="13" t="s">
        <v>35</v>
      </c>
      <c r="AX241" s="13" t="s">
        <v>73</v>
      </c>
      <c r="AY241" s="208" t="s">
        <v>226</v>
      </c>
    </row>
    <row r="242" spans="1:65" s="14" customFormat="1" ht="11.25">
      <c r="B242" s="209"/>
      <c r="C242" s="210"/>
      <c r="D242" s="200" t="s">
        <v>238</v>
      </c>
      <c r="E242" s="211" t="s">
        <v>19</v>
      </c>
      <c r="F242" s="212" t="s">
        <v>502</v>
      </c>
      <c r="G242" s="210"/>
      <c r="H242" s="213">
        <v>3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238</v>
      </c>
      <c r="AU242" s="219" t="s">
        <v>80</v>
      </c>
      <c r="AV242" s="14" t="s">
        <v>82</v>
      </c>
      <c r="AW242" s="14" t="s">
        <v>35</v>
      </c>
      <c r="AX242" s="14" t="s">
        <v>73</v>
      </c>
      <c r="AY242" s="219" t="s">
        <v>226</v>
      </c>
    </row>
    <row r="243" spans="1:65" s="15" customFormat="1" ht="11.25">
      <c r="B243" s="220"/>
      <c r="C243" s="221"/>
      <c r="D243" s="200" t="s">
        <v>238</v>
      </c>
      <c r="E243" s="222" t="s">
        <v>19</v>
      </c>
      <c r="F243" s="223" t="s">
        <v>241</v>
      </c>
      <c r="G243" s="221"/>
      <c r="H243" s="224">
        <v>3</v>
      </c>
      <c r="I243" s="225"/>
      <c r="J243" s="221"/>
      <c r="K243" s="221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238</v>
      </c>
      <c r="AU243" s="230" t="s">
        <v>80</v>
      </c>
      <c r="AV243" s="15" t="s">
        <v>143</v>
      </c>
      <c r="AW243" s="15" t="s">
        <v>35</v>
      </c>
      <c r="AX243" s="15" t="s">
        <v>80</v>
      </c>
      <c r="AY243" s="230" t="s">
        <v>226</v>
      </c>
    </row>
    <row r="244" spans="1:65" s="2" customFormat="1" ht="24.2" customHeight="1">
      <c r="A244" s="36"/>
      <c r="B244" s="37"/>
      <c r="C244" s="180" t="s">
        <v>351</v>
      </c>
      <c r="D244" s="180" t="s">
        <v>229</v>
      </c>
      <c r="E244" s="181" t="s">
        <v>933</v>
      </c>
      <c r="F244" s="182" t="s">
        <v>934</v>
      </c>
      <c r="G244" s="183" t="s">
        <v>935</v>
      </c>
      <c r="H244" s="184">
        <v>6671.22</v>
      </c>
      <c r="I244" s="185"/>
      <c r="J244" s="186">
        <f>ROUND(I244*H244,2)</f>
        <v>0</v>
      </c>
      <c r="K244" s="182" t="s">
        <v>770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143</v>
      </c>
      <c r="AT244" s="191" t="s">
        <v>229</v>
      </c>
      <c r="AU244" s="191" t="s">
        <v>80</v>
      </c>
      <c r="AY244" s="19" t="s">
        <v>226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143</v>
      </c>
      <c r="BM244" s="191" t="s">
        <v>936</v>
      </c>
    </row>
    <row r="245" spans="1:65" s="2" customFormat="1" ht="107.25">
      <c r="A245" s="36"/>
      <c r="B245" s="37"/>
      <c r="C245" s="38"/>
      <c r="D245" s="200" t="s">
        <v>737</v>
      </c>
      <c r="E245" s="38"/>
      <c r="F245" s="249" t="s">
        <v>937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737</v>
      </c>
      <c r="AU245" s="19" t="s">
        <v>80</v>
      </c>
    </row>
    <row r="246" spans="1:65" s="13" customFormat="1" ht="11.25">
      <c r="B246" s="198"/>
      <c r="C246" s="199"/>
      <c r="D246" s="200" t="s">
        <v>238</v>
      </c>
      <c r="E246" s="201" t="s">
        <v>19</v>
      </c>
      <c r="F246" s="202" t="s">
        <v>938</v>
      </c>
      <c r="G246" s="199"/>
      <c r="H246" s="201" t="s">
        <v>19</v>
      </c>
      <c r="I246" s="203"/>
      <c r="J246" s="199"/>
      <c r="K246" s="199"/>
      <c r="L246" s="204"/>
      <c r="M246" s="205"/>
      <c r="N246" s="206"/>
      <c r="O246" s="206"/>
      <c r="P246" s="206"/>
      <c r="Q246" s="206"/>
      <c r="R246" s="206"/>
      <c r="S246" s="206"/>
      <c r="T246" s="207"/>
      <c r="AT246" s="208" t="s">
        <v>238</v>
      </c>
      <c r="AU246" s="208" t="s">
        <v>80</v>
      </c>
      <c r="AV246" s="13" t="s">
        <v>80</v>
      </c>
      <c r="AW246" s="13" t="s">
        <v>35</v>
      </c>
      <c r="AX246" s="13" t="s">
        <v>73</v>
      </c>
      <c r="AY246" s="208" t="s">
        <v>226</v>
      </c>
    </row>
    <row r="247" spans="1:65" s="13" customFormat="1" ht="11.25">
      <c r="B247" s="198"/>
      <c r="C247" s="199"/>
      <c r="D247" s="200" t="s">
        <v>238</v>
      </c>
      <c r="E247" s="201" t="s">
        <v>19</v>
      </c>
      <c r="F247" s="202" t="s">
        <v>939</v>
      </c>
      <c r="G247" s="199"/>
      <c r="H247" s="201" t="s">
        <v>19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238</v>
      </c>
      <c r="AU247" s="208" t="s">
        <v>80</v>
      </c>
      <c r="AV247" s="13" t="s">
        <v>80</v>
      </c>
      <c r="AW247" s="13" t="s">
        <v>35</v>
      </c>
      <c r="AX247" s="13" t="s">
        <v>73</v>
      </c>
      <c r="AY247" s="208" t="s">
        <v>226</v>
      </c>
    </row>
    <row r="248" spans="1:65" s="13" customFormat="1" ht="22.5">
      <c r="B248" s="198"/>
      <c r="C248" s="199"/>
      <c r="D248" s="200" t="s">
        <v>238</v>
      </c>
      <c r="E248" s="201" t="s">
        <v>19</v>
      </c>
      <c r="F248" s="202" t="s">
        <v>940</v>
      </c>
      <c r="G248" s="199"/>
      <c r="H248" s="201" t="s">
        <v>19</v>
      </c>
      <c r="I248" s="203"/>
      <c r="J248" s="199"/>
      <c r="K248" s="199"/>
      <c r="L248" s="204"/>
      <c r="M248" s="205"/>
      <c r="N248" s="206"/>
      <c r="O248" s="206"/>
      <c r="P248" s="206"/>
      <c r="Q248" s="206"/>
      <c r="R248" s="206"/>
      <c r="S248" s="206"/>
      <c r="T248" s="207"/>
      <c r="AT248" s="208" t="s">
        <v>238</v>
      </c>
      <c r="AU248" s="208" t="s">
        <v>80</v>
      </c>
      <c r="AV248" s="13" t="s">
        <v>80</v>
      </c>
      <c r="AW248" s="13" t="s">
        <v>35</v>
      </c>
      <c r="AX248" s="13" t="s">
        <v>73</v>
      </c>
      <c r="AY248" s="208" t="s">
        <v>226</v>
      </c>
    </row>
    <row r="249" spans="1:65" s="13" customFormat="1" ht="11.25">
      <c r="B249" s="198"/>
      <c r="C249" s="199"/>
      <c r="D249" s="200" t="s">
        <v>238</v>
      </c>
      <c r="E249" s="201" t="s">
        <v>19</v>
      </c>
      <c r="F249" s="202" t="s">
        <v>941</v>
      </c>
      <c r="G249" s="199"/>
      <c r="H249" s="201" t="s">
        <v>19</v>
      </c>
      <c r="I249" s="203"/>
      <c r="J249" s="199"/>
      <c r="K249" s="199"/>
      <c r="L249" s="204"/>
      <c r="M249" s="205"/>
      <c r="N249" s="206"/>
      <c r="O249" s="206"/>
      <c r="P249" s="206"/>
      <c r="Q249" s="206"/>
      <c r="R249" s="206"/>
      <c r="S249" s="206"/>
      <c r="T249" s="207"/>
      <c r="AT249" s="208" t="s">
        <v>238</v>
      </c>
      <c r="AU249" s="208" t="s">
        <v>80</v>
      </c>
      <c r="AV249" s="13" t="s">
        <v>80</v>
      </c>
      <c r="AW249" s="13" t="s">
        <v>35</v>
      </c>
      <c r="AX249" s="13" t="s">
        <v>73</v>
      </c>
      <c r="AY249" s="208" t="s">
        <v>226</v>
      </c>
    </row>
    <row r="250" spans="1:65" s="13" customFormat="1" ht="11.25">
      <c r="B250" s="198"/>
      <c r="C250" s="199"/>
      <c r="D250" s="200" t="s">
        <v>238</v>
      </c>
      <c r="E250" s="201" t="s">
        <v>19</v>
      </c>
      <c r="F250" s="202" t="s">
        <v>942</v>
      </c>
      <c r="G250" s="199"/>
      <c r="H250" s="201" t="s">
        <v>19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238</v>
      </c>
      <c r="AU250" s="208" t="s">
        <v>80</v>
      </c>
      <c r="AV250" s="13" t="s">
        <v>80</v>
      </c>
      <c r="AW250" s="13" t="s">
        <v>35</v>
      </c>
      <c r="AX250" s="13" t="s">
        <v>73</v>
      </c>
      <c r="AY250" s="208" t="s">
        <v>226</v>
      </c>
    </row>
    <row r="251" spans="1:65" s="13" customFormat="1" ht="11.25">
      <c r="B251" s="198"/>
      <c r="C251" s="199"/>
      <c r="D251" s="200" t="s">
        <v>238</v>
      </c>
      <c r="E251" s="201" t="s">
        <v>19</v>
      </c>
      <c r="F251" s="202" t="s">
        <v>943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238</v>
      </c>
      <c r="AU251" s="208" t="s">
        <v>80</v>
      </c>
      <c r="AV251" s="13" t="s">
        <v>80</v>
      </c>
      <c r="AW251" s="13" t="s">
        <v>35</v>
      </c>
      <c r="AX251" s="13" t="s">
        <v>73</v>
      </c>
      <c r="AY251" s="208" t="s">
        <v>226</v>
      </c>
    </row>
    <row r="252" spans="1:65" s="13" customFormat="1" ht="11.25">
      <c r="B252" s="198"/>
      <c r="C252" s="199"/>
      <c r="D252" s="200" t="s">
        <v>238</v>
      </c>
      <c r="E252" s="201" t="s">
        <v>19</v>
      </c>
      <c r="F252" s="202" t="s">
        <v>944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238</v>
      </c>
      <c r="AU252" s="208" t="s">
        <v>80</v>
      </c>
      <c r="AV252" s="13" t="s">
        <v>80</v>
      </c>
      <c r="AW252" s="13" t="s">
        <v>35</v>
      </c>
      <c r="AX252" s="13" t="s">
        <v>73</v>
      </c>
      <c r="AY252" s="208" t="s">
        <v>226</v>
      </c>
    </row>
    <row r="253" spans="1:65" s="13" customFormat="1" ht="11.25">
      <c r="B253" s="198"/>
      <c r="C253" s="199"/>
      <c r="D253" s="200" t="s">
        <v>238</v>
      </c>
      <c r="E253" s="201" t="s">
        <v>19</v>
      </c>
      <c r="F253" s="202" t="s">
        <v>945</v>
      </c>
      <c r="G253" s="199"/>
      <c r="H253" s="201" t="s">
        <v>19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238</v>
      </c>
      <c r="AU253" s="208" t="s">
        <v>80</v>
      </c>
      <c r="AV253" s="13" t="s">
        <v>80</v>
      </c>
      <c r="AW253" s="13" t="s">
        <v>35</v>
      </c>
      <c r="AX253" s="13" t="s">
        <v>73</v>
      </c>
      <c r="AY253" s="208" t="s">
        <v>226</v>
      </c>
    </row>
    <row r="254" spans="1:65" s="14" customFormat="1" ht="11.25">
      <c r="B254" s="209"/>
      <c r="C254" s="210"/>
      <c r="D254" s="200" t="s">
        <v>238</v>
      </c>
      <c r="E254" s="211" t="s">
        <v>19</v>
      </c>
      <c r="F254" s="212" t="s">
        <v>946</v>
      </c>
      <c r="G254" s="210"/>
      <c r="H254" s="213">
        <v>6671.22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238</v>
      </c>
      <c r="AU254" s="219" t="s">
        <v>80</v>
      </c>
      <c r="AV254" s="14" t="s">
        <v>82</v>
      </c>
      <c r="AW254" s="14" t="s">
        <v>35</v>
      </c>
      <c r="AX254" s="14" t="s">
        <v>73</v>
      </c>
      <c r="AY254" s="219" t="s">
        <v>226</v>
      </c>
    </row>
    <row r="255" spans="1:65" s="15" customFormat="1" ht="11.25">
      <c r="B255" s="220"/>
      <c r="C255" s="221"/>
      <c r="D255" s="200" t="s">
        <v>238</v>
      </c>
      <c r="E255" s="222" t="s">
        <v>19</v>
      </c>
      <c r="F255" s="223" t="s">
        <v>241</v>
      </c>
      <c r="G255" s="221"/>
      <c r="H255" s="224">
        <v>6671.22</v>
      </c>
      <c r="I255" s="225"/>
      <c r="J255" s="221"/>
      <c r="K255" s="221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238</v>
      </c>
      <c r="AU255" s="230" t="s">
        <v>80</v>
      </c>
      <c r="AV255" s="15" t="s">
        <v>143</v>
      </c>
      <c r="AW255" s="15" t="s">
        <v>35</v>
      </c>
      <c r="AX255" s="15" t="s">
        <v>80</v>
      </c>
      <c r="AY255" s="230" t="s">
        <v>226</v>
      </c>
    </row>
    <row r="256" spans="1:65" s="12" customFormat="1" ht="25.9" customHeight="1">
      <c r="B256" s="164"/>
      <c r="C256" s="165"/>
      <c r="D256" s="166" t="s">
        <v>72</v>
      </c>
      <c r="E256" s="167" t="s">
        <v>143</v>
      </c>
      <c r="F256" s="167" t="s">
        <v>947</v>
      </c>
      <c r="G256" s="165"/>
      <c r="H256" s="165"/>
      <c r="I256" s="168"/>
      <c r="J256" s="169">
        <f>BK256</f>
        <v>0</v>
      </c>
      <c r="K256" s="165"/>
      <c r="L256" s="170"/>
      <c r="M256" s="171"/>
      <c r="N256" s="172"/>
      <c r="O256" s="172"/>
      <c r="P256" s="173">
        <f>SUM(P257:P307)</f>
        <v>0</v>
      </c>
      <c r="Q256" s="172"/>
      <c r="R256" s="173">
        <f>SUM(R257:R307)</f>
        <v>0</v>
      </c>
      <c r="S256" s="172"/>
      <c r="T256" s="174">
        <f>SUM(T257:T307)</f>
        <v>0</v>
      </c>
      <c r="AR256" s="175" t="s">
        <v>80</v>
      </c>
      <c r="AT256" s="176" t="s">
        <v>72</v>
      </c>
      <c r="AU256" s="176" t="s">
        <v>73</v>
      </c>
      <c r="AY256" s="175" t="s">
        <v>226</v>
      </c>
      <c r="BK256" s="177">
        <f>SUM(BK257:BK307)</f>
        <v>0</v>
      </c>
    </row>
    <row r="257" spans="1:65" s="2" customFormat="1" ht="16.5" customHeight="1">
      <c r="A257" s="36"/>
      <c r="B257" s="37"/>
      <c r="C257" s="180" t="s">
        <v>355</v>
      </c>
      <c r="D257" s="180" t="s">
        <v>229</v>
      </c>
      <c r="E257" s="181" t="s">
        <v>948</v>
      </c>
      <c r="F257" s="182" t="s">
        <v>949</v>
      </c>
      <c r="G257" s="183" t="s">
        <v>797</v>
      </c>
      <c r="H257" s="184">
        <v>1.9119999999999999</v>
      </c>
      <c r="I257" s="185"/>
      <c r="J257" s="186">
        <f>ROUND(I257*H257,2)</f>
        <v>0</v>
      </c>
      <c r="K257" s="182" t="s">
        <v>770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143</v>
      </c>
      <c r="AT257" s="191" t="s">
        <v>229</v>
      </c>
      <c r="AU257" s="191" t="s">
        <v>80</v>
      </c>
      <c r="AY257" s="19" t="s">
        <v>226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143</v>
      </c>
      <c r="BM257" s="191" t="s">
        <v>950</v>
      </c>
    </row>
    <row r="258" spans="1:65" s="2" customFormat="1" ht="29.25">
      <c r="A258" s="36"/>
      <c r="B258" s="37"/>
      <c r="C258" s="38"/>
      <c r="D258" s="200" t="s">
        <v>737</v>
      </c>
      <c r="E258" s="38"/>
      <c r="F258" s="249" t="s">
        <v>922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737</v>
      </c>
      <c r="AU258" s="19" t="s">
        <v>80</v>
      </c>
    </row>
    <row r="259" spans="1:65" s="13" customFormat="1" ht="11.25">
      <c r="B259" s="198"/>
      <c r="C259" s="199"/>
      <c r="D259" s="200" t="s">
        <v>238</v>
      </c>
      <c r="E259" s="201" t="s">
        <v>19</v>
      </c>
      <c r="F259" s="202" t="s">
        <v>951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238</v>
      </c>
      <c r="AU259" s="208" t="s">
        <v>80</v>
      </c>
      <c r="AV259" s="13" t="s">
        <v>80</v>
      </c>
      <c r="AW259" s="13" t="s">
        <v>35</v>
      </c>
      <c r="AX259" s="13" t="s">
        <v>73</v>
      </c>
      <c r="AY259" s="208" t="s">
        <v>226</v>
      </c>
    </row>
    <row r="260" spans="1:65" s="14" customFormat="1" ht="11.25">
      <c r="B260" s="209"/>
      <c r="C260" s="210"/>
      <c r="D260" s="200" t="s">
        <v>238</v>
      </c>
      <c r="E260" s="211" t="s">
        <v>19</v>
      </c>
      <c r="F260" s="212" t="s">
        <v>952</v>
      </c>
      <c r="G260" s="210"/>
      <c r="H260" s="213">
        <v>1.9119999999999999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238</v>
      </c>
      <c r="AU260" s="219" t="s">
        <v>80</v>
      </c>
      <c r="AV260" s="14" t="s">
        <v>82</v>
      </c>
      <c r="AW260" s="14" t="s">
        <v>35</v>
      </c>
      <c r="AX260" s="14" t="s">
        <v>73</v>
      </c>
      <c r="AY260" s="219" t="s">
        <v>226</v>
      </c>
    </row>
    <row r="261" spans="1:65" s="15" customFormat="1" ht="11.25">
      <c r="B261" s="220"/>
      <c r="C261" s="221"/>
      <c r="D261" s="200" t="s">
        <v>238</v>
      </c>
      <c r="E261" s="222" t="s">
        <v>19</v>
      </c>
      <c r="F261" s="223" t="s">
        <v>241</v>
      </c>
      <c r="G261" s="221"/>
      <c r="H261" s="224">
        <v>1.9119999999999999</v>
      </c>
      <c r="I261" s="225"/>
      <c r="J261" s="221"/>
      <c r="K261" s="221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238</v>
      </c>
      <c r="AU261" s="230" t="s">
        <v>80</v>
      </c>
      <c r="AV261" s="15" t="s">
        <v>143</v>
      </c>
      <c r="AW261" s="15" t="s">
        <v>35</v>
      </c>
      <c r="AX261" s="15" t="s">
        <v>80</v>
      </c>
      <c r="AY261" s="230" t="s">
        <v>226</v>
      </c>
    </row>
    <row r="262" spans="1:65" s="2" customFormat="1" ht="16.5" customHeight="1">
      <c r="A262" s="36"/>
      <c r="B262" s="37"/>
      <c r="C262" s="180" t="s">
        <v>361</v>
      </c>
      <c r="D262" s="180" t="s">
        <v>229</v>
      </c>
      <c r="E262" s="181" t="s">
        <v>953</v>
      </c>
      <c r="F262" s="182" t="s">
        <v>954</v>
      </c>
      <c r="G262" s="183" t="s">
        <v>797</v>
      </c>
      <c r="H262" s="184">
        <v>1.6259999999999999</v>
      </c>
      <c r="I262" s="185"/>
      <c r="J262" s="186">
        <f>ROUND(I262*H262,2)</f>
        <v>0</v>
      </c>
      <c r="K262" s="182" t="s">
        <v>770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143</v>
      </c>
      <c r="AT262" s="191" t="s">
        <v>229</v>
      </c>
      <c r="AU262" s="191" t="s">
        <v>80</v>
      </c>
      <c r="AY262" s="19" t="s">
        <v>226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143</v>
      </c>
      <c r="BM262" s="191" t="s">
        <v>955</v>
      </c>
    </row>
    <row r="263" spans="1:65" s="2" customFormat="1" ht="136.5">
      <c r="A263" s="36"/>
      <c r="B263" s="37"/>
      <c r="C263" s="38"/>
      <c r="D263" s="200" t="s">
        <v>737</v>
      </c>
      <c r="E263" s="38"/>
      <c r="F263" s="249" t="s">
        <v>956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737</v>
      </c>
      <c r="AU263" s="19" t="s">
        <v>80</v>
      </c>
    </row>
    <row r="264" spans="1:65" s="13" customFormat="1" ht="22.5">
      <c r="B264" s="198"/>
      <c r="C264" s="199"/>
      <c r="D264" s="200" t="s">
        <v>238</v>
      </c>
      <c r="E264" s="201" t="s">
        <v>19</v>
      </c>
      <c r="F264" s="202" t="s">
        <v>957</v>
      </c>
      <c r="G264" s="199"/>
      <c r="H264" s="201" t="s">
        <v>19</v>
      </c>
      <c r="I264" s="203"/>
      <c r="J264" s="199"/>
      <c r="K264" s="199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238</v>
      </c>
      <c r="AU264" s="208" t="s">
        <v>80</v>
      </c>
      <c r="AV264" s="13" t="s">
        <v>80</v>
      </c>
      <c r="AW264" s="13" t="s">
        <v>35</v>
      </c>
      <c r="AX264" s="13" t="s">
        <v>73</v>
      </c>
      <c r="AY264" s="208" t="s">
        <v>226</v>
      </c>
    </row>
    <row r="265" spans="1:65" s="14" customFormat="1" ht="11.25">
      <c r="B265" s="209"/>
      <c r="C265" s="210"/>
      <c r="D265" s="200" t="s">
        <v>238</v>
      </c>
      <c r="E265" s="211" t="s">
        <v>19</v>
      </c>
      <c r="F265" s="212" t="s">
        <v>958</v>
      </c>
      <c r="G265" s="210"/>
      <c r="H265" s="213">
        <v>1.6259999999999999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238</v>
      </c>
      <c r="AU265" s="219" t="s">
        <v>80</v>
      </c>
      <c r="AV265" s="14" t="s">
        <v>82</v>
      </c>
      <c r="AW265" s="14" t="s">
        <v>35</v>
      </c>
      <c r="AX265" s="14" t="s">
        <v>73</v>
      </c>
      <c r="AY265" s="219" t="s">
        <v>226</v>
      </c>
    </row>
    <row r="266" spans="1:65" s="15" customFormat="1" ht="11.25">
      <c r="B266" s="220"/>
      <c r="C266" s="221"/>
      <c r="D266" s="200" t="s">
        <v>238</v>
      </c>
      <c r="E266" s="222" t="s">
        <v>19</v>
      </c>
      <c r="F266" s="223" t="s">
        <v>241</v>
      </c>
      <c r="G266" s="221"/>
      <c r="H266" s="224">
        <v>1.6259999999999999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238</v>
      </c>
      <c r="AU266" s="230" t="s">
        <v>80</v>
      </c>
      <c r="AV266" s="15" t="s">
        <v>143</v>
      </c>
      <c r="AW266" s="15" t="s">
        <v>35</v>
      </c>
      <c r="AX266" s="15" t="s">
        <v>80</v>
      </c>
      <c r="AY266" s="230" t="s">
        <v>226</v>
      </c>
    </row>
    <row r="267" spans="1:65" s="2" customFormat="1" ht="16.5" customHeight="1">
      <c r="A267" s="36"/>
      <c r="B267" s="37"/>
      <c r="C267" s="180" t="s">
        <v>365</v>
      </c>
      <c r="D267" s="180" t="s">
        <v>229</v>
      </c>
      <c r="E267" s="181" t="s">
        <v>959</v>
      </c>
      <c r="F267" s="182" t="s">
        <v>960</v>
      </c>
      <c r="G267" s="183" t="s">
        <v>797</v>
      </c>
      <c r="H267" s="184">
        <v>1.4970000000000001</v>
      </c>
      <c r="I267" s="185"/>
      <c r="J267" s="186">
        <f>ROUND(I267*H267,2)</f>
        <v>0</v>
      </c>
      <c r="K267" s="182" t="s">
        <v>770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143</v>
      </c>
      <c r="AT267" s="191" t="s">
        <v>229</v>
      </c>
      <c r="AU267" s="191" t="s">
        <v>80</v>
      </c>
      <c r="AY267" s="19" t="s">
        <v>226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143</v>
      </c>
      <c r="BM267" s="191" t="s">
        <v>961</v>
      </c>
    </row>
    <row r="268" spans="1:65" s="2" customFormat="1" ht="126.75">
      <c r="A268" s="36"/>
      <c r="B268" s="37"/>
      <c r="C268" s="38"/>
      <c r="D268" s="200" t="s">
        <v>737</v>
      </c>
      <c r="E268" s="38"/>
      <c r="F268" s="249" t="s">
        <v>962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737</v>
      </c>
      <c r="AU268" s="19" t="s">
        <v>80</v>
      </c>
    </row>
    <row r="269" spans="1:65" s="13" customFormat="1" ht="11.25">
      <c r="B269" s="198"/>
      <c r="C269" s="199"/>
      <c r="D269" s="200" t="s">
        <v>238</v>
      </c>
      <c r="E269" s="201" t="s">
        <v>19</v>
      </c>
      <c r="F269" s="202" t="s">
        <v>963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238</v>
      </c>
      <c r="AU269" s="208" t="s">
        <v>80</v>
      </c>
      <c r="AV269" s="13" t="s">
        <v>80</v>
      </c>
      <c r="AW269" s="13" t="s">
        <v>35</v>
      </c>
      <c r="AX269" s="13" t="s">
        <v>73</v>
      </c>
      <c r="AY269" s="208" t="s">
        <v>226</v>
      </c>
    </row>
    <row r="270" spans="1:65" s="14" customFormat="1" ht="11.25">
      <c r="B270" s="209"/>
      <c r="C270" s="210"/>
      <c r="D270" s="200" t="s">
        <v>238</v>
      </c>
      <c r="E270" s="211" t="s">
        <v>19</v>
      </c>
      <c r="F270" s="212" t="s">
        <v>964</v>
      </c>
      <c r="G270" s="210"/>
      <c r="H270" s="213">
        <v>1.4970000000000001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238</v>
      </c>
      <c r="AU270" s="219" t="s">
        <v>80</v>
      </c>
      <c r="AV270" s="14" t="s">
        <v>82</v>
      </c>
      <c r="AW270" s="14" t="s">
        <v>35</v>
      </c>
      <c r="AX270" s="14" t="s">
        <v>73</v>
      </c>
      <c r="AY270" s="219" t="s">
        <v>226</v>
      </c>
    </row>
    <row r="271" spans="1:65" s="15" customFormat="1" ht="11.25">
      <c r="B271" s="220"/>
      <c r="C271" s="221"/>
      <c r="D271" s="200" t="s">
        <v>238</v>
      </c>
      <c r="E271" s="222" t="s">
        <v>19</v>
      </c>
      <c r="F271" s="223" t="s">
        <v>241</v>
      </c>
      <c r="G271" s="221"/>
      <c r="H271" s="224">
        <v>1.4970000000000001</v>
      </c>
      <c r="I271" s="225"/>
      <c r="J271" s="221"/>
      <c r="K271" s="221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238</v>
      </c>
      <c r="AU271" s="230" t="s">
        <v>80</v>
      </c>
      <c r="AV271" s="15" t="s">
        <v>143</v>
      </c>
      <c r="AW271" s="15" t="s">
        <v>35</v>
      </c>
      <c r="AX271" s="15" t="s">
        <v>80</v>
      </c>
      <c r="AY271" s="230" t="s">
        <v>226</v>
      </c>
    </row>
    <row r="272" spans="1:65" s="2" customFormat="1" ht="16.5" customHeight="1">
      <c r="A272" s="36"/>
      <c r="B272" s="37"/>
      <c r="C272" s="180" t="s">
        <v>371</v>
      </c>
      <c r="D272" s="180" t="s">
        <v>229</v>
      </c>
      <c r="E272" s="181" t="s">
        <v>965</v>
      </c>
      <c r="F272" s="182" t="s">
        <v>966</v>
      </c>
      <c r="G272" s="183" t="s">
        <v>797</v>
      </c>
      <c r="H272" s="184">
        <v>22.760999999999999</v>
      </c>
      <c r="I272" s="185"/>
      <c r="J272" s="186">
        <f>ROUND(I272*H272,2)</f>
        <v>0</v>
      </c>
      <c r="K272" s="182" t="s">
        <v>770</v>
      </c>
      <c r="L272" s="41"/>
      <c r="M272" s="187" t="s">
        <v>19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143</v>
      </c>
      <c r="AT272" s="191" t="s">
        <v>229</v>
      </c>
      <c r="AU272" s="191" t="s">
        <v>80</v>
      </c>
      <c r="AY272" s="19" t="s">
        <v>226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143</v>
      </c>
      <c r="BM272" s="191" t="s">
        <v>967</v>
      </c>
    </row>
    <row r="273" spans="1:65" s="2" customFormat="1" ht="29.25">
      <c r="A273" s="36"/>
      <c r="B273" s="37"/>
      <c r="C273" s="38"/>
      <c r="D273" s="200" t="s">
        <v>737</v>
      </c>
      <c r="E273" s="38"/>
      <c r="F273" s="249" t="s">
        <v>968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737</v>
      </c>
      <c r="AU273" s="19" t="s">
        <v>80</v>
      </c>
    </row>
    <row r="274" spans="1:65" s="13" customFormat="1" ht="11.25">
      <c r="B274" s="198"/>
      <c r="C274" s="199"/>
      <c r="D274" s="200" t="s">
        <v>238</v>
      </c>
      <c r="E274" s="201" t="s">
        <v>19</v>
      </c>
      <c r="F274" s="202" t="s">
        <v>969</v>
      </c>
      <c r="G274" s="199"/>
      <c r="H274" s="201" t="s">
        <v>19</v>
      </c>
      <c r="I274" s="203"/>
      <c r="J274" s="199"/>
      <c r="K274" s="199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238</v>
      </c>
      <c r="AU274" s="208" t="s">
        <v>80</v>
      </c>
      <c r="AV274" s="13" t="s">
        <v>80</v>
      </c>
      <c r="AW274" s="13" t="s">
        <v>35</v>
      </c>
      <c r="AX274" s="13" t="s">
        <v>73</v>
      </c>
      <c r="AY274" s="208" t="s">
        <v>226</v>
      </c>
    </row>
    <row r="275" spans="1:65" s="13" customFormat="1" ht="11.25">
      <c r="B275" s="198"/>
      <c r="C275" s="199"/>
      <c r="D275" s="200" t="s">
        <v>238</v>
      </c>
      <c r="E275" s="201" t="s">
        <v>19</v>
      </c>
      <c r="F275" s="202" t="s">
        <v>970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238</v>
      </c>
      <c r="AU275" s="208" t="s">
        <v>80</v>
      </c>
      <c r="AV275" s="13" t="s">
        <v>80</v>
      </c>
      <c r="AW275" s="13" t="s">
        <v>35</v>
      </c>
      <c r="AX275" s="13" t="s">
        <v>73</v>
      </c>
      <c r="AY275" s="208" t="s">
        <v>226</v>
      </c>
    </row>
    <row r="276" spans="1:65" s="14" customFormat="1" ht="11.25">
      <c r="B276" s="209"/>
      <c r="C276" s="210"/>
      <c r="D276" s="200" t="s">
        <v>238</v>
      </c>
      <c r="E276" s="211" t="s">
        <v>19</v>
      </c>
      <c r="F276" s="212" t="s">
        <v>971</v>
      </c>
      <c r="G276" s="210"/>
      <c r="H276" s="213">
        <v>22.760999999999999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238</v>
      </c>
      <c r="AU276" s="219" t="s">
        <v>80</v>
      </c>
      <c r="AV276" s="14" t="s">
        <v>82</v>
      </c>
      <c r="AW276" s="14" t="s">
        <v>35</v>
      </c>
      <c r="AX276" s="14" t="s">
        <v>73</v>
      </c>
      <c r="AY276" s="219" t="s">
        <v>226</v>
      </c>
    </row>
    <row r="277" spans="1:65" s="15" customFormat="1" ht="11.25">
      <c r="B277" s="220"/>
      <c r="C277" s="221"/>
      <c r="D277" s="200" t="s">
        <v>238</v>
      </c>
      <c r="E277" s="222" t="s">
        <v>19</v>
      </c>
      <c r="F277" s="223" t="s">
        <v>241</v>
      </c>
      <c r="G277" s="221"/>
      <c r="H277" s="224">
        <v>22.760999999999999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238</v>
      </c>
      <c r="AU277" s="230" t="s">
        <v>80</v>
      </c>
      <c r="AV277" s="15" t="s">
        <v>143</v>
      </c>
      <c r="AW277" s="15" t="s">
        <v>35</v>
      </c>
      <c r="AX277" s="15" t="s">
        <v>80</v>
      </c>
      <c r="AY277" s="230" t="s">
        <v>226</v>
      </c>
    </row>
    <row r="278" spans="1:65" s="2" customFormat="1" ht="16.5" customHeight="1">
      <c r="A278" s="36"/>
      <c r="B278" s="37"/>
      <c r="C278" s="180" t="s">
        <v>374</v>
      </c>
      <c r="D278" s="180" t="s">
        <v>229</v>
      </c>
      <c r="E278" s="181" t="s">
        <v>965</v>
      </c>
      <c r="F278" s="182" t="s">
        <v>966</v>
      </c>
      <c r="G278" s="183" t="s">
        <v>797</v>
      </c>
      <c r="H278" s="184">
        <v>0.48299999999999998</v>
      </c>
      <c r="I278" s="185"/>
      <c r="J278" s="186">
        <f>ROUND(I278*H278,2)</f>
        <v>0</v>
      </c>
      <c r="K278" s="182" t="s">
        <v>770</v>
      </c>
      <c r="L278" s="41"/>
      <c r="M278" s="187" t="s">
        <v>19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143</v>
      </c>
      <c r="AT278" s="191" t="s">
        <v>229</v>
      </c>
      <c r="AU278" s="191" t="s">
        <v>80</v>
      </c>
      <c r="AY278" s="19" t="s">
        <v>226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143</v>
      </c>
      <c r="BM278" s="191" t="s">
        <v>972</v>
      </c>
    </row>
    <row r="279" spans="1:65" s="2" customFormat="1" ht="29.25">
      <c r="A279" s="36"/>
      <c r="B279" s="37"/>
      <c r="C279" s="38"/>
      <c r="D279" s="200" t="s">
        <v>737</v>
      </c>
      <c r="E279" s="38"/>
      <c r="F279" s="249" t="s">
        <v>968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737</v>
      </c>
      <c r="AU279" s="19" t="s">
        <v>80</v>
      </c>
    </row>
    <row r="280" spans="1:65" s="13" customFormat="1" ht="11.25">
      <c r="B280" s="198"/>
      <c r="C280" s="199"/>
      <c r="D280" s="200" t="s">
        <v>238</v>
      </c>
      <c r="E280" s="201" t="s">
        <v>19</v>
      </c>
      <c r="F280" s="202" t="s">
        <v>973</v>
      </c>
      <c r="G280" s="199"/>
      <c r="H280" s="201" t="s">
        <v>19</v>
      </c>
      <c r="I280" s="203"/>
      <c r="J280" s="199"/>
      <c r="K280" s="199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238</v>
      </c>
      <c r="AU280" s="208" t="s">
        <v>80</v>
      </c>
      <c r="AV280" s="13" t="s">
        <v>80</v>
      </c>
      <c r="AW280" s="13" t="s">
        <v>35</v>
      </c>
      <c r="AX280" s="13" t="s">
        <v>73</v>
      </c>
      <c r="AY280" s="208" t="s">
        <v>226</v>
      </c>
    </row>
    <row r="281" spans="1:65" s="14" customFormat="1" ht="11.25">
      <c r="B281" s="209"/>
      <c r="C281" s="210"/>
      <c r="D281" s="200" t="s">
        <v>238</v>
      </c>
      <c r="E281" s="211" t="s">
        <v>19</v>
      </c>
      <c r="F281" s="212" t="s">
        <v>974</v>
      </c>
      <c r="G281" s="210"/>
      <c r="H281" s="213">
        <v>0.48299999999999998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238</v>
      </c>
      <c r="AU281" s="219" t="s">
        <v>80</v>
      </c>
      <c r="AV281" s="14" t="s">
        <v>82</v>
      </c>
      <c r="AW281" s="14" t="s">
        <v>35</v>
      </c>
      <c r="AX281" s="14" t="s">
        <v>73</v>
      </c>
      <c r="AY281" s="219" t="s">
        <v>226</v>
      </c>
    </row>
    <row r="282" spans="1:65" s="15" customFormat="1" ht="11.25">
      <c r="B282" s="220"/>
      <c r="C282" s="221"/>
      <c r="D282" s="200" t="s">
        <v>238</v>
      </c>
      <c r="E282" s="222" t="s">
        <v>19</v>
      </c>
      <c r="F282" s="223" t="s">
        <v>241</v>
      </c>
      <c r="G282" s="221"/>
      <c r="H282" s="224">
        <v>0.48299999999999998</v>
      </c>
      <c r="I282" s="225"/>
      <c r="J282" s="221"/>
      <c r="K282" s="221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238</v>
      </c>
      <c r="AU282" s="230" t="s">
        <v>80</v>
      </c>
      <c r="AV282" s="15" t="s">
        <v>143</v>
      </c>
      <c r="AW282" s="15" t="s">
        <v>35</v>
      </c>
      <c r="AX282" s="15" t="s">
        <v>80</v>
      </c>
      <c r="AY282" s="230" t="s">
        <v>226</v>
      </c>
    </row>
    <row r="283" spans="1:65" s="2" customFormat="1" ht="16.5" customHeight="1">
      <c r="A283" s="36"/>
      <c r="B283" s="37"/>
      <c r="C283" s="180" t="s">
        <v>380</v>
      </c>
      <c r="D283" s="180" t="s">
        <v>229</v>
      </c>
      <c r="E283" s="181" t="s">
        <v>975</v>
      </c>
      <c r="F283" s="182" t="s">
        <v>976</v>
      </c>
      <c r="G283" s="183" t="s">
        <v>797</v>
      </c>
      <c r="H283" s="184">
        <v>2.1</v>
      </c>
      <c r="I283" s="185"/>
      <c r="J283" s="186">
        <f>ROUND(I283*H283,2)</f>
        <v>0</v>
      </c>
      <c r="K283" s="182" t="s">
        <v>770</v>
      </c>
      <c r="L283" s="41"/>
      <c r="M283" s="187" t="s">
        <v>19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143</v>
      </c>
      <c r="AT283" s="191" t="s">
        <v>229</v>
      </c>
      <c r="AU283" s="191" t="s">
        <v>80</v>
      </c>
      <c r="AY283" s="19" t="s">
        <v>226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143</v>
      </c>
      <c r="BM283" s="191" t="s">
        <v>977</v>
      </c>
    </row>
    <row r="284" spans="1:65" s="2" customFormat="1" ht="29.25">
      <c r="A284" s="36"/>
      <c r="B284" s="37"/>
      <c r="C284" s="38"/>
      <c r="D284" s="200" t="s">
        <v>737</v>
      </c>
      <c r="E284" s="38"/>
      <c r="F284" s="249" t="s">
        <v>968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737</v>
      </c>
      <c r="AU284" s="19" t="s">
        <v>80</v>
      </c>
    </row>
    <row r="285" spans="1:65" s="13" customFormat="1" ht="11.25">
      <c r="B285" s="198"/>
      <c r="C285" s="199"/>
      <c r="D285" s="200" t="s">
        <v>238</v>
      </c>
      <c r="E285" s="201" t="s">
        <v>19</v>
      </c>
      <c r="F285" s="202" t="s">
        <v>978</v>
      </c>
      <c r="G285" s="199"/>
      <c r="H285" s="201" t="s">
        <v>19</v>
      </c>
      <c r="I285" s="203"/>
      <c r="J285" s="199"/>
      <c r="K285" s="199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238</v>
      </c>
      <c r="AU285" s="208" t="s">
        <v>80</v>
      </c>
      <c r="AV285" s="13" t="s">
        <v>80</v>
      </c>
      <c r="AW285" s="13" t="s">
        <v>35</v>
      </c>
      <c r="AX285" s="13" t="s">
        <v>73</v>
      </c>
      <c r="AY285" s="208" t="s">
        <v>226</v>
      </c>
    </row>
    <row r="286" spans="1:65" s="14" customFormat="1" ht="11.25">
      <c r="B286" s="209"/>
      <c r="C286" s="210"/>
      <c r="D286" s="200" t="s">
        <v>238</v>
      </c>
      <c r="E286" s="211" t="s">
        <v>19</v>
      </c>
      <c r="F286" s="212" t="s">
        <v>979</v>
      </c>
      <c r="G286" s="210"/>
      <c r="H286" s="213">
        <v>2.1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238</v>
      </c>
      <c r="AU286" s="219" t="s">
        <v>80</v>
      </c>
      <c r="AV286" s="14" t="s">
        <v>82</v>
      </c>
      <c r="AW286" s="14" t="s">
        <v>35</v>
      </c>
      <c r="AX286" s="14" t="s">
        <v>73</v>
      </c>
      <c r="AY286" s="219" t="s">
        <v>226</v>
      </c>
    </row>
    <row r="287" spans="1:65" s="15" customFormat="1" ht="11.25">
      <c r="B287" s="220"/>
      <c r="C287" s="221"/>
      <c r="D287" s="200" t="s">
        <v>238</v>
      </c>
      <c r="E287" s="222" t="s">
        <v>19</v>
      </c>
      <c r="F287" s="223" t="s">
        <v>241</v>
      </c>
      <c r="G287" s="221"/>
      <c r="H287" s="224">
        <v>2.1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238</v>
      </c>
      <c r="AU287" s="230" t="s">
        <v>80</v>
      </c>
      <c r="AV287" s="15" t="s">
        <v>143</v>
      </c>
      <c r="AW287" s="15" t="s">
        <v>35</v>
      </c>
      <c r="AX287" s="15" t="s">
        <v>80</v>
      </c>
      <c r="AY287" s="230" t="s">
        <v>226</v>
      </c>
    </row>
    <row r="288" spans="1:65" s="2" customFormat="1" ht="16.5" customHeight="1">
      <c r="A288" s="36"/>
      <c r="B288" s="37"/>
      <c r="C288" s="180" t="s">
        <v>383</v>
      </c>
      <c r="D288" s="180" t="s">
        <v>229</v>
      </c>
      <c r="E288" s="181" t="s">
        <v>980</v>
      </c>
      <c r="F288" s="182" t="s">
        <v>981</v>
      </c>
      <c r="G288" s="183" t="s">
        <v>797</v>
      </c>
      <c r="H288" s="184">
        <v>2.1640000000000001</v>
      </c>
      <c r="I288" s="185"/>
      <c r="J288" s="186">
        <f>ROUND(I288*H288,2)</f>
        <v>0</v>
      </c>
      <c r="K288" s="182" t="s">
        <v>770</v>
      </c>
      <c r="L288" s="41"/>
      <c r="M288" s="187" t="s">
        <v>19</v>
      </c>
      <c r="N288" s="188" t="s">
        <v>44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143</v>
      </c>
      <c r="AT288" s="191" t="s">
        <v>229</v>
      </c>
      <c r="AU288" s="191" t="s">
        <v>80</v>
      </c>
      <c r="AY288" s="19" t="s">
        <v>226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143</v>
      </c>
      <c r="BM288" s="191" t="s">
        <v>982</v>
      </c>
    </row>
    <row r="289" spans="1:65" s="2" customFormat="1" ht="204.75">
      <c r="A289" s="36"/>
      <c r="B289" s="37"/>
      <c r="C289" s="38"/>
      <c r="D289" s="200" t="s">
        <v>737</v>
      </c>
      <c r="E289" s="38"/>
      <c r="F289" s="249" t="s">
        <v>983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737</v>
      </c>
      <c r="AU289" s="19" t="s">
        <v>80</v>
      </c>
    </row>
    <row r="290" spans="1:65" s="13" customFormat="1" ht="11.25">
      <c r="B290" s="198"/>
      <c r="C290" s="199"/>
      <c r="D290" s="200" t="s">
        <v>238</v>
      </c>
      <c r="E290" s="201" t="s">
        <v>19</v>
      </c>
      <c r="F290" s="202" t="s">
        <v>963</v>
      </c>
      <c r="G290" s="199"/>
      <c r="H290" s="201" t="s">
        <v>19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238</v>
      </c>
      <c r="AU290" s="208" t="s">
        <v>80</v>
      </c>
      <c r="AV290" s="13" t="s">
        <v>80</v>
      </c>
      <c r="AW290" s="13" t="s">
        <v>35</v>
      </c>
      <c r="AX290" s="13" t="s">
        <v>73</v>
      </c>
      <c r="AY290" s="208" t="s">
        <v>226</v>
      </c>
    </row>
    <row r="291" spans="1:65" s="14" customFormat="1" ht="11.25">
      <c r="B291" s="209"/>
      <c r="C291" s="210"/>
      <c r="D291" s="200" t="s">
        <v>238</v>
      </c>
      <c r="E291" s="211" t="s">
        <v>19</v>
      </c>
      <c r="F291" s="212" t="s">
        <v>984</v>
      </c>
      <c r="G291" s="210"/>
      <c r="H291" s="213">
        <v>2.1640000000000001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238</v>
      </c>
      <c r="AU291" s="219" t="s">
        <v>80</v>
      </c>
      <c r="AV291" s="14" t="s">
        <v>82</v>
      </c>
      <c r="AW291" s="14" t="s">
        <v>35</v>
      </c>
      <c r="AX291" s="14" t="s">
        <v>73</v>
      </c>
      <c r="AY291" s="219" t="s">
        <v>226</v>
      </c>
    </row>
    <row r="292" spans="1:65" s="15" customFormat="1" ht="11.25">
      <c r="B292" s="220"/>
      <c r="C292" s="221"/>
      <c r="D292" s="200" t="s">
        <v>238</v>
      </c>
      <c r="E292" s="222" t="s">
        <v>19</v>
      </c>
      <c r="F292" s="223" t="s">
        <v>241</v>
      </c>
      <c r="G292" s="221"/>
      <c r="H292" s="224">
        <v>2.1640000000000001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238</v>
      </c>
      <c r="AU292" s="230" t="s">
        <v>80</v>
      </c>
      <c r="AV292" s="15" t="s">
        <v>143</v>
      </c>
      <c r="AW292" s="15" t="s">
        <v>35</v>
      </c>
      <c r="AX292" s="15" t="s">
        <v>80</v>
      </c>
      <c r="AY292" s="230" t="s">
        <v>226</v>
      </c>
    </row>
    <row r="293" spans="1:65" s="2" customFormat="1" ht="24.2" customHeight="1">
      <c r="A293" s="36"/>
      <c r="B293" s="37"/>
      <c r="C293" s="180" t="s">
        <v>246</v>
      </c>
      <c r="D293" s="180" t="s">
        <v>229</v>
      </c>
      <c r="E293" s="181" t="s">
        <v>985</v>
      </c>
      <c r="F293" s="182" t="s">
        <v>986</v>
      </c>
      <c r="G293" s="183" t="s">
        <v>888</v>
      </c>
      <c r="H293" s="184">
        <v>5.12</v>
      </c>
      <c r="I293" s="185"/>
      <c r="J293" s="186">
        <f>ROUND(I293*H293,2)</f>
        <v>0</v>
      </c>
      <c r="K293" s="182" t="s">
        <v>770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0</v>
      </c>
      <c r="R293" s="189">
        <f>Q293*H293</f>
        <v>0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143</v>
      </c>
      <c r="AT293" s="191" t="s">
        <v>229</v>
      </c>
      <c r="AU293" s="191" t="s">
        <v>80</v>
      </c>
      <c r="AY293" s="19" t="s">
        <v>226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143</v>
      </c>
      <c r="BM293" s="191" t="s">
        <v>987</v>
      </c>
    </row>
    <row r="294" spans="1:65" s="2" customFormat="1" ht="48.75">
      <c r="A294" s="36"/>
      <c r="B294" s="37"/>
      <c r="C294" s="38"/>
      <c r="D294" s="200" t="s">
        <v>737</v>
      </c>
      <c r="E294" s="38"/>
      <c r="F294" s="249" t="s">
        <v>988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737</v>
      </c>
      <c r="AU294" s="19" t="s">
        <v>80</v>
      </c>
    </row>
    <row r="295" spans="1:65" s="13" customFormat="1" ht="11.25">
      <c r="B295" s="198"/>
      <c r="C295" s="199"/>
      <c r="D295" s="200" t="s">
        <v>238</v>
      </c>
      <c r="E295" s="201" t="s">
        <v>19</v>
      </c>
      <c r="F295" s="202" t="s">
        <v>989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238</v>
      </c>
      <c r="AU295" s="208" t="s">
        <v>80</v>
      </c>
      <c r="AV295" s="13" t="s">
        <v>80</v>
      </c>
      <c r="AW295" s="13" t="s">
        <v>35</v>
      </c>
      <c r="AX295" s="13" t="s">
        <v>73</v>
      </c>
      <c r="AY295" s="208" t="s">
        <v>226</v>
      </c>
    </row>
    <row r="296" spans="1:65" s="14" customFormat="1" ht="11.25">
      <c r="B296" s="209"/>
      <c r="C296" s="210"/>
      <c r="D296" s="200" t="s">
        <v>238</v>
      </c>
      <c r="E296" s="211" t="s">
        <v>19</v>
      </c>
      <c r="F296" s="212" t="s">
        <v>990</v>
      </c>
      <c r="G296" s="210"/>
      <c r="H296" s="213">
        <v>5.12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238</v>
      </c>
      <c r="AU296" s="219" t="s">
        <v>80</v>
      </c>
      <c r="AV296" s="14" t="s">
        <v>82</v>
      </c>
      <c r="AW296" s="14" t="s">
        <v>35</v>
      </c>
      <c r="AX296" s="14" t="s">
        <v>73</v>
      </c>
      <c r="AY296" s="219" t="s">
        <v>226</v>
      </c>
    </row>
    <row r="297" spans="1:65" s="15" customFormat="1" ht="11.25">
      <c r="B297" s="220"/>
      <c r="C297" s="221"/>
      <c r="D297" s="200" t="s">
        <v>238</v>
      </c>
      <c r="E297" s="222" t="s">
        <v>19</v>
      </c>
      <c r="F297" s="223" t="s">
        <v>241</v>
      </c>
      <c r="G297" s="221"/>
      <c r="H297" s="224">
        <v>5.12</v>
      </c>
      <c r="I297" s="225"/>
      <c r="J297" s="221"/>
      <c r="K297" s="221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238</v>
      </c>
      <c r="AU297" s="230" t="s">
        <v>80</v>
      </c>
      <c r="AV297" s="15" t="s">
        <v>143</v>
      </c>
      <c r="AW297" s="15" t="s">
        <v>35</v>
      </c>
      <c r="AX297" s="15" t="s">
        <v>80</v>
      </c>
      <c r="AY297" s="230" t="s">
        <v>226</v>
      </c>
    </row>
    <row r="298" spans="1:65" s="2" customFormat="1" ht="24.2" customHeight="1">
      <c r="A298" s="36"/>
      <c r="B298" s="37"/>
      <c r="C298" s="180" t="s">
        <v>390</v>
      </c>
      <c r="D298" s="180" t="s">
        <v>229</v>
      </c>
      <c r="E298" s="181" t="s">
        <v>991</v>
      </c>
      <c r="F298" s="182" t="s">
        <v>992</v>
      </c>
      <c r="G298" s="183" t="s">
        <v>888</v>
      </c>
      <c r="H298" s="184">
        <v>3.2</v>
      </c>
      <c r="I298" s="185"/>
      <c r="J298" s="186">
        <f>ROUND(I298*H298,2)</f>
        <v>0</v>
      </c>
      <c r="K298" s="182" t="s">
        <v>770</v>
      </c>
      <c r="L298" s="41"/>
      <c r="M298" s="187" t="s">
        <v>19</v>
      </c>
      <c r="N298" s="188" t="s">
        <v>44</v>
      </c>
      <c r="O298" s="66"/>
      <c r="P298" s="189">
        <f>O298*H298</f>
        <v>0</v>
      </c>
      <c r="Q298" s="189">
        <v>0</v>
      </c>
      <c r="R298" s="189">
        <f>Q298*H298</f>
        <v>0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143</v>
      </c>
      <c r="AT298" s="191" t="s">
        <v>229</v>
      </c>
      <c r="AU298" s="191" t="s">
        <v>80</v>
      </c>
      <c r="AY298" s="19" t="s">
        <v>226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143</v>
      </c>
      <c r="BM298" s="191" t="s">
        <v>993</v>
      </c>
    </row>
    <row r="299" spans="1:65" s="2" customFormat="1" ht="48.75">
      <c r="A299" s="36"/>
      <c r="B299" s="37"/>
      <c r="C299" s="38"/>
      <c r="D299" s="200" t="s">
        <v>737</v>
      </c>
      <c r="E299" s="38"/>
      <c r="F299" s="249" t="s">
        <v>988</v>
      </c>
      <c r="G299" s="38"/>
      <c r="H299" s="38"/>
      <c r="I299" s="195"/>
      <c r="J299" s="38"/>
      <c r="K299" s="38"/>
      <c r="L299" s="41"/>
      <c r="M299" s="196"/>
      <c r="N299" s="197"/>
      <c r="O299" s="66"/>
      <c r="P299" s="66"/>
      <c r="Q299" s="66"/>
      <c r="R299" s="66"/>
      <c r="S299" s="66"/>
      <c r="T299" s="67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T299" s="19" t="s">
        <v>737</v>
      </c>
      <c r="AU299" s="19" t="s">
        <v>80</v>
      </c>
    </row>
    <row r="300" spans="1:65" s="13" customFormat="1" ht="11.25">
      <c r="B300" s="198"/>
      <c r="C300" s="199"/>
      <c r="D300" s="200" t="s">
        <v>238</v>
      </c>
      <c r="E300" s="201" t="s">
        <v>19</v>
      </c>
      <c r="F300" s="202" t="s">
        <v>994</v>
      </c>
      <c r="G300" s="199"/>
      <c r="H300" s="201" t="s">
        <v>19</v>
      </c>
      <c r="I300" s="203"/>
      <c r="J300" s="199"/>
      <c r="K300" s="199"/>
      <c r="L300" s="204"/>
      <c r="M300" s="205"/>
      <c r="N300" s="206"/>
      <c r="O300" s="206"/>
      <c r="P300" s="206"/>
      <c r="Q300" s="206"/>
      <c r="R300" s="206"/>
      <c r="S300" s="206"/>
      <c r="T300" s="207"/>
      <c r="AT300" s="208" t="s">
        <v>238</v>
      </c>
      <c r="AU300" s="208" t="s">
        <v>80</v>
      </c>
      <c r="AV300" s="13" t="s">
        <v>80</v>
      </c>
      <c r="AW300" s="13" t="s">
        <v>35</v>
      </c>
      <c r="AX300" s="13" t="s">
        <v>73</v>
      </c>
      <c r="AY300" s="208" t="s">
        <v>226</v>
      </c>
    </row>
    <row r="301" spans="1:65" s="14" customFormat="1" ht="11.25">
      <c r="B301" s="209"/>
      <c r="C301" s="210"/>
      <c r="D301" s="200" t="s">
        <v>238</v>
      </c>
      <c r="E301" s="211" t="s">
        <v>19</v>
      </c>
      <c r="F301" s="212" t="s">
        <v>995</v>
      </c>
      <c r="G301" s="210"/>
      <c r="H301" s="213">
        <v>3.2</v>
      </c>
      <c r="I301" s="214"/>
      <c r="J301" s="210"/>
      <c r="K301" s="210"/>
      <c r="L301" s="215"/>
      <c r="M301" s="216"/>
      <c r="N301" s="217"/>
      <c r="O301" s="217"/>
      <c r="P301" s="217"/>
      <c r="Q301" s="217"/>
      <c r="R301" s="217"/>
      <c r="S301" s="217"/>
      <c r="T301" s="218"/>
      <c r="AT301" s="219" t="s">
        <v>238</v>
      </c>
      <c r="AU301" s="219" t="s">
        <v>80</v>
      </c>
      <c r="AV301" s="14" t="s">
        <v>82</v>
      </c>
      <c r="AW301" s="14" t="s">
        <v>35</v>
      </c>
      <c r="AX301" s="14" t="s">
        <v>73</v>
      </c>
      <c r="AY301" s="219" t="s">
        <v>226</v>
      </c>
    </row>
    <row r="302" spans="1:65" s="15" customFormat="1" ht="11.25">
      <c r="B302" s="220"/>
      <c r="C302" s="221"/>
      <c r="D302" s="200" t="s">
        <v>238</v>
      </c>
      <c r="E302" s="222" t="s">
        <v>19</v>
      </c>
      <c r="F302" s="223" t="s">
        <v>241</v>
      </c>
      <c r="G302" s="221"/>
      <c r="H302" s="224">
        <v>3.2</v>
      </c>
      <c r="I302" s="225"/>
      <c r="J302" s="221"/>
      <c r="K302" s="221"/>
      <c r="L302" s="226"/>
      <c r="M302" s="227"/>
      <c r="N302" s="228"/>
      <c r="O302" s="228"/>
      <c r="P302" s="228"/>
      <c r="Q302" s="228"/>
      <c r="R302" s="228"/>
      <c r="S302" s="228"/>
      <c r="T302" s="229"/>
      <c r="AT302" s="230" t="s">
        <v>238</v>
      </c>
      <c r="AU302" s="230" t="s">
        <v>80</v>
      </c>
      <c r="AV302" s="15" t="s">
        <v>143</v>
      </c>
      <c r="AW302" s="15" t="s">
        <v>35</v>
      </c>
      <c r="AX302" s="15" t="s">
        <v>80</v>
      </c>
      <c r="AY302" s="230" t="s">
        <v>226</v>
      </c>
    </row>
    <row r="303" spans="1:65" s="2" customFormat="1" ht="33" customHeight="1">
      <c r="A303" s="36"/>
      <c r="B303" s="37"/>
      <c r="C303" s="180" t="s">
        <v>397</v>
      </c>
      <c r="D303" s="180" t="s">
        <v>229</v>
      </c>
      <c r="E303" s="181" t="s">
        <v>996</v>
      </c>
      <c r="F303" s="182" t="s">
        <v>997</v>
      </c>
      <c r="G303" s="183" t="s">
        <v>888</v>
      </c>
      <c r="H303" s="184">
        <v>569.02</v>
      </c>
      <c r="I303" s="185"/>
      <c r="J303" s="186">
        <f>ROUND(I303*H303,2)</f>
        <v>0</v>
      </c>
      <c r="K303" s="182" t="s">
        <v>770</v>
      </c>
      <c r="L303" s="41"/>
      <c r="M303" s="187" t="s">
        <v>19</v>
      </c>
      <c r="N303" s="188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143</v>
      </c>
      <c r="AT303" s="191" t="s">
        <v>229</v>
      </c>
      <c r="AU303" s="191" t="s">
        <v>80</v>
      </c>
      <c r="AY303" s="19" t="s">
        <v>226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143</v>
      </c>
      <c r="BM303" s="191" t="s">
        <v>998</v>
      </c>
    </row>
    <row r="304" spans="1:65" s="2" customFormat="1" ht="48.75">
      <c r="A304" s="36"/>
      <c r="B304" s="37"/>
      <c r="C304" s="38"/>
      <c r="D304" s="200" t="s">
        <v>737</v>
      </c>
      <c r="E304" s="38"/>
      <c r="F304" s="249" t="s">
        <v>999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737</v>
      </c>
      <c r="AU304" s="19" t="s">
        <v>80</v>
      </c>
    </row>
    <row r="305" spans="1:65" s="13" customFormat="1" ht="11.25">
      <c r="B305" s="198"/>
      <c r="C305" s="199"/>
      <c r="D305" s="200" t="s">
        <v>238</v>
      </c>
      <c r="E305" s="201" t="s">
        <v>19</v>
      </c>
      <c r="F305" s="202" t="s">
        <v>1000</v>
      </c>
      <c r="G305" s="199"/>
      <c r="H305" s="201" t="s">
        <v>19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238</v>
      </c>
      <c r="AU305" s="208" t="s">
        <v>80</v>
      </c>
      <c r="AV305" s="13" t="s">
        <v>80</v>
      </c>
      <c r="AW305" s="13" t="s">
        <v>35</v>
      </c>
      <c r="AX305" s="13" t="s">
        <v>73</v>
      </c>
      <c r="AY305" s="208" t="s">
        <v>226</v>
      </c>
    </row>
    <row r="306" spans="1:65" s="14" customFormat="1" ht="11.25">
      <c r="B306" s="209"/>
      <c r="C306" s="210"/>
      <c r="D306" s="200" t="s">
        <v>238</v>
      </c>
      <c r="E306" s="211" t="s">
        <v>19</v>
      </c>
      <c r="F306" s="212" t="s">
        <v>1001</v>
      </c>
      <c r="G306" s="210"/>
      <c r="H306" s="213">
        <v>569.02</v>
      </c>
      <c r="I306" s="214"/>
      <c r="J306" s="210"/>
      <c r="K306" s="210"/>
      <c r="L306" s="215"/>
      <c r="M306" s="216"/>
      <c r="N306" s="217"/>
      <c r="O306" s="217"/>
      <c r="P306" s="217"/>
      <c r="Q306" s="217"/>
      <c r="R306" s="217"/>
      <c r="S306" s="217"/>
      <c r="T306" s="218"/>
      <c r="AT306" s="219" t="s">
        <v>238</v>
      </c>
      <c r="AU306" s="219" t="s">
        <v>80</v>
      </c>
      <c r="AV306" s="14" t="s">
        <v>82</v>
      </c>
      <c r="AW306" s="14" t="s">
        <v>35</v>
      </c>
      <c r="AX306" s="14" t="s">
        <v>73</v>
      </c>
      <c r="AY306" s="219" t="s">
        <v>226</v>
      </c>
    </row>
    <row r="307" spans="1:65" s="15" customFormat="1" ht="11.25">
      <c r="B307" s="220"/>
      <c r="C307" s="221"/>
      <c r="D307" s="200" t="s">
        <v>238</v>
      </c>
      <c r="E307" s="222" t="s">
        <v>19</v>
      </c>
      <c r="F307" s="223" t="s">
        <v>241</v>
      </c>
      <c r="G307" s="221"/>
      <c r="H307" s="224">
        <v>569.02</v>
      </c>
      <c r="I307" s="225"/>
      <c r="J307" s="221"/>
      <c r="K307" s="221"/>
      <c r="L307" s="226"/>
      <c r="M307" s="227"/>
      <c r="N307" s="228"/>
      <c r="O307" s="228"/>
      <c r="P307" s="228"/>
      <c r="Q307" s="228"/>
      <c r="R307" s="228"/>
      <c r="S307" s="228"/>
      <c r="T307" s="229"/>
      <c r="AT307" s="230" t="s">
        <v>238</v>
      </c>
      <c r="AU307" s="230" t="s">
        <v>80</v>
      </c>
      <c r="AV307" s="15" t="s">
        <v>143</v>
      </c>
      <c r="AW307" s="15" t="s">
        <v>35</v>
      </c>
      <c r="AX307" s="15" t="s">
        <v>80</v>
      </c>
      <c r="AY307" s="230" t="s">
        <v>226</v>
      </c>
    </row>
    <row r="308" spans="1:65" s="12" customFormat="1" ht="25.9" customHeight="1">
      <c r="B308" s="164"/>
      <c r="C308" s="165"/>
      <c r="D308" s="166" t="s">
        <v>72</v>
      </c>
      <c r="E308" s="167" t="s">
        <v>258</v>
      </c>
      <c r="F308" s="167" t="s">
        <v>1002</v>
      </c>
      <c r="G308" s="165"/>
      <c r="H308" s="165"/>
      <c r="I308" s="168"/>
      <c r="J308" s="169">
        <f>BK308</f>
        <v>0</v>
      </c>
      <c r="K308" s="165"/>
      <c r="L308" s="170"/>
      <c r="M308" s="171"/>
      <c r="N308" s="172"/>
      <c r="O308" s="172"/>
      <c r="P308" s="173">
        <f>SUM(P309:P372)</f>
        <v>0</v>
      </c>
      <c r="Q308" s="172"/>
      <c r="R308" s="173">
        <f>SUM(R309:R372)</f>
        <v>0</v>
      </c>
      <c r="S308" s="172"/>
      <c r="T308" s="174">
        <f>SUM(T309:T372)</f>
        <v>0</v>
      </c>
      <c r="AR308" s="175" t="s">
        <v>80</v>
      </c>
      <c r="AT308" s="176" t="s">
        <v>72</v>
      </c>
      <c r="AU308" s="176" t="s">
        <v>73</v>
      </c>
      <c r="AY308" s="175" t="s">
        <v>226</v>
      </c>
      <c r="BK308" s="177">
        <f>SUM(BK309:BK372)</f>
        <v>0</v>
      </c>
    </row>
    <row r="309" spans="1:65" s="2" customFormat="1" ht="16.5" customHeight="1">
      <c r="A309" s="36"/>
      <c r="B309" s="37"/>
      <c r="C309" s="180" t="s">
        <v>403</v>
      </c>
      <c r="D309" s="180" t="s">
        <v>229</v>
      </c>
      <c r="E309" s="181" t="s">
        <v>1003</v>
      </c>
      <c r="F309" s="182" t="s">
        <v>1004</v>
      </c>
      <c r="G309" s="183" t="s">
        <v>797</v>
      </c>
      <c r="H309" s="184">
        <v>202.81800000000001</v>
      </c>
      <c r="I309" s="185"/>
      <c r="J309" s="186">
        <f>ROUND(I309*H309,2)</f>
        <v>0</v>
      </c>
      <c r="K309" s="182" t="s">
        <v>770</v>
      </c>
      <c r="L309" s="41"/>
      <c r="M309" s="187" t="s">
        <v>19</v>
      </c>
      <c r="N309" s="188" t="s">
        <v>44</v>
      </c>
      <c r="O309" s="66"/>
      <c r="P309" s="189">
        <f>O309*H309</f>
        <v>0</v>
      </c>
      <c r="Q309" s="189">
        <v>0</v>
      </c>
      <c r="R309" s="189">
        <f>Q309*H309</f>
        <v>0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143</v>
      </c>
      <c r="AT309" s="191" t="s">
        <v>229</v>
      </c>
      <c r="AU309" s="191" t="s">
        <v>80</v>
      </c>
      <c r="AY309" s="19" t="s">
        <v>226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143</v>
      </c>
      <c r="BM309" s="191" t="s">
        <v>1005</v>
      </c>
    </row>
    <row r="310" spans="1:65" s="2" customFormat="1" ht="29.25">
      <c r="A310" s="36"/>
      <c r="B310" s="37"/>
      <c r="C310" s="38"/>
      <c r="D310" s="200" t="s">
        <v>737</v>
      </c>
      <c r="E310" s="38"/>
      <c r="F310" s="249" t="s">
        <v>1006</v>
      </c>
      <c r="G310" s="38"/>
      <c r="H310" s="38"/>
      <c r="I310" s="195"/>
      <c r="J310" s="38"/>
      <c r="K310" s="38"/>
      <c r="L310" s="41"/>
      <c r="M310" s="196"/>
      <c r="N310" s="197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737</v>
      </c>
      <c r="AU310" s="19" t="s">
        <v>80</v>
      </c>
    </row>
    <row r="311" spans="1:65" s="13" customFormat="1" ht="11.25">
      <c r="B311" s="198"/>
      <c r="C311" s="199"/>
      <c r="D311" s="200" t="s">
        <v>238</v>
      </c>
      <c r="E311" s="201" t="s">
        <v>19</v>
      </c>
      <c r="F311" s="202" t="s">
        <v>1007</v>
      </c>
      <c r="G311" s="199"/>
      <c r="H311" s="201" t="s">
        <v>19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238</v>
      </c>
      <c r="AU311" s="208" t="s">
        <v>80</v>
      </c>
      <c r="AV311" s="13" t="s">
        <v>80</v>
      </c>
      <c r="AW311" s="13" t="s">
        <v>35</v>
      </c>
      <c r="AX311" s="13" t="s">
        <v>73</v>
      </c>
      <c r="AY311" s="208" t="s">
        <v>226</v>
      </c>
    </row>
    <row r="312" spans="1:65" s="14" customFormat="1" ht="11.25">
      <c r="B312" s="209"/>
      <c r="C312" s="210"/>
      <c r="D312" s="200" t="s">
        <v>238</v>
      </c>
      <c r="E312" s="211" t="s">
        <v>19</v>
      </c>
      <c r="F312" s="212" t="s">
        <v>1008</v>
      </c>
      <c r="G312" s="210"/>
      <c r="H312" s="213">
        <v>202.81800000000001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238</v>
      </c>
      <c r="AU312" s="219" t="s">
        <v>80</v>
      </c>
      <c r="AV312" s="14" t="s">
        <v>82</v>
      </c>
      <c r="AW312" s="14" t="s">
        <v>35</v>
      </c>
      <c r="AX312" s="14" t="s">
        <v>73</v>
      </c>
      <c r="AY312" s="219" t="s">
        <v>226</v>
      </c>
    </row>
    <row r="313" spans="1:65" s="15" customFormat="1" ht="11.25">
      <c r="B313" s="220"/>
      <c r="C313" s="221"/>
      <c r="D313" s="200" t="s">
        <v>238</v>
      </c>
      <c r="E313" s="222" t="s">
        <v>19</v>
      </c>
      <c r="F313" s="223" t="s">
        <v>241</v>
      </c>
      <c r="G313" s="221"/>
      <c r="H313" s="224">
        <v>202.81800000000001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238</v>
      </c>
      <c r="AU313" s="230" t="s">
        <v>80</v>
      </c>
      <c r="AV313" s="15" t="s">
        <v>143</v>
      </c>
      <c r="AW313" s="15" t="s">
        <v>35</v>
      </c>
      <c r="AX313" s="15" t="s">
        <v>80</v>
      </c>
      <c r="AY313" s="230" t="s">
        <v>226</v>
      </c>
    </row>
    <row r="314" spans="1:65" s="2" customFormat="1" ht="16.5" customHeight="1">
      <c r="A314" s="36"/>
      <c r="B314" s="37"/>
      <c r="C314" s="180" t="s">
        <v>408</v>
      </c>
      <c r="D314" s="180" t="s">
        <v>229</v>
      </c>
      <c r="E314" s="181" t="s">
        <v>1009</v>
      </c>
      <c r="F314" s="182" t="s">
        <v>1010</v>
      </c>
      <c r="G314" s="183" t="s">
        <v>797</v>
      </c>
      <c r="H314" s="184">
        <v>1032.374</v>
      </c>
      <c r="I314" s="185"/>
      <c r="J314" s="186">
        <f>ROUND(I314*H314,2)</f>
        <v>0</v>
      </c>
      <c r="K314" s="182" t="s">
        <v>770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143</v>
      </c>
      <c r="AT314" s="191" t="s">
        <v>229</v>
      </c>
      <c r="AU314" s="191" t="s">
        <v>80</v>
      </c>
      <c r="AY314" s="19" t="s">
        <v>226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143</v>
      </c>
      <c r="BM314" s="191" t="s">
        <v>1011</v>
      </c>
    </row>
    <row r="315" spans="1:65" s="2" customFormat="1" ht="29.25">
      <c r="A315" s="36"/>
      <c r="B315" s="37"/>
      <c r="C315" s="38"/>
      <c r="D315" s="200" t="s">
        <v>737</v>
      </c>
      <c r="E315" s="38"/>
      <c r="F315" s="249" t="s">
        <v>1006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737</v>
      </c>
      <c r="AU315" s="19" t="s">
        <v>80</v>
      </c>
    </row>
    <row r="316" spans="1:65" s="13" customFormat="1" ht="11.25">
      <c r="B316" s="198"/>
      <c r="C316" s="199"/>
      <c r="D316" s="200" t="s">
        <v>238</v>
      </c>
      <c r="E316" s="201" t="s">
        <v>19</v>
      </c>
      <c r="F316" s="202" t="s">
        <v>1012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238</v>
      </c>
      <c r="AU316" s="208" t="s">
        <v>80</v>
      </c>
      <c r="AV316" s="13" t="s">
        <v>80</v>
      </c>
      <c r="AW316" s="13" t="s">
        <v>35</v>
      </c>
      <c r="AX316" s="13" t="s">
        <v>73</v>
      </c>
      <c r="AY316" s="208" t="s">
        <v>226</v>
      </c>
    </row>
    <row r="317" spans="1:65" s="13" customFormat="1" ht="11.25">
      <c r="B317" s="198"/>
      <c r="C317" s="199"/>
      <c r="D317" s="200" t="s">
        <v>238</v>
      </c>
      <c r="E317" s="201" t="s">
        <v>19</v>
      </c>
      <c r="F317" s="202" t="s">
        <v>1013</v>
      </c>
      <c r="G317" s="199"/>
      <c r="H317" s="201" t="s">
        <v>19</v>
      </c>
      <c r="I317" s="203"/>
      <c r="J317" s="199"/>
      <c r="K317" s="199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238</v>
      </c>
      <c r="AU317" s="208" t="s">
        <v>80</v>
      </c>
      <c r="AV317" s="13" t="s">
        <v>80</v>
      </c>
      <c r="AW317" s="13" t="s">
        <v>35</v>
      </c>
      <c r="AX317" s="13" t="s">
        <v>73</v>
      </c>
      <c r="AY317" s="208" t="s">
        <v>226</v>
      </c>
    </row>
    <row r="318" spans="1:65" s="13" customFormat="1" ht="11.25">
      <c r="B318" s="198"/>
      <c r="C318" s="199"/>
      <c r="D318" s="200" t="s">
        <v>238</v>
      </c>
      <c r="E318" s="201" t="s">
        <v>19</v>
      </c>
      <c r="F318" s="202" t="s">
        <v>1014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238</v>
      </c>
      <c r="AU318" s="208" t="s">
        <v>80</v>
      </c>
      <c r="AV318" s="13" t="s">
        <v>80</v>
      </c>
      <c r="AW318" s="13" t="s">
        <v>35</v>
      </c>
      <c r="AX318" s="13" t="s">
        <v>73</v>
      </c>
      <c r="AY318" s="208" t="s">
        <v>226</v>
      </c>
    </row>
    <row r="319" spans="1:65" s="13" customFormat="1" ht="11.25">
      <c r="B319" s="198"/>
      <c r="C319" s="199"/>
      <c r="D319" s="200" t="s">
        <v>238</v>
      </c>
      <c r="E319" s="201" t="s">
        <v>19</v>
      </c>
      <c r="F319" s="202" t="s">
        <v>1015</v>
      </c>
      <c r="G319" s="199"/>
      <c r="H319" s="201" t="s">
        <v>19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238</v>
      </c>
      <c r="AU319" s="208" t="s">
        <v>80</v>
      </c>
      <c r="AV319" s="13" t="s">
        <v>80</v>
      </c>
      <c r="AW319" s="13" t="s">
        <v>35</v>
      </c>
      <c r="AX319" s="13" t="s">
        <v>73</v>
      </c>
      <c r="AY319" s="208" t="s">
        <v>226</v>
      </c>
    </row>
    <row r="320" spans="1:65" s="13" customFormat="1" ht="11.25">
      <c r="B320" s="198"/>
      <c r="C320" s="199"/>
      <c r="D320" s="200" t="s">
        <v>238</v>
      </c>
      <c r="E320" s="201" t="s">
        <v>19</v>
      </c>
      <c r="F320" s="202" t="s">
        <v>1016</v>
      </c>
      <c r="G320" s="199"/>
      <c r="H320" s="201" t="s">
        <v>19</v>
      </c>
      <c r="I320" s="203"/>
      <c r="J320" s="199"/>
      <c r="K320" s="199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238</v>
      </c>
      <c r="AU320" s="208" t="s">
        <v>80</v>
      </c>
      <c r="AV320" s="13" t="s">
        <v>80</v>
      </c>
      <c r="AW320" s="13" t="s">
        <v>35</v>
      </c>
      <c r="AX320" s="13" t="s">
        <v>73</v>
      </c>
      <c r="AY320" s="208" t="s">
        <v>226</v>
      </c>
    </row>
    <row r="321" spans="1:65" s="13" customFormat="1" ht="11.25">
      <c r="B321" s="198"/>
      <c r="C321" s="199"/>
      <c r="D321" s="200" t="s">
        <v>238</v>
      </c>
      <c r="E321" s="201" t="s">
        <v>19</v>
      </c>
      <c r="F321" s="202" t="s">
        <v>1017</v>
      </c>
      <c r="G321" s="199"/>
      <c r="H321" s="201" t="s">
        <v>19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238</v>
      </c>
      <c r="AU321" s="208" t="s">
        <v>80</v>
      </c>
      <c r="AV321" s="13" t="s">
        <v>80</v>
      </c>
      <c r="AW321" s="13" t="s">
        <v>35</v>
      </c>
      <c r="AX321" s="13" t="s">
        <v>73</v>
      </c>
      <c r="AY321" s="208" t="s">
        <v>226</v>
      </c>
    </row>
    <row r="322" spans="1:65" s="13" customFormat="1" ht="11.25">
      <c r="B322" s="198"/>
      <c r="C322" s="199"/>
      <c r="D322" s="200" t="s">
        <v>238</v>
      </c>
      <c r="E322" s="201" t="s">
        <v>19</v>
      </c>
      <c r="F322" s="202" t="s">
        <v>1018</v>
      </c>
      <c r="G322" s="199"/>
      <c r="H322" s="201" t="s">
        <v>19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238</v>
      </c>
      <c r="AU322" s="208" t="s">
        <v>80</v>
      </c>
      <c r="AV322" s="13" t="s">
        <v>80</v>
      </c>
      <c r="AW322" s="13" t="s">
        <v>35</v>
      </c>
      <c r="AX322" s="13" t="s">
        <v>73</v>
      </c>
      <c r="AY322" s="208" t="s">
        <v>226</v>
      </c>
    </row>
    <row r="323" spans="1:65" s="14" customFormat="1" ht="11.25">
      <c r="B323" s="209"/>
      <c r="C323" s="210"/>
      <c r="D323" s="200" t="s">
        <v>238</v>
      </c>
      <c r="E323" s="211" t="s">
        <v>19</v>
      </c>
      <c r="F323" s="212" t="s">
        <v>1019</v>
      </c>
      <c r="G323" s="210"/>
      <c r="H323" s="213">
        <v>1032.374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238</v>
      </c>
      <c r="AU323" s="219" t="s">
        <v>80</v>
      </c>
      <c r="AV323" s="14" t="s">
        <v>82</v>
      </c>
      <c r="AW323" s="14" t="s">
        <v>35</v>
      </c>
      <c r="AX323" s="14" t="s">
        <v>73</v>
      </c>
      <c r="AY323" s="219" t="s">
        <v>226</v>
      </c>
    </row>
    <row r="324" spans="1:65" s="15" customFormat="1" ht="11.25">
      <c r="B324" s="220"/>
      <c r="C324" s="221"/>
      <c r="D324" s="200" t="s">
        <v>238</v>
      </c>
      <c r="E324" s="222" t="s">
        <v>19</v>
      </c>
      <c r="F324" s="223" t="s">
        <v>241</v>
      </c>
      <c r="G324" s="221"/>
      <c r="H324" s="224">
        <v>1032.374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238</v>
      </c>
      <c r="AU324" s="230" t="s">
        <v>80</v>
      </c>
      <c r="AV324" s="15" t="s">
        <v>143</v>
      </c>
      <c r="AW324" s="15" t="s">
        <v>35</v>
      </c>
      <c r="AX324" s="15" t="s">
        <v>80</v>
      </c>
      <c r="AY324" s="230" t="s">
        <v>226</v>
      </c>
    </row>
    <row r="325" spans="1:65" s="2" customFormat="1" ht="16.5" customHeight="1">
      <c r="A325" s="36"/>
      <c r="B325" s="37"/>
      <c r="C325" s="180" t="s">
        <v>412</v>
      </c>
      <c r="D325" s="180" t="s">
        <v>229</v>
      </c>
      <c r="E325" s="181" t="s">
        <v>1020</v>
      </c>
      <c r="F325" s="182" t="s">
        <v>1021</v>
      </c>
      <c r="G325" s="183" t="s">
        <v>888</v>
      </c>
      <c r="H325" s="184">
        <v>1502.91</v>
      </c>
      <c r="I325" s="185"/>
      <c r="J325" s="186">
        <f>ROUND(I325*H325,2)</f>
        <v>0</v>
      </c>
      <c r="K325" s="182" t="s">
        <v>770</v>
      </c>
      <c r="L325" s="41"/>
      <c r="M325" s="187" t="s">
        <v>19</v>
      </c>
      <c r="N325" s="188" t="s">
        <v>44</v>
      </c>
      <c r="O325" s="66"/>
      <c r="P325" s="189">
        <f>O325*H325</f>
        <v>0</v>
      </c>
      <c r="Q325" s="189">
        <v>0</v>
      </c>
      <c r="R325" s="189">
        <f>Q325*H325</f>
        <v>0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143</v>
      </c>
      <c r="AT325" s="191" t="s">
        <v>229</v>
      </c>
      <c r="AU325" s="191" t="s">
        <v>80</v>
      </c>
      <c r="AY325" s="19" t="s">
        <v>226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143</v>
      </c>
      <c r="BM325" s="191" t="s">
        <v>1022</v>
      </c>
    </row>
    <row r="326" spans="1:65" s="2" customFormat="1" ht="29.25">
      <c r="A326" s="36"/>
      <c r="B326" s="37"/>
      <c r="C326" s="38"/>
      <c r="D326" s="200" t="s">
        <v>737</v>
      </c>
      <c r="E326" s="38"/>
      <c r="F326" s="249" t="s">
        <v>1023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737</v>
      </c>
      <c r="AU326" s="19" t="s">
        <v>80</v>
      </c>
    </row>
    <row r="327" spans="1:65" s="13" customFormat="1" ht="11.25">
      <c r="B327" s="198"/>
      <c r="C327" s="199"/>
      <c r="D327" s="200" t="s">
        <v>238</v>
      </c>
      <c r="E327" s="201" t="s">
        <v>19</v>
      </c>
      <c r="F327" s="202" t="s">
        <v>1024</v>
      </c>
      <c r="G327" s="199"/>
      <c r="H327" s="201" t="s">
        <v>19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238</v>
      </c>
      <c r="AU327" s="208" t="s">
        <v>80</v>
      </c>
      <c r="AV327" s="13" t="s">
        <v>80</v>
      </c>
      <c r="AW327" s="13" t="s">
        <v>35</v>
      </c>
      <c r="AX327" s="13" t="s">
        <v>73</v>
      </c>
      <c r="AY327" s="208" t="s">
        <v>226</v>
      </c>
    </row>
    <row r="328" spans="1:65" s="14" customFormat="1" ht="11.25">
      <c r="B328" s="209"/>
      <c r="C328" s="210"/>
      <c r="D328" s="200" t="s">
        <v>238</v>
      </c>
      <c r="E328" s="211" t="s">
        <v>19</v>
      </c>
      <c r="F328" s="212" t="s">
        <v>1025</v>
      </c>
      <c r="G328" s="210"/>
      <c r="H328" s="213">
        <v>1502.91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238</v>
      </c>
      <c r="AU328" s="219" t="s">
        <v>80</v>
      </c>
      <c r="AV328" s="14" t="s">
        <v>82</v>
      </c>
      <c r="AW328" s="14" t="s">
        <v>35</v>
      </c>
      <c r="AX328" s="14" t="s">
        <v>73</v>
      </c>
      <c r="AY328" s="219" t="s">
        <v>226</v>
      </c>
    </row>
    <row r="329" spans="1:65" s="15" customFormat="1" ht="11.25">
      <c r="B329" s="220"/>
      <c r="C329" s="221"/>
      <c r="D329" s="200" t="s">
        <v>238</v>
      </c>
      <c r="E329" s="222" t="s">
        <v>19</v>
      </c>
      <c r="F329" s="223" t="s">
        <v>241</v>
      </c>
      <c r="G329" s="221"/>
      <c r="H329" s="224">
        <v>1502.91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238</v>
      </c>
      <c r="AU329" s="230" t="s">
        <v>80</v>
      </c>
      <c r="AV329" s="15" t="s">
        <v>143</v>
      </c>
      <c r="AW329" s="15" t="s">
        <v>35</v>
      </c>
      <c r="AX329" s="15" t="s">
        <v>80</v>
      </c>
      <c r="AY329" s="230" t="s">
        <v>226</v>
      </c>
    </row>
    <row r="330" spans="1:65" s="2" customFormat="1" ht="16.5" customHeight="1">
      <c r="A330" s="36"/>
      <c r="B330" s="37"/>
      <c r="C330" s="180" t="s">
        <v>417</v>
      </c>
      <c r="D330" s="180" t="s">
        <v>229</v>
      </c>
      <c r="E330" s="181" t="s">
        <v>1026</v>
      </c>
      <c r="F330" s="182" t="s">
        <v>1027</v>
      </c>
      <c r="G330" s="183" t="s">
        <v>888</v>
      </c>
      <c r="H330" s="184">
        <v>1502.91</v>
      </c>
      <c r="I330" s="185"/>
      <c r="J330" s="186">
        <f>ROUND(I330*H330,2)</f>
        <v>0</v>
      </c>
      <c r="K330" s="182" t="s">
        <v>770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143</v>
      </c>
      <c r="AT330" s="191" t="s">
        <v>229</v>
      </c>
      <c r="AU330" s="191" t="s">
        <v>80</v>
      </c>
      <c r="AY330" s="19" t="s">
        <v>226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143</v>
      </c>
      <c r="BM330" s="191" t="s">
        <v>1028</v>
      </c>
    </row>
    <row r="331" spans="1:65" s="2" customFormat="1" ht="29.25">
      <c r="A331" s="36"/>
      <c r="B331" s="37"/>
      <c r="C331" s="38"/>
      <c r="D331" s="200" t="s">
        <v>737</v>
      </c>
      <c r="E331" s="38"/>
      <c r="F331" s="249" t="s">
        <v>1023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737</v>
      </c>
      <c r="AU331" s="19" t="s">
        <v>80</v>
      </c>
    </row>
    <row r="332" spans="1:65" s="13" customFormat="1" ht="11.25">
      <c r="B332" s="198"/>
      <c r="C332" s="199"/>
      <c r="D332" s="200" t="s">
        <v>238</v>
      </c>
      <c r="E332" s="201" t="s">
        <v>19</v>
      </c>
      <c r="F332" s="202" t="s">
        <v>1024</v>
      </c>
      <c r="G332" s="199"/>
      <c r="H332" s="201" t="s">
        <v>19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238</v>
      </c>
      <c r="AU332" s="208" t="s">
        <v>80</v>
      </c>
      <c r="AV332" s="13" t="s">
        <v>80</v>
      </c>
      <c r="AW332" s="13" t="s">
        <v>35</v>
      </c>
      <c r="AX332" s="13" t="s">
        <v>73</v>
      </c>
      <c r="AY332" s="208" t="s">
        <v>226</v>
      </c>
    </row>
    <row r="333" spans="1:65" s="14" customFormat="1" ht="11.25">
      <c r="B333" s="209"/>
      <c r="C333" s="210"/>
      <c r="D333" s="200" t="s">
        <v>238</v>
      </c>
      <c r="E333" s="211" t="s">
        <v>19</v>
      </c>
      <c r="F333" s="212" t="s">
        <v>1025</v>
      </c>
      <c r="G333" s="210"/>
      <c r="H333" s="213">
        <v>1502.91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238</v>
      </c>
      <c r="AU333" s="219" t="s">
        <v>80</v>
      </c>
      <c r="AV333" s="14" t="s">
        <v>82</v>
      </c>
      <c r="AW333" s="14" t="s">
        <v>35</v>
      </c>
      <c r="AX333" s="14" t="s">
        <v>73</v>
      </c>
      <c r="AY333" s="219" t="s">
        <v>226</v>
      </c>
    </row>
    <row r="334" spans="1:65" s="15" customFormat="1" ht="11.25">
      <c r="B334" s="220"/>
      <c r="C334" s="221"/>
      <c r="D334" s="200" t="s">
        <v>238</v>
      </c>
      <c r="E334" s="222" t="s">
        <v>19</v>
      </c>
      <c r="F334" s="223" t="s">
        <v>241</v>
      </c>
      <c r="G334" s="221"/>
      <c r="H334" s="224">
        <v>1502.91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238</v>
      </c>
      <c r="AU334" s="230" t="s">
        <v>80</v>
      </c>
      <c r="AV334" s="15" t="s">
        <v>143</v>
      </c>
      <c r="AW334" s="15" t="s">
        <v>35</v>
      </c>
      <c r="AX334" s="15" t="s">
        <v>80</v>
      </c>
      <c r="AY334" s="230" t="s">
        <v>226</v>
      </c>
    </row>
    <row r="335" spans="1:65" s="2" customFormat="1" ht="16.5" customHeight="1">
      <c r="A335" s="36"/>
      <c r="B335" s="37"/>
      <c r="C335" s="180" t="s">
        <v>425</v>
      </c>
      <c r="D335" s="180" t="s">
        <v>229</v>
      </c>
      <c r="E335" s="181" t="s">
        <v>1029</v>
      </c>
      <c r="F335" s="182" t="s">
        <v>1030</v>
      </c>
      <c r="G335" s="183" t="s">
        <v>797</v>
      </c>
      <c r="H335" s="184">
        <v>60.116</v>
      </c>
      <c r="I335" s="185"/>
      <c r="J335" s="186">
        <f>ROUND(I335*H335,2)</f>
        <v>0</v>
      </c>
      <c r="K335" s="182" t="s">
        <v>770</v>
      </c>
      <c r="L335" s="41"/>
      <c r="M335" s="187" t="s">
        <v>19</v>
      </c>
      <c r="N335" s="188" t="s">
        <v>44</v>
      </c>
      <c r="O335" s="66"/>
      <c r="P335" s="189">
        <f>O335*H335</f>
        <v>0</v>
      </c>
      <c r="Q335" s="189">
        <v>0</v>
      </c>
      <c r="R335" s="189">
        <f>Q335*H335</f>
        <v>0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143</v>
      </c>
      <c r="AT335" s="191" t="s">
        <v>229</v>
      </c>
      <c r="AU335" s="191" t="s">
        <v>80</v>
      </c>
      <c r="AY335" s="19" t="s">
        <v>226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143</v>
      </c>
      <c r="BM335" s="191" t="s">
        <v>1031</v>
      </c>
    </row>
    <row r="336" spans="1:65" s="2" customFormat="1" ht="78">
      <c r="A336" s="36"/>
      <c r="B336" s="37"/>
      <c r="C336" s="38"/>
      <c r="D336" s="200" t="s">
        <v>737</v>
      </c>
      <c r="E336" s="38"/>
      <c r="F336" s="249" t="s">
        <v>1032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737</v>
      </c>
      <c r="AU336" s="19" t="s">
        <v>80</v>
      </c>
    </row>
    <row r="337" spans="1:65" s="13" customFormat="1" ht="11.25">
      <c r="B337" s="198"/>
      <c r="C337" s="199"/>
      <c r="D337" s="200" t="s">
        <v>238</v>
      </c>
      <c r="E337" s="201" t="s">
        <v>19</v>
      </c>
      <c r="F337" s="202" t="s">
        <v>1033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238</v>
      </c>
      <c r="AU337" s="208" t="s">
        <v>80</v>
      </c>
      <c r="AV337" s="13" t="s">
        <v>80</v>
      </c>
      <c r="AW337" s="13" t="s">
        <v>35</v>
      </c>
      <c r="AX337" s="13" t="s">
        <v>73</v>
      </c>
      <c r="AY337" s="208" t="s">
        <v>226</v>
      </c>
    </row>
    <row r="338" spans="1:65" s="14" customFormat="1" ht="11.25">
      <c r="B338" s="209"/>
      <c r="C338" s="210"/>
      <c r="D338" s="200" t="s">
        <v>238</v>
      </c>
      <c r="E338" s="211" t="s">
        <v>19</v>
      </c>
      <c r="F338" s="212" t="s">
        <v>1034</v>
      </c>
      <c r="G338" s="210"/>
      <c r="H338" s="213">
        <v>60.116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238</v>
      </c>
      <c r="AU338" s="219" t="s">
        <v>80</v>
      </c>
      <c r="AV338" s="14" t="s">
        <v>82</v>
      </c>
      <c r="AW338" s="14" t="s">
        <v>35</v>
      </c>
      <c r="AX338" s="14" t="s">
        <v>73</v>
      </c>
      <c r="AY338" s="219" t="s">
        <v>226</v>
      </c>
    </row>
    <row r="339" spans="1:65" s="15" customFormat="1" ht="11.25">
      <c r="B339" s="220"/>
      <c r="C339" s="221"/>
      <c r="D339" s="200" t="s">
        <v>238</v>
      </c>
      <c r="E339" s="222" t="s">
        <v>19</v>
      </c>
      <c r="F339" s="223" t="s">
        <v>241</v>
      </c>
      <c r="G339" s="221"/>
      <c r="H339" s="224">
        <v>60.116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238</v>
      </c>
      <c r="AU339" s="230" t="s">
        <v>80</v>
      </c>
      <c r="AV339" s="15" t="s">
        <v>143</v>
      </c>
      <c r="AW339" s="15" t="s">
        <v>35</v>
      </c>
      <c r="AX339" s="15" t="s">
        <v>80</v>
      </c>
      <c r="AY339" s="230" t="s">
        <v>226</v>
      </c>
    </row>
    <row r="340" spans="1:65" s="2" customFormat="1" ht="16.5" customHeight="1">
      <c r="A340" s="36"/>
      <c r="B340" s="37"/>
      <c r="C340" s="180" t="s">
        <v>431</v>
      </c>
      <c r="D340" s="180" t="s">
        <v>229</v>
      </c>
      <c r="E340" s="181" t="s">
        <v>1035</v>
      </c>
      <c r="F340" s="182" t="s">
        <v>1036</v>
      </c>
      <c r="G340" s="183" t="s">
        <v>797</v>
      </c>
      <c r="H340" s="184">
        <v>120.233</v>
      </c>
      <c r="I340" s="185"/>
      <c r="J340" s="186">
        <f>ROUND(I340*H340,2)</f>
        <v>0</v>
      </c>
      <c r="K340" s="182" t="s">
        <v>770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143</v>
      </c>
      <c r="AT340" s="191" t="s">
        <v>229</v>
      </c>
      <c r="AU340" s="191" t="s">
        <v>80</v>
      </c>
      <c r="AY340" s="19" t="s">
        <v>226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143</v>
      </c>
      <c r="BM340" s="191" t="s">
        <v>1037</v>
      </c>
    </row>
    <row r="341" spans="1:65" s="2" customFormat="1" ht="78">
      <c r="A341" s="36"/>
      <c r="B341" s="37"/>
      <c r="C341" s="38"/>
      <c r="D341" s="200" t="s">
        <v>737</v>
      </c>
      <c r="E341" s="38"/>
      <c r="F341" s="249" t="s">
        <v>1038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737</v>
      </c>
      <c r="AU341" s="19" t="s">
        <v>80</v>
      </c>
    </row>
    <row r="342" spans="1:65" s="13" customFormat="1" ht="11.25">
      <c r="B342" s="198"/>
      <c r="C342" s="199"/>
      <c r="D342" s="200" t="s">
        <v>238</v>
      </c>
      <c r="E342" s="201" t="s">
        <v>19</v>
      </c>
      <c r="F342" s="202" t="s">
        <v>1039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238</v>
      </c>
      <c r="AU342" s="208" t="s">
        <v>80</v>
      </c>
      <c r="AV342" s="13" t="s">
        <v>80</v>
      </c>
      <c r="AW342" s="13" t="s">
        <v>35</v>
      </c>
      <c r="AX342" s="13" t="s">
        <v>73</v>
      </c>
      <c r="AY342" s="208" t="s">
        <v>226</v>
      </c>
    </row>
    <row r="343" spans="1:65" s="14" customFormat="1" ht="11.25">
      <c r="B343" s="209"/>
      <c r="C343" s="210"/>
      <c r="D343" s="200" t="s">
        <v>238</v>
      </c>
      <c r="E343" s="211" t="s">
        <v>19</v>
      </c>
      <c r="F343" s="212" t="s">
        <v>1040</v>
      </c>
      <c r="G343" s="210"/>
      <c r="H343" s="213">
        <v>120.233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238</v>
      </c>
      <c r="AU343" s="219" t="s">
        <v>80</v>
      </c>
      <c r="AV343" s="14" t="s">
        <v>82</v>
      </c>
      <c r="AW343" s="14" t="s">
        <v>35</v>
      </c>
      <c r="AX343" s="14" t="s">
        <v>73</v>
      </c>
      <c r="AY343" s="219" t="s">
        <v>226</v>
      </c>
    </row>
    <row r="344" spans="1:65" s="15" customFormat="1" ht="11.25">
      <c r="B344" s="220"/>
      <c r="C344" s="221"/>
      <c r="D344" s="200" t="s">
        <v>238</v>
      </c>
      <c r="E344" s="222" t="s">
        <v>19</v>
      </c>
      <c r="F344" s="223" t="s">
        <v>241</v>
      </c>
      <c r="G344" s="221"/>
      <c r="H344" s="224">
        <v>120.233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238</v>
      </c>
      <c r="AU344" s="230" t="s">
        <v>80</v>
      </c>
      <c r="AV344" s="15" t="s">
        <v>143</v>
      </c>
      <c r="AW344" s="15" t="s">
        <v>35</v>
      </c>
      <c r="AX344" s="15" t="s">
        <v>80</v>
      </c>
      <c r="AY344" s="230" t="s">
        <v>226</v>
      </c>
    </row>
    <row r="345" spans="1:65" s="2" customFormat="1" ht="24.2" customHeight="1">
      <c r="A345" s="36"/>
      <c r="B345" s="37"/>
      <c r="C345" s="180" t="s">
        <v>443</v>
      </c>
      <c r="D345" s="180" t="s">
        <v>229</v>
      </c>
      <c r="E345" s="181" t="s">
        <v>1041</v>
      </c>
      <c r="F345" s="182" t="s">
        <v>1042</v>
      </c>
      <c r="G345" s="183" t="s">
        <v>888</v>
      </c>
      <c r="H345" s="184">
        <v>414.71</v>
      </c>
      <c r="I345" s="185"/>
      <c r="J345" s="186">
        <f>ROUND(I345*H345,2)</f>
        <v>0</v>
      </c>
      <c r="K345" s="182" t="s">
        <v>770</v>
      </c>
      <c r="L345" s="41"/>
      <c r="M345" s="187" t="s">
        <v>19</v>
      </c>
      <c r="N345" s="188" t="s">
        <v>44</v>
      </c>
      <c r="O345" s="66"/>
      <c r="P345" s="189">
        <f>O345*H345</f>
        <v>0</v>
      </c>
      <c r="Q345" s="189">
        <v>0</v>
      </c>
      <c r="R345" s="189">
        <f>Q345*H345</f>
        <v>0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143</v>
      </c>
      <c r="AT345" s="191" t="s">
        <v>229</v>
      </c>
      <c r="AU345" s="191" t="s">
        <v>80</v>
      </c>
      <c r="AY345" s="19" t="s">
        <v>226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143</v>
      </c>
      <c r="BM345" s="191" t="s">
        <v>1043</v>
      </c>
    </row>
    <row r="346" spans="1:65" s="2" customFormat="1" ht="68.25">
      <c r="A346" s="36"/>
      <c r="B346" s="37"/>
      <c r="C346" s="38"/>
      <c r="D346" s="200" t="s">
        <v>737</v>
      </c>
      <c r="E346" s="38"/>
      <c r="F346" s="249" t="s">
        <v>1044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737</v>
      </c>
      <c r="AU346" s="19" t="s">
        <v>80</v>
      </c>
    </row>
    <row r="347" spans="1:65" s="13" customFormat="1" ht="22.5">
      <c r="B347" s="198"/>
      <c r="C347" s="199"/>
      <c r="D347" s="200" t="s">
        <v>238</v>
      </c>
      <c r="E347" s="201" t="s">
        <v>19</v>
      </c>
      <c r="F347" s="202" t="s">
        <v>1045</v>
      </c>
      <c r="G347" s="199"/>
      <c r="H347" s="201" t="s">
        <v>19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238</v>
      </c>
      <c r="AU347" s="208" t="s">
        <v>80</v>
      </c>
      <c r="AV347" s="13" t="s">
        <v>80</v>
      </c>
      <c r="AW347" s="13" t="s">
        <v>35</v>
      </c>
      <c r="AX347" s="13" t="s">
        <v>73</v>
      </c>
      <c r="AY347" s="208" t="s">
        <v>226</v>
      </c>
    </row>
    <row r="348" spans="1:65" s="14" customFormat="1" ht="11.25">
      <c r="B348" s="209"/>
      <c r="C348" s="210"/>
      <c r="D348" s="200" t="s">
        <v>238</v>
      </c>
      <c r="E348" s="211" t="s">
        <v>19</v>
      </c>
      <c r="F348" s="212" t="s">
        <v>1046</v>
      </c>
      <c r="G348" s="210"/>
      <c r="H348" s="213">
        <v>414.71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238</v>
      </c>
      <c r="AU348" s="219" t="s">
        <v>80</v>
      </c>
      <c r="AV348" s="14" t="s">
        <v>82</v>
      </c>
      <c r="AW348" s="14" t="s">
        <v>35</v>
      </c>
      <c r="AX348" s="14" t="s">
        <v>73</v>
      </c>
      <c r="AY348" s="219" t="s">
        <v>226</v>
      </c>
    </row>
    <row r="349" spans="1:65" s="15" customFormat="1" ht="11.25">
      <c r="B349" s="220"/>
      <c r="C349" s="221"/>
      <c r="D349" s="200" t="s">
        <v>238</v>
      </c>
      <c r="E349" s="222" t="s">
        <v>19</v>
      </c>
      <c r="F349" s="223" t="s">
        <v>241</v>
      </c>
      <c r="G349" s="221"/>
      <c r="H349" s="224">
        <v>414.71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238</v>
      </c>
      <c r="AU349" s="230" t="s">
        <v>80</v>
      </c>
      <c r="AV349" s="15" t="s">
        <v>143</v>
      </c>
      <c r="AW349" s="15" t="s">
        <v>35</v>
      </c>
      <c r="AX349" s="15" t="s">
        <v>80</v>
      </c>
      <c r="AY349" s="230" t="s">
        <v>226</v>
      </c>
    </row>
    <row r="350" spans="1:65" s="2" customFormat="1" ht="24.2" customHeight="1">
      <c r="A350" s="36"/>
      <c r="B350" s="37"/>
      <c r="C350" s="180" t="s">
        <v>448</v>
      </c>
      <c r="D350" s="180" t="s">
        <v>229</v>
      </c>
      <c r="E350" s="181" t="s">
        <v>1047</v>
      </c>
      <c r="F350" s="182" t="s">
        <v>1048</v>
      </c>
      <c r="G350" s="183" t="s">
        <v>888</v>
      </c>
      <c r="H350" s="184">
        <v>2016.33</v>
      </c>
      <c r="I350" s="185"/>
      <c r="J350" s="186">
        <f>ROUND(I350*H350,2)</f>
        <v>0</v>
      </c>
      <c r="K350" s="182" t="s">
        <v>770</v>
      </c>
      <c r="L350" s="41"/>
      <c r="M350" s="187" t="s">
        <v>19</v>
      </c>
      <c r="N350" s="188" t="s">
        <v>44</v>
      </c>
      <c r="O350" s="66"/>
      <c r="P350" s="189">
        <f>O350*H350</f>
        <v>0</v>
      </c>
      <c r="Q350" s="189">
        <v>0</v>
      </c>
      <c r="R350" s="189">
        <f>Q350*H350</f>
        <v>0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143</v>
      </c>
      <c r="AT350" s="191" t="s">
        <v>229</v>
      </c>
      <c r="AU350" s="191" t="s">
        <v>80</v>
      </c>
      <c r="AY350" s="19" t="s">
        <v>226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143</v>
      </c>
      <c r="BM350" s="191" t="s">
        <v>1049</v>
      </c>
    </row>
    <row r="351" spans="1:65" s="2" customFormat="1" ht="68.25">
      <c r="A351" s="36"/>
      <c r="B351" s="37"/>
      <c r="C351" s="38"/>
      <c r="D351" s="200" t="s">
        <v>737</v>
      </c>
      <c r="E351" s="38"/>
      <c r="F351" s="249" t="s">
        <v>1044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737</v>
      </c>
      <c r="AU351" s="19" t="s">
        <v>80</v>
      </c>
    </row>
    <row r="352" spans="1:65" s="13" customFormat="1" ht="11.25">
      <c r="B352" s="198"/>
      <c r="C352" s="199"/>
      <c r="D352" s="200" t="s">
        <v>238</v>
      </c>
      <c r="E352" s="201" t="s">
        <v>19</v>
      </c>
      <c r="F352" s="202" t="s">
        <v>1012</v>
      </c>
      <c r="G352" s="199"/>
      <c r="H352" s="201" t="s">
        <v>19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238</v>
      </c>
      <c r="AU352" s="208" t="s">
        <v>80</v>
      </c>
      <c r="AV352" s="13" t="s">
        <v>80</v>
      </c>
      <c r="AW352" s="13" t="s">
        <v>35</v>
      </c>
      <c r="AX352" s="13" t="s">
        <v>73</v>
      </c>
      <c r="AY352" s="208" t="s">
        <v>226</v>
      </c>
    </row>
    <row r="353" spans="1:65" s="13" customFormat="1" ht="11.25">
      <c r="B353" s="198"/>
      <c r="C353" s="199"/>
      <c r="D353" s="200" t="s">
        <v>238</v>
      </c>
      <c r="E353" s="201" t="s">
        <v>19</v>
      </c>
      <c r="F353" s="202" t="s">
        <v>1050</v>
      </c>
      <c r="G353" s="199"/>
      <c r="H353" s="201" t="s">
        <v>19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238</v>
      </c>
      <c r="AU353" s="208" t="s">
        <v>80</v>
      </c>
      <c r="AV353" s="13" t="s">
        <v>80</v>
      </c>
      <c r="AW353" s="13" t="s">
        <v>35</v>
      </c>
      <c r="AX353" s="13" t="s">
        <v>73</v>
      </c>
      <c r="AY353" s="208" t="s">
        <v>226</v>
      </c>
    </row>
    <row r="354" spans="1:65" s="13" customFormat="1" ht="11.25">
      <c r="B354" s="198"/>
      <c r="C354" s="199"/>
      <c r="D354" s="200" t="s">
        <v>238</v>
      </c>
      <c r="E354" s="201" t="s">
        <v>19</v>
      </c>
      <c r="F354" s="202" t="s">
        <v>1051</v>
      </c>
      <c r="G354" s="199"/>
      <c r="H354" s="201" t="s">
        <v>19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238</v>
      </c>
      <c r="AU354" s="208" t="s">
        <v>80</v>
      </c>
      <c r="AV354" s="13" t="s">
        <v>80</v>
      </c>
      <c r="AW354" s="13" t="s">
        <v>35</v>
      </c>
      <c r="AX354" s="13" t="s">
        <v>73</v>
      </c>
      <c r="AY354" s="208" t="s">
        <v>226</v>
      </c>
    </row>
    <row r="355" spans="1:65" s="13" customFormat="1" ht="11.25">
      <c r="B355" s="198"/>
      <c r="C355" s="199"/>
      <c r="D355" s="200" t="s">
        <v>238</v>
      </c>
      <c r="E355" s="201" t="s">
        <v>19</v>
      </c>
      <c r="F355" s="202" t="s">
        <v>1052</v>
      </c>
      <c r="G355" s="199"/>
      <c r="H355" s="201" t="s">
        <v>19</v>
      </c>
      <c r="I355" s="203"/>
      <c r="J355" s="199"/>
      <c r="K355" s="199"/>
      <c r="L355" s="204"/>
      <c r="M355" s="205"/>
      <c r="N355" s="206"/>
      <c r="O355" s="206"/>
      <c r="P355" s="206"/>
      <c r="Q355" s="206"/>
      <c r="R355" s="206"/>
      <c r="S355" s="206"/>
      <c r="T355" s="207"/>
      <c r="AT355" s="208" t="s">
        <v>238</v>
      </c>
      <c r="AU355" s="208" t="s">
        <v>80</v>
      </c>
      <c r="AV355" s="13" t="s">
        <v>80</v>
      </c>
      <c r="AW355" s="13" t="s">
        <v>35</v>
      </c>
      <c r="AX355" s="13" t="s">
        <v>73</v>
      </c>
      <c r="AY355" s="208" t="s">
        <v>226</v>
      </c>
    </row>
    <row r="356" spans="1:65" s="14" customFormat="1" ht="11.25">
      <c r="B356" s="209"/>
      <c r="C356" s="210"/>
      <c r="D356" s="200" t="s">
        <v>238</v>
      </c>
      <c r="E356" s="211" t="s">
        <v>19</v>
      </c>
      <c r="F356" s="212" t="s">
        <v>1053</v>
      </c>
      <c r="G356" s="210"/>
      <c r="H356" s="213">
        <v>2016.33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238</v>
      </c>
      <c r="AU356" s="219" t="s">
        <v>80</v>
      </c>
      <c r="AV356" s="14" t="s">
        <v>82</v>
      </c>
      <c r="AW356" s="14" t="s">
        <v>35</v>
      </c>
      <c r="AX356" s="14" t="s">
        <v>73</v>
      </c>
      <c r="AY356" s="219" t="s">
        <v>226</v>
      </c>
    </row>
    <row r="357" spans="1:65" s="15" customFormat="1" ht="11.25">
      <c r="B357" s="220"/>
      <c r="C357" s="221"/>
      <c r="D357" s="200" t="s">
        <v>238</v>
      </c>
      <c r="E357" s="222" t="s">
        <v>19</v>
      </c>
      <c r="F357" s="223" t="s">
        <v>241</v>
      </c>
      <c r="G357" s="221"/>
      <c r="H357" s="224">
        <v>2016.33</v>
      </c>
      <c r="I357" s="225"/>
      <c r="J357" s="221"/>
      <c r="K357" s="221"/>
      <c r="L357" s="226"/>
      <c r="M357" s="227"/>
      <c r="N357" s="228"/>
      <c r="O357" s="228"/>
      <c r="P357" s="228"/>
      <c r="Q357" s="228"/>
      <c r="R357" s="228"/>
      <c r="S357" s="228"/>
      <c r="T357" s="229"/>
      <c r="AT357" s="230" t="s">
        <v>238</v>
      </c>
      <c r="AU357" s="230" t="s">
        <v>80</v>
      </c>
      <c r="AV357" s="15" t="s">
        <v>143</v>
      </c>
      <c r="AW357" s="15" t="s">
        <v>35</v>
      </c>
      <c r="AX357" s="15" t="s">
        <v>80</v>
      </c>
      <c r="AY357" s="230" t="s">
        <v>226</v>
      </c>
    </row>
    <row r="358" spans="1:65" s="2" customFormat="1" ht="16.5" customHeight="1">
      <c r="A358" s="36"/>
      <c r="B358" s="37"/>
      <c r="C358" s="180" t="s">
        <v>452</v>
      </c>
      <c r="D358" s="180" t="s">
        <v>229</v>
      </c>
      <c r="E358" s="181" t="s">
        <v>1054</v>
      </c>
      <c r="F358" s="182" t="s">
        <v>1055</v>
      </c>
      <c r="G358" s="183" t="s">
        <v>888</v>
      </c>
      <c r="H358" s="184">
        <v>4.88</v>
      </c>
      <c r="I358" s="185"/>
      <c r="J358" s="186">
        <f>ROUND(I358*H358,2)</f>
        <v>0</v>
      </c>
      <c r="K358" s="182" t="s">
        <v>770</v>
      </c>
      <c r="L358" s="41"/>
      <c r="M358" s="187" t="s">
        <v>19</v>
      </c>
      <c r="N358" s="188" t="s">
        <v>44</v>
      </c>
      <c r="O358" s="66"/>
      <c r="P358" s="189">
        <f>O358*H358</f>
        <v>0</v>
      </c>
      <c r="Q358" s="189">
        <v>0</v>
      </c>
      <c r="R358" s="189">
        <f>Q358*H358</f>
        <v>0</v>
      </c>
      <c r="S358" s="189">
        <v>0</v>
      </c>
      <c r="T358" s="190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91" t="s">
        <v>143</v>
      </c>
      <c r="AT358" s="191" t="s">
        <v>229</v>
      </c>
      <c r="AU358" s="191" t="s">
        <v>80</v>
      </c>
      <c r="AY358" s="19" t="s">
        <v>226</v>
      </c>
      <c r="BE358" s="192">
        <f>IF(N358="základní",J358,0)</f>
        <v>0</v>
      </c>
      <c r="BF358" s="192">
        <f>IF(N358="snížená",J358,0)</f>
        <v>0</v>
      </c>
      <c r="BG358" s="192">
        <f>IF(N358="zákl. přenesená",J358,0)</f>
        <v>0</v>
      </c>
      <c r="BH358" s="192">
        <f>IF(N358="sníž. přenesená",J358,0)</f>
        <v>0</v>
      </c>
      <c r="BI358" s="192">
        <f>IF(N358="nulová",J358,0)</f>
        <v>0</v>
      </c>
      <c r="BJ358" s="19" t="s">
        <v>80</v>
      </c>
      <c r="BK358" s="192">
        <f>ROUND(I358*H358,2)</f>
        <v>0</v>
      </c>
      <c r="BL358" s="19" t="s">
        <v>143</v>
      </c>
      <c r="BM358" s="191" t="s">
        <v>1056</v>
      </c>
    </row>
    <row r="359" spans="1:65" s="2" customFormat="1" ht="68.25">
      <c r="A359" s="36"/>
      <c r="B359" s="37"/>
      <c r="C359" s="38"/>
      <c r="D359" s="200" t="s">
        <v>737</v>
      </c>
      <c r="E359" s="38"/>
      <c r="F359" s="249" t="s">
        <v>1044</v>
      </c>
      <c r="G359" s="38"/>
      <c r="H359" s="38"/>
      <c r="I359" s="195"/>
      <c r="J359" s="38"/>
      <c r="K359" s="38"/>
      <c r="L359" s="41"/>
      <c r="M359" s="196"/>
      <c r="N359" s="197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737</v>
      </c>
      <c r="AU359" s="19" t="s">
        <v>80</v>
      </c>
    </row>
    <row r="360" spans="1:65" s="13" customFormat="1" ht="11.25">
      <c r="B360" s="198"/>
      <c r="C360" s="199"/>
      <c r="D360" s="200" t="s">
        <v>238</v>
      </c>
      <c r="E360" s="201" t="s">
        <v>19</v>
      </c>
      <c r="F360" s="202" t="s">
        <v>1057</v>
      </c>
      <c r="G360" s="199"/>
      <c r="H360" s="201" t="s">
        <v>19</v>
      </c>
      <c r="I360" s="203"/>
      <c r="J360" s="199"/>
      <c r="K360" s="199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238</v>
      </c>
      <c r="AU360" s="208" t="s">
        <v>80</v>
      </c>
      <c r="AV360" s="13" t="s">
        <v>80</v>
      </c>
      <c r="AW360" s="13" t="s">
        <v>35</v>
      </c>
      <c r="AX360" s="13" t="s">
        <v>73</v>
      </c>
      <c r="AY360" s="208" t="s">
        <v>226</v>
      </c>
    </row>
    <row r="361" spans="1:65" s="14" customFormat="1" ht="11.25">
      <c r="B361" s="209"/>
      <c r="C361" s="210"/>
      <c r="D361" s="200" t="s">
        <v>238</v>
      </c>
      <c r="E361" s="211" t="s">
        <v>19</v>
      </c>
      <c r="F361" s="212" t="s">
        <v>1058</v>
      </c>
      <c r="G361" s="210"/>
      <c r="H361" s="213">
        <v>4.88</v>
      </c>
      <c r="I361" s="214"/>
      <c r="J361" s="210"/>
      <c r="K361" s="210"/>
      <c r="L361" s="215"/>
      <c r="M361" s="216"/>
      <c r="N361" s="217"/>
      <c r="O361" s="217"/>
      <c r="P361" s="217"/>
      <c r="Q361" s="217"/>
      <c r="R361" s="217"/>
      <c r="S361" s="217"/>
      <c r="T361" s="218"/>
      <c r="AT361" s="219" t="s">
        <v>238</v>
      </c>
      <c r="AU361" s="219" t="s">
        <v>80</v>
      </c>
      <c r="AV361" s="14" t="s">
        <v>82</v>
      </c>
      <c r="AW361" s="14" t="s">
        <v>35</v>
      </c>
      <c r="AX361" s="14" t="s">
        <v>73</v>
      </c>
      <c r="AY361" s="219" t="s">
        <v>226</v>
      </c>
    </row>
    <row r="362" spans="1:65" s="15" customFormat="1" ht="11.25">
      <c r="B362" s="220"/>
      <c r="C362" s="221"/>
      <c r="D362" s="200" t="s">
        <v>238</v>
      </c>
      <c r="E362" s="222" t="s">
        <v>19</v>
      </c>
      <c r="F362" s="223" t="s">
        <v>241</v>
      </c>
      <c r="G362" s="221"/>
      <c r="H362" s="224">
        <v>4.88</v>
      </c>
      <c r="I362" s="225"/>
      <c r="J362" s="221"/>
      <c r="K362" s="221"/>
      <c r="L362" s="226"/>
      <c r="M362" s="227"/>
      <c r="N362" s="228"/>
      <c r="O362" s="228"/>
      <c r="P362" s="228"/>
      <c r="Q362" s="228"/>
      <c r="R362" s="228"/>
      <c r="S362" s="228"/>
      <c r="T362" s="229"/>
      <c r="AT362" s="230" t="s">
        <v>238</v>
      </c>
      <c r="AU362" s="230" t="s">
        <v>80</v>
      </c>
      <c r="AV362" s="15" t="s">
        <v>143</v>
      </c>
      <c r="AW362" s="15" t="s">
        <v>35</v>
      </c>
      <c r="AX362" s="15" t="s">
        <v>80</v>
      </c>
      <c r="AY362" s="230" t="s">
        <v>226</v>
      </c>
    </row>
    <row r="363" spans="1:65" s="2" customFormat="1" ht="16.5" customHeight="1">
      <c r="A363" s="36"/>
      <c r="B363" s="37"/>
      <c r="C363" s="180" t="s">
        <v>456</v>
      </c>
      <c r="D363" s="180" t="s">
        <v>229</v>
      </c>
      <c r="E363" s="181" t="s">
        <v>1059</v>
      </c>
      <c r="F363" s="182" t="s">
        <v>1060</v>
      </c>
      <c r="G363" s="183" t="s">
        <v>888</v>
      </c>
      <c r="H363" s="184">
        <v>1.1200000000000001</v>
      </c>
      <c r="I363" s="185"/>
      <c r="J363" s="186">
        <f>ROUND(I363*H363,2)</f>
        <v>0</v>
      </c>
      <c r="K363" s="182" t="s">
        <v>770</v>
      </c>
      <c r="L363" s="41"/>
      <c r="M363" s="187" t="s">
        <v>19</v>
      </c>
      <c r="N363" s="188" t="s">
        <v>44</v>
      </c>
      <c r="O363" s="66"/>
      <c r="P363" s="189">
        <f>O363*H363</f>
        <v>0</v>
      </c>
      <c r="Q363" s="189">
        <v>0</v>
      </c>
      <c r="R363" s="189">
        <f>Q363*H363</f>
        <v>0</v>
      </c>
      <c r="S363" s="189">
        <v>0</v>
      </c>
      <c r="T363" s="190">
        <f>S363*H363</f>
        <v>0</v>
      </c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R363" s="191" t="s">
        <v>143</v>
      </c>
      <c r="AT363" s="191" t="s">
        <v>229</v>
      </c>
      <c r="AU363" s="191" t="s">
        <v>80</v>
      </c>
      <c r="AY363" s="19" t="s">
        <v>226</v>
      </c>
      <c r="BE363" s="192">
        <f>IF(N363="základní",J363,0)</f>
        <v>0</v>
      </c>
      <c r="BF363" s="192">
        <f>IF(N363="snížená",J363,0)</f>
        <v>0</v>
      </c>
      <c r="BG363" s="192">
        <f>IF(N363="zákl. přenesená",J363,0)</f>
        <v>0</v>
      </c>
      <c r="BH363" s="192">
        <f>IF(N363="sníž. přenesená",J363,0)</f>
        <v>0</v>
      </c>
      <c r="BI363" s="192">
        <f>IF(N363="nulová",J363,0)</f>
        <v>0</v>
      </c>
      <c r="BJ363" s="19" t="s">
        <v>80</v>
      </c>
      <c r="BK363" s="192">
        <f>ROUND(I363*H363,2)</f>
        <v>0</v>
      </c>
      <c r="BL363" s="19" t="s">
        <v>143</v>
      </c>
      <c r="BM363" s="191" t="s">
        <v>1061</v>
      </c>
    </row>
    <row r="364" spans="1:65" s="2" customFormat="1" ht="68.25">
      <c r="A364" s="36"/>
      <c r="B364" s="37"/>
      <c r="C364" s="38"/>
      <c r="D364" s="200" t="s">
        <v>737</v>
      </c>
      <c r="E364" s="38"/>
      <c r="F364" s="249" t="s">
        <v>1044</v>
      </c>
      <c r="G364" s="38"/>
      <c r="H364" s="38"/>
      <c r="I364" s="195"/>
      <c r="J364" s="38"/>
      <c r="K364" s="38"/>
      <c r="L364" s="41"/>
      <c r="M364" s="196"/>
      <c r="N364" s="197"/>
      <c r="O364" s="66"/>
      <c r="P364" s="66"/>
      <c r="Q364" s="66"/>
      <c r="R364" s="66"/>
      <c r="S364" s="66"/>
      <c r="T364" s="67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T364" s="19" t="s">
        <v>737</v>
      </c>
      <c r="AU364" s="19" t="s">
        <v>80</v>
      </c>
    </row>
    <row r="365" spans="1:65" s="13" customFormat="1" ht="11.25">
      <c r="B365" s="198"/>
      <c r="C365" s="199"/>
      <c r="D365" s="200" t="s">
        <v>238</v>
      </c>
      <c r="E365" s="201" t="s">
        <v>19</v>
      </c>
      <c r="F365" s="202" t="s">
        <v>1062</v>
      </c>
      <c r="G365" s="199"/>
      <c r="H365" s="201" t="s">
        <v>19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238</v>
      </c>
      <c r="AU365" s="208" t="s">
        <v>80</v>
      </c>
      <c r="AV365" s="13" t="s">
        <v>80</v>
      </c>
      <c r="AW365" s="13" t="s">
        <v>35</v>
      </c>
      <c r="AX365" s="13" t="s">
        <v>73</v>
      </c>
      <c r="AY365" s="208" t="s">
        <v>226</v>
      </c>
    </row>
    <row r="366" spans="1:65" s="14" customFormat="1" ht="11.25">
      <c r="B366" s="209"/>
      <c r="C366" s="210"/>
      <c r="D366" s="200" t="s">
        <v>238</v>
      </c>
      <c r="E366" s="211" t="s">
        <v>19</v>
      </c>
      <c r="F366" s="212" t="s">
        <v>1063</v>
      </c>
      <c r="G366" s="210"/>
      <c r="H366" s="213">
        <v>1.1200000000000001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238</v>
      </c>
      <c r="AU366" s="219" t="s">
        <v>80</v>
      </c>
      <c r="AV366" s="14" t="s">
        <v>82</v>
      </c>
      <c r="AW366" s="14" t="s">
        <v>35</v>
      </c>
      <c r="AX366" s="14" t="s">
        <v>73</v>
      </c>
      <c r="AY366" s="219" t="s">
        <v>226</v>
      </c>
    </row>
    <row r="367" spans="1:65" s="15" customFormat="1" ht="11.25">
      <c r="B367" s="220"/>
      <c r="C367" s="221"/>
      <c r="D367" s="200" t="s">
        <v>238</v>
      </c>
      <c r="E367" s="222" t="s">
        <v>19</v>
      </c>
      <c r="F367" s="223" t="s">
        <v>241</v>
      </c>
      <c r="G367" s="221"/>
      <c r="H367" s="224">
        <v>1.1200000000000001</v>
      </c>
      <c r="I367" s="225"/>
      <c r="J367" s="221"/>
      <c r="K367" s="221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238</v>
      </c>
      <c r="AU367" s="230" t="s">
        <v>80</v>
      </c>
      <c r="AV367" s="15" t="s">
        <v>143</v>
      </c>
      <c r="AW367" s="15" t="s">
        <v>35</v>
      </c>
      <c r="AX367" s="15" t="s">
        <v>80</v>
      </c>
      <c r="AY367" s="230" t="s">
        <v>226</v>
      </c>
    </row>
    <row r="368" spans="1:65" s="2" customFormat="1" ht="16.5" customHeight="1">
      <c r="A368" s="36"/>
      <c r="B368" s="37"/>
      <c r="C368" s="180" t="s">
        <v>463</v>
      </c>
      <c r="D368" s="180" t="s">
        <v>229</v>
      </c>
      <c r="E368" s="181" t="s">
        <v>1064</v>
      </c>
      <c r="F368" s="182" t="s">
        <v>1065</v>
      </c>
      <c r="G368" s="183" t="s">
        <v>242</v>
      </c>
      <c r="H368" s="184">
        <v>33</v>
      </c>
      <c r="I368" s="185"/>
      <c r="J368" s="186">
        <f>ROUND(I368*H368,2)</f>
        <v>0</v>
      </c>
      <c r="K368" s="182" t="s">
        <v>770</v>
      </c>
      <c r="L368" s="41"/>
      <c r="M368" s="187" t="s">
        <v>19</v>
      </c>
      <c r="N368" s="188" t="s">
        <v>44</v>
      </c>
      <c r="O368" s="66"/>
      <c r="P368" s="189">
        <f>O368*H368</f>
        <v>0</v>
      </c>
      <c r="Q368" s="189">
        <v>0</v>
      </c>
      <c r="R368" s="189">
        <f>Q368*H368</f>
        <v>0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143</v>
      </c>
      <c r="AT368" s="191" t="s">
        <v>229</v>
      </c>
      <c r="AU368" s="191" t="s">
        <v>80</v>
      </c>
      <c r="AY368" s="19" t="s">
        <v>226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143</v>
      </c>
      <c r="BM368" s="191" t="s">
        <v>1066</v>
      </c>
    </row>
    <row r="369" spans="1:65" s="2" customFormat="1" ht="19.5">
      <c r="A369" s="36"/>
      <c r="B369" s="37"/>
      <c r="C369" s="38"/>
      <c r="D369" s="200" t="s">
        <v>737</v>
      </c>
      <c r="E369" s="38"/>
      <c r="F369" s="249" t="s">
        <v>1067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737</v>
      </c>
      <c r="AU369" s="19" t="s">
        <v>80</v>
      </c>
    </row>
    <row r="370" spans="1:65" s="13" customFormat="1" ht="11.25">
      <c r="B370" s="198"/>
      <c r="C370" s="199"/>
      <c r="D370" s="200" t="s">
        <v>238</v>
      </c>
      <c r="E370" s="201" t="s">
        <v>19</v>
      </c>
      <c r="F370" s="202" t="s">
        <v>1068</v>
      </c>
      <c r="G370" s="199"/>
      <c r="H370" s="201" t="s">
        <v>19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238</v>
      </c>
      <c r="AU370" s="208" t="s">
        <v>80</v>
      </c>
      <c r="AV370" s="13" t="s">
        <v>80</v>
      </c>
      <c r="AW370" s="13" t="s">
        <v>35</v>
      </c>
      <c r="AX370" s="13" t="s">
        <v>73</v>
      </c>
      <c r="AY370" s="208" t="s">
        <v>226</v>
      </c>
    </row>
    <row r="371" spans="1:65" s="14" customFormat="1" ht="11.25">
      <c r="B371" s="209"/>
      <c r="C371" s="210"/>
      <c r="D371" s="200" t="s">
        <v>238</v>
      </c>
      <c r="E371" s="211" t="s">
        <v>19</v>
      </c>
      <c r="F371" s="212" t="s">
        <v>1069</v>
      </c>
      <c r="G371" s="210"/>
      <c r="H371" s="213">
        <v>33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238</v>
      </c>
      <c r="AU371" s="219" t="s">
        <v>80</v>
      </c>
      <c r="AV371" s="14" t="s">
        <v>82</v>
      </c>
      <c r="AW371" s="14" t="s">
        <v>35</v>
      </c>
      <c r="AX371" s="14" t="s">
        <v>73</v>
      </c>
      <c r="AY371" s="219" t="s">
        <v>226</v>
      </c>
    </row>
    <row r="372" spans="1:65" s="15" customFormat="1" ht="11.25">
      <c r="B372" s="220"/>
      <c r="C372" s="221"/>
      <c r="D372" s="200" t="s">
        <v>238</v>
      </c>
      <c r="E372" s="222" t="s">
        <v>19</v>
      </c>
      <c r="F372" s="223" t="s">
        <v>241</v>
      </c>
      <c r="G372" s="221"/>
      <c r="H372" s="224">
        <v>33</v>
      </c>
      <c r="I372" s="225"/>
      <c r="J372" s="221"/>
      <c r="K372" s="221"/>
      <c r="L372" s="226"/>
      <c r="M372" s="227"/>
      <c r="N372" s="228"/>
      <c r="O372" s="228"/>
      <c r="P372" s="228"/>
      <c r="Q372" s="228"/>
      <c r="R372" s="228"/>
      <c r="S372" s="228"/>
      <c r="T372" s="229"/>
      <c r="AT372" s="230" t="s">
        <v>238</v>
      </c>
      <c r="AU372" s="230" t="s">
        <v>80</v>
      </c>
      <c r="AV372" s="15" t="s">
        <v>143</v>
      </c>
      <c r="AW372" s="15" t="s">
        <v>35</v>
      </c>
      <c r="AX372" s="15" t="s">
        <v>80</v>
      </c>
      <c r="AY372" s="230" t="s">
        <v>226</v>
      </c>
    </row>
    <row r="373" spans="1:65" s="12" customFormat="1" ht="25.9" customHeight="1">
      <c r="B373" s="164"/>
      <c r="C373" s="165"/>
      <c r="D373" s="166" t="s">
        <v>72</v>
      </c>
      <c r="E373" s="167" t="s">
        <v>270</v>
      </c>
      <c r="F373" s="167" t="s">
        <v>1070</v>
      </c>
      <c r="G373" s="165"/>
      <c r="H373" s="165"/>
      <c r="I373" s="168"/>
      <c r="J373" s="169">
        <f>BK373</f>
        <v>0</v>
      </c>
      <c r="K373" s="165"/>
      <c r="L373" s="170"/>
      <c r="M373" s="171"/>
      <c r="N373" s="172"/>
      <c r="O373" s="172"/>
      <c r="P373" s="173">
        <f>SUM(P374:P378)</f>
        <v>0</v>
      </c>
      <c r="Q373" s="172"/>
      <c r="R373" s="173">
        <f>SUM(R374:R378)</f>
        <v>0</v>
      </c>
      <c r="S373" s="172"/>
      <c r="T373" s="174">
        <f>SUM(T374:T378)</f>
        <v>0</v>
      </c>
      <c r="AR373" s="175" t="s">
        <v>80</v>
      </c>
      <c r="AT373" s="176" t="s">
        <v>72</v>
      </c>
      <c r="AU373" s="176" t="s">
        <v>73</v>
      </c>
      <c r="AY373" s="175" t="s">
        <v>226</v>
      </c>
      <c r="BK373" s="177">
        <f>SUM(BK374:BK378)</f>
        <v>0</v>
      </c>
    </row>
    <row r="374" spans="1:65" s="2" customFormat="1" ht="16.5" customHeight="1">
      <c r="A374" s="36"/>
      <c r="B374" s="37"/>
      <c r="C374" s="180" t="s">
        <v>477</v>
      </c>
      <c r="D374" s="180" t="s">
        <v>229</v>
      </c>
      <c r="E374" s="181" t="s">
        <v>1071</v>
      </c>
      <c r="F374" s="182" t="s">
        <v>1072</v>
      </c>
      <c r="G374" s="183" t="s">
        <v>888</v>
      </c>
      <c r="H374" s="184">
        <v>8.5060000000000002</v>
      </c>
      <c r="I374" s="185"/>
      <c r="J374" s="186">
        <f>ROUND(I374*H374,2)</f>
        <v>0</v>
      </c>
      <c r="K374" s="182" t="s">
        <v>770</v>
      </c>
      <c r="L374" s="41"/>
      <c r="M374" s="187" t="s">
        <v>19</v>
      </c>
      <c r="N374" s="188" t="s">
        <v>44</v>
      </c>
      <c r="O374" s="66"/>
      <c r="P374" s="189">
        <f>O374*H374</f>
        <v>0</v>
      </c>
      <c r="Q374" s="189">
        <v>0</v>
      </c>
      <c r="R374" s="189">
        <f>Q374*H374</f>
        <v>0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143</v>
      </c>
      <c r="AT374" s="191" t="s">
        <v>229</v>
      </c>
      <c r="AU374" s="191" t="s">
        <v>80</v>
      </c>
      <c r="AY374" s="19" t="s">
        <v>226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143</v>
      </c>
      <c r="BM374" s="191" t="s">
        <v>1073</v>
      </c>
    </row>
    <row r="375" spans="1:65" s="2" customFormat="1" ht="48.75">
      <c r="A375" s="36"/>
      <c r="B375" s="37"/>
      <c r="C375" s="38"/>
      <c r="D375" s="200" t="s">
        <v>737</v>
      </c>
      <c r="E375" s="38"/>
      <c r="F375" s="249" t="s">
        <v>1074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737</v>
      </c>
      <c r="AU375" s="19" t="s">
        <v>80</v>
      </c>
    </row>
    <row r="376" spans="1:65" s="13" customFormat="1" ht="11.25">
      <c r="B376" s="198"/>
      <c r="C376" s="199"/>
      <c r="D376" s="200" t="s">
        <v>238</v>
      </c>
      <c r="E376" s="201" t="s">
        <v>19</v>
      </c>
      <c r="F376" s="202" t="s">
        <v>1075</v>
      </c>
      <c r="G376" s="199"/>
      <c r="H376" s="201" t="s">
        <v>19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238</v>
      </c>
      <c r="AU376" s="208" t="s">
        <v>80</v>
      </c>
      <c r="AV376" s="13" t="s">
        <v>80</v>
      </c>
      <c r="AW376" s="13" t="s">
        <v>35</v>
      </c>
      <c r="AX376" s="13" t="s">
        <v>73</v>
      </c>
      <c r="AY376" s="208" t="s">
        <v>226</v>
      </c>
    </row>
    <row r="377" spans="1:65" s="14" customFormat="1" ht="11.25">
      <c r="B377" s="209"/>
      <c r="C377" s="210"/>
      <c r="D377" s="200" t="s">
        <v>238</v>
      </c>
      <c r="E377" s="211" t="s">
        <v>19</v>
      </c>
      <c r="F377" s="212" t="s">
        <v>1076</v>
      </c>
      <c r="G377" s="210"/>
      <c r="H377" s="213">
        <v>8.5060000000000002</v>
      </c>
      <c r="I377" s="214"/>
      <c r="J377" s="210"/>
      <c r="K377" s="210"/>
      <c r="L377" s="215"/>
      <c r="M377" s="216"/>
      <c r="N377" s="217"/>
      <c r="O377" s="217"/>
      <c r="P377" s="217"/>
      <c r="Q377" s="217"/>
      <c r="R377" s="217"/>
      <c r="S377" s="217"/>
      <c r="T377" s="218"/>
      <c r="AT377" s="219" t="s">
        <v>238</v>
      </c>
      <c r="AU377" s="219" t="s">
        <v>80</v>
      </c>
      <c r="AV377" s="14" t="s">
        <v>82</v>
      </c>
      <c r="AW377" s="14" t="s">
        <v>35</v>
      </c>
      <c r="AX377" s="14" t="s">
        <v>73</v>
      </c>
      <c r="AY377" s="219" t="s">
        <v>226</v>
      </c>
    </row>
    <row r="378" spans="1:65" s="15" customFormat="1" ht="11.25">
      <c r="B378" s="220"/>
      <c r="C378" s="221"/>
      <c r="D378" s="200" t="s">
        <v>238</v>
      </c>
      <c r="E378" s="222" t="s">
        <v>19</v>
      </c>
      <c r="F378" s="223" t="s">
        <v>241</v>
      </c>
      <c r="G378" s="221"/>
      <c r="H378" s="224">
        <v>8.5060000000000002</v>
      </c>
      <c r="I378" s="225"/>
      <c r="J378" s="221"/>
      <c r="K378" s="221"/>
      <c r="L378" s="226"/>
      <c r="M378" s="227"/>
      <c r="N378" s="228"/>
      <c r="O378" s="228"/>
      <c r="P378" s="228"/>
      <c r="Q378" s="228"/>
      <c r="R378" s="228"/>
      <c r="S378" s="228"/>
      <c r="T378" s="229"/>
      <c r="AT378" s="230" t="s">
        <v>238</v>
      </c>
      <c r="AU378" s="230" t="s">
        <v>80</v>
      </c>
      <c r="AV378" s="15" t="s">
        <v>143</v>
      </c>
      <c r="AW378" s="15" t="s">
        <v>35</v>
      </c>
      <c r="AX378" s="15" t="s">
        <v>80</v>
      </c>
      <c r="AY378" s="230" t="s">
        <v>226</v>
      </c>
    </row>
    <row r="379" spans="1:65" s="12" customFormat="1" ht="25.9" customHeight="1">
      <c r="B379" s="164"/>
      <c r="C379" s="165"/>
      <c r="D379" s="166" t="s">
        <v>72</v>
      </c>
      <c r="E379" s="167" t="s">
        <v>275</v>
      </c>
      <c r="F379" s="167" t="s">
        <v>1077</v>
      </c>
      <c r="G379" s="165"/>
      <c r="H379" s="165"/>
      <c r="I379" s="168"/>
      <c r="J379" s="169">
        <f>BK379</f>
        <v>0</v>
      </c>
      <c r="K379" s="165"/>
      <c r="L379" s="170"/>
      <c r="M379" s="171"/>
      <c r="N379" s="172"/>
      <c r="O379" s="172"/>
      <c r="P379" s="173">
        <f>SUM(P380:P399)</f>
        <v>0</v>
      </c>
      <c r="Q379" s="172"/>
      <c r="R379" s="173">
        <f>SUM(R380:R399)</f>
        <v>0</v>
      </c>
      <c r="S379" s="172"/>
      <c r="T379" s="174">
        <f>SUM(T380:T399)</f>
        <v>0</v>
      </c>
      <c r="AR379" s="175" t="s">
        <v>80</v>
      </c>
      <c r="AT379" s="176" t="s">
        <v>72</v>
      </c>
      <c r="AU379" s="176" t="s">
        <v>73</v>
      </c>
      <c r="AY379" s="175" t="s">
        <v>226</v>
      </c>
      <c r="BK379" s="177">
        <f>SUM(BK380:BK399)</f>
        <v>0</v>
      </c>
    </row>
    <row r="380" spans="1:65" s="2" customFormat="1" ht="16.5" customHeight="1">
      <c r="A380" s="36"/>
      <c r="B380" s="37"/>
      <c r="C380" s="180" t="s">
        <v>436</v>
      </c>
      <c r="D380" s="180" t="s">
        <v>229</v>
      </c>
      <c r="E380" s="181" t="s">
        <v>1078</v>
      </c>
      <c r="F380" s="182" t="s">
        <v>1079</v>
      </c>
      <c r="G380" s="183" t="s">
        <v>242</v>
      </c>
      <c r="H380" s="184">
        <v>14</v>
      </c>
      <c r="I380" s="185"/>
      <c r="J380" s="186">
        <f>ROUND(I380*H380,2)</f>
        <v>0</v>
      </c>
      <c r="K380" s="182" t="s">
        <v>770</v>
      </c>
      <c r="L380" s="41"/>
      <c r="M380" s="187" t="s">
        <v>19</v>
      </c>
      <c r="N380" s="188" t="s">
        <v>44</v>
      </c>
      <c r="O380" s="66"/>
      <c r="P380" s="189">
        <f>O380*H380</f>
        <v>0</v>
      </c>
      <c r="Q380" s="189">
        <v>0</v>
      </c>
      <c r="R380" s="189">
        <f>Q380*H380</f>
        <v>0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143</v>
      </c>
      <c r="AT380" s="191" t="s">
        <v>229</v>
      </c>
      <c r="AU380" s="191" t="s">
        <v>80</v>
      </c>
      <c r="AY380" s="19" t="s">
        <v>226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143</v>
      </c>
      <c r="BM380" s="191" t="s">
        <v>1080</v>
      </c>
    </row>
    <row r="381" spans="1:65" s="2" customFormat="1" ht="146.25">
      <c r="A381" s="36"/>
      <c r="B381" s="37"/>
      <c r="C381" s="38"/>
      <c r="D381" s="200" t="s">
        <v>737</v>
      </c>
      <c r="E381" s="38"/>
      <c r="F381" s="249" t="s">
        <v>1081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737</v>
      </c>
      <c r="AU381" s="19" t="s">
        <v>80</v>
      </c>
    </row>
    <row r="382" spans="1:65" s="13" customFormat="1" ht="11.25">
      <c r="B382" s="198"/>
      <c r="C382" s="199"/>
      <c r="D382" s="200" t="s">
        <v>238</v>
      </c>
      <c r="E382" s="201" t="s">
        <v>19</v>
      </c>
      <c r="F382" s="202" t="s">
        <v>1082</v>
      </c>
      <c r="G382" s="199"/>
      <c r="H382" s="201" t="s">
        <v>19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238</v>
      </c>
      <c r="AU382" s="208" t="s">
        <v>80</v>
      </c>
      <c r="AV382" s="13" t="s">
        <v>80</v>
      </c>
      <c r="AW382" s="13" t="s">
        <v>35</v>
      </c>
      <c r="AX382" s="13" t="s">
        <v>73</v>
      </c>
      <c r="AY382" s="208" t="s">
        <v>226</v>
      </c>
    </row>
    <row r="383" spans="1:65" s="14" customFormat="1" ht="11.25">
      <c r="B383" s="209"/>
      <c r="C383" s="210"/>
      <c r="D383" s="200" t="s">
        <v>238</v>
      </c>
      <c r="E383" s="211" t="s">
        <v>19</v>
      </c>
      <c r="F383" s="212" t="s">
        <v>1083</v>
      </c>
      <c r="G383" s="210"/>
      <c r="H383" s="213">
        <v>14</v>
      </c>
      <c r="I383" s="214"/>
      <c r="J383" s="210"/>
      <c r="K383" s="210"/>
      <c r="L383" s="215"/>
      <c r="M383" s="216"/>
      <c r="N383" s="217"/>
      <c r="O383" s="217"/>
      <c r="P383" s="217"/>
      <c r="Q383" s="217"/>
      <c r="R383" s="217"/>
      <c r="S383" s="217"/>
      <c r="T383" s="218"/>
      <c r="AT383" s="219" t="s">
        <v>238</v>
      </c>
      <c r="AU383" s="219" t="s">
        <v>80</v>
      </c>
      <c r="AV383" s="14" t="s">
        <v>82</v>
      </c>
      <c r="AW383" s="14" t="s">
        <v>35</v>
      </c>
      <c r="AX383" s="14" t="s">
        <v>73</v>
      </c>
      <c r="AY383" s="219" t="s">
        <v>226</v>
      </c>
    </row>
    <row r="384" spans="1:65" s="15" customFormat="1" ht="11.25">
      <c r="B384" s="220"/>
      <c r="C384" s="221"/>
      <c r="D384" s="200" t="s">
        <v>238</v>
      </c>
      <c r="E384" s="222" t="s">
        <v>19</v>
      </c>
      <c r="F384" s="223" t="s">
        <v>241</v>
      </c>
      <c r="G384" s="221"/>
      <c r="H384" s="224">
        <v>14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238</v>
      </c>
      <c r="AU384" s="230" t="s">
        <v>80</v>
      </c>
      <c r="AV384" s="15" t="s">
        <v>143</v>
      </c>
      <c r="AW384" s="15" t="s">
        <v>35</v>
      </c>
      <c r="AX384" s="15" t="s">
        <v>80</v>
      </c>
      <c r="AY384" s="230" t="s">
        <v>226</v>
      </c>
    </row>
    <row r="385" spans="1:65" s="2" customFormat="1" ht="16.5" customHeight="1">
      <c r="A385" s="36"/>
      <c r="B385" s="37"/>
      <c r="C385" s="180" t="s">
        <v>485</v>
      </c>
      <c r="D385" s="180" t="s">
        <v>229</v>
      </c>
      <c r="E385" s="181" t="s">
        <v>1084</v>
      </c>
      <c r="F385" s="182" t="s">
        <v>1085</v>
      </c>
      <c r="G385" s="183" t="s">
        <v>1086</v>
      </c>
      <c r="H385" s="184">
        <v>4</v>
      </c>
      <c r="I385" s="185"/>
      <c r="J385" s="186">
        <f>ROUND(I385*H385,2)</f>
        <v>0</v>
      </c>
      <c r="K385" s="182" t="s">
        <v>19</v>
      </c>
      <c r="L385" s="41"/>
      <c r="M385" s="187" t="s">
        <v>19</v>
      </c>
      <c r="N385" s="188" t="s">
        <v>44</v>
      </c>
      <c r="O385" s="66"/>
      <c r="P385" s="189">
        <f>O385*H385</f>
        <v>0</v>
      </c>
      <c r="Q385" s="189">
        <v>0</v>
      </c>
      <c r="R385" s="189">
        <f>Q385*H385</f>
        <v>0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143</v>
      </c>
      <c r="AT385" s="191" t="s">
        <v>229</v>
      </c>
      <c r="AU385" s="191" t="s">
        <v>80</v>
      </c>
      <c r="AY385" s="19" t="s">
        <v>226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143</v>
      </c>
      <c r="BM385" s="191" t="s">
        <v>1087</v>
      </c>
    </row>
    <row r="386" spans="1:65" s="2" customFormat="1" ht="58.5">
      <c r="A386" s="36"/>
      <c r="B386" s="37"/>
      <c r="C386" s="38"/>
      <c r="D386" s="200" t="s">
        <v>737</v>
      </c>
      <c r="E386" s="38"/>
      <c r="F386" s="249" t="s">
        <v>1088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737</v>
      </c>
      <c r="AU386" s="19" t="s">
        <v>80</v>
      </c>
    </row>
    <row r="387" spans="1:65" s="13" customFormat="1" ht="11.25">
      <c r="B387" s="198"/>
      <c r="C387" s="199"/>
      <c r="D387" s="200" t="s">
        <v>238</v>
      </c>
      <c r="E387" s="201" t="s">
        <v>19</v>
      </c>
      <c r="F387" s="202" t="s">
        <v>1089</v>
      </c>
      <c r="G387" s="199"/>
      <c r="H387" s="201" t="s">
        <v>19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238</v>
      </c>
      <c r="AU387" s="208" t="s">
        <v>80</v>
      </c>
      <c r="AV387" s="13" t="s">
        <v>80</v>
      </c>
      <c r="AW387" s="13" t="s">
        <v>35</v>
      </c>
      <c r="AX387" s="13" t="s">
        <v>73</v>
      </c>
      <c r="AY387" s="208" t="s">
        <v>226</v>
      </c>
    </row>
    <row r="388" spans="1:65" s="14" customFormat="1" ht="11.25">
      <c r="B388" s="209"/>
      <c r="C388" s="210"/>
      <c r="D388" s="200" t="s">
        <v>238</v>
      </c>
      <c r="E388" s="211" t="s">
        <v>19</v>
      </c>
      <c r="F388" s="212" t="s">
        <v>509</v>
      </c>
      <c r="G388" s="210"/>
      <c r="H388" s="213">
        <v>4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238</v>
      </c>
      <c r="AU388" s="219" t="s">
        <v>80</v>
      </c>
      <c r="AV388" s="14" t="s">
        <v>82</v>
      </c>
      <c r="AW388" s="14" t="s">
        <v>35</v>
      </c>
      <c r="AX388" s="14" t="s">
        <v>73</v>
      </c>
      <c r="AY388" s="219" t="s">
        <v>226</v>
      </c>
    </row>
    <row r="389" spans="1:65" s="15" customFormat="1" ht="11.25">
      <c r="B389" s="220"/>
      <c r="C389" s="221"/>
      <c r="D389" s="200" t="s">
        <v>238</v>
      </c>
      <c r="E389" s="222" t="s">
        <v>19</v>
      </c>
      <c r="F389" s="223" t="s">
        <v>241</v>
      </c>
      <c r="G389" s="221"/>
      <c r="H389" s="224">
        <v>4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238</v>
      </c>
      <c r="AU389" s="230" t="s">
        <v>80</v>
      </c>
      <c r="AV389" s="15" t="s">
        <v>143</v>
      </c>
      <c r="AW389" s="15" t="s">
        <v>35</v>
      </c>
      <c r="AX389" s="15" t="s">
        <v>80</v>
      </c>
      <c r="AY389" s="230" t="s">
        <v>226</v>
      </c>
    </row>
    <row r="390" spans="1:65" s="2" customFormat="1" ht="16.5" customHeight="1">
      <c r="A390" s="36"/>
      <c r="B390" s="37"/>
      <c r="C390" s="180" t="s">
        <v>1090</v>
      </c>
      <c r="D390" s="180" t="s">
        <v>229</v>
      </c>
      <c r="E390" s="181" t="s">
        <v>1091</v>
      </c>
      <c r="F390" s="182" t="s">
        <v>1092</v>
      </c>
      <c r="G390" s="183" t="s">
        <v>1086</v>
      </c>
      <c r="H390" s="184">
        <v>4</v>
      </c>
      <c r="I390" s="185"/>
      <c r="J390" s="186">
        <f>ROUND(I390*H390,2)</f>
        <v>0</v>
      </c>
      <c r="K390" s="182" t="s">
        <v>19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0</v>
      </c>
      <c r="R390" s="189">
        <f>Q390*H390</f>
        <v>0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143</v>
      </c>
      <c r="AT390" s="191" t="s">
        <v>229</v>
      </c>
      <c r="AU390" s="191" t="s">
        <v>80</v>
      </c>
      <c r="AY390" s="19" t="s">
        <v>226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143</v>
      </c>
      <c r="BM390" s="191" t="s">
        <v>1093</v>
      </c>
    </row>
    <row r="391" spans="1:65" s="2" customFormat="1" ht="29.25">
      <c r="A391" s="36"/>
      <c r="B391" s="37"/>
      <c r="C391" s="38"/>
      <c r="D391" s="200" t="s">
        <v>737</v>
      </c>
      <c r="E391" s="38"/>
      <c r="F391" s="249" t="s">
        <v>1094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737</v>
      </c>
      <c r="AU391" s="19" t="s">
        <v>80</v>
      </c>
    </row>
    <row r="392" spans="1:65" s="13" customFormat="1" ht="11.25">
      <c r="B392" s="198"/>
      <c r="C392" s="199"/>
      <c r="D392" s="200" t="s">
        <v>238</v>
      </c>
      <c r="E392" s="201" t="s">
        <v>19</v>
      </c>
      <c r="F392" s="202" t="s">
        <v>1095</v>
      </c>
      <c r="G392" s="199"/>
      <c r="H392" s="201" t="s">
        <v>19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238</v>
      </c>
      <c r="AU392" s="208" t="s">
        <v>80</v>
      </c>
      <c r="AV392" s="13" t="s">
        <v>80</v>
      </c>
      <c r="AW392" s="13" t="s">
        <v>35</v>
      </c>
      <c r="AX392" s="13" t="s">
        <v>73</v>
      </c>
      <c r="AY392" s="208" t="s">
        <v>226</v>
      </c>
    </row>
    <row r="393" spans="1:65" s="14" customFormat="1" ht="11.25">
      <c r="B393" s="209"/>
      <c r="C393" s="210"/>
      <c r="D393" s="200" t="s">
        <v>238</v>
      </c>
      <c r="E393" s="211" t="s">
        <v>19</v>
      </c>
      <c r="F393" s="212" t="s">
        <v>509</v>
      </c>
      <c r="G393" s="210"/>
      <c r="H393" s="213">
        <v>4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238</v>
      </c>
      <c r="AU393" s="219" t="s">
        <v>80</v>
      </c>
      <c r="AV393" s="14" t="s">
        <v>82</v>
      </c>
      <c r="AW393" s="14" t="s">
        <v>35</v>
      </c>
      <c r="AX393" s="14" t="s">
        <v>73</v>
      </c>
      <c r="AY393" s="219" t="s">
        <v>226</v>
      </c>
    </row>
    <row r="394" spans="1:65" s="15" customFormat="1" ht="11.25">
      <c r="B394" s="220"/>
      <c r="C394" s="221"/>
      <c r="D394" s="200" t="s">
        <v>238</v>
      </c>
      <c r="E394" s="222" t="s">
        <v>19</v>
      </c>
      <c r="F394" s="223" t="s">
        <v>241</v>
      </c>
      <c r="G394" s="221"/>
      <c r="H394" s="224">
        <v>4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238</v>
      </c>
      <c r="AU394" s="230" t="s">
        <v>80</v>
      </c>
      <c r="AV394" s="15" t="s">
        <v>143</v>
      </c>
      <c r="AW394" s="15" t="s">
        <v>35</v>
      </c>
      <c r="AX394" s="15" t="s">
        <v>80</v>
      </c>
      <c r="AY394" s="230" t="s">
        <v>226</v>
      </c>
    </row>
    <row r="395" spans="1:65" s="2" customFormat="1" ht="16.5" customHeight="1">
      <c r="A395" s="36"/>
      <c r="B395" s="37"/>
      <c r="C395" s="180" t="s">
        <v>1096</v>
      </c>
      <c r="D395" s="180" t="s">
        <v>229</v>
      </c>
      <c r="E395" s="181" t="s">
        <v>1097</v>
      </c>
      <c r="F395" s="182" t="s">
        <v>1098</v>
      </c>
      <c r="G395" s="183" t="s">
        <v>242</v>
      </c>
      <c r="H395" s="184">
        <v>16</v>
      </c>
      <c r="I395" s="185"/>
      <c r="J395" s="186">
        <f>ROUND(I395*H395,2)</f>
        <v>0</v>
      </c>
      <c r="K395" s="182" t="s">
        <v>19</v>
      </c>
      <c r="L395" s="41"/>
      <c r="M395" s="187" t="s">
        <v>19</v>
      </c>
      <c r="N395" s="188" t="s">
        <v>44</v>
      </c>
      <c r="O395" s="66"/>
      <c r="P395" s="189">
        <f>O395*H395</f>
        <v>0</v>
      </c>
      <c r="Q395" s="189">
        <v>0</v>
      </c>
      <c r="R395" s="189">
        <f>Q395*H395</f>
        <v>0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143</v>
      </c>
      <c r="AT395" s="191" t="s">
        <v>229</v>
      </c>
      <c r="AU395" s="191" t="s">
        <v>80</v>
      </c>
      <c r="AY395" s="19" t="s">
        <v>226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143</v>
      </c>
      <c r="BM395" s="191" t="s">
        <v>1099</v>
      </c>
    </row>
    <row r="396" spans="1:65" s="2" customFormat="1" ht="39">
      <c r="A396" s="36"/>
      <c r="B396" s="37"/>
      <c r="C396" s="38"/>
      <c r="D396" s="200" t="s">
        <v>737</v>
      </c>
      <c r="E396" s="38"/>
      <c r="F396" s="249" t="s">
        <v>1100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737</v>
      </c>
      <c r="AU396" s="19" t="s">
        <v>80</v>
      </c>
    </row>
    <row r="397" spans="1:65" s="13" customFormat="1" ht="11.25">
      <c r="B397" s="198"/>
      <c r="C397" s="199"/>
      <c r="D397" s="200" t="s">
        <v>238</v>
      </c>
      <c r="E397" s="201" t="s">
        <v>19</v>
      </c>
      <c r="F397" s="202" t="s">
        <v>1101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238</v>
      </c>
      <c r="AU397" s="208" t="s">
        <v>80</v>
      </c>
      <c r="AV397" s="13" t="s">
        <v>80</v>
      </c>
      <c r="AW397" s="13" t="s">
        <v>35</v>
      </c>
      <c r="AX397" s="13" t="s">
        <v>73</v>
      </c>
      <c r="AY397" s="208" t="s">
        <v>226</v>
      </c>
    </row>
    <row r="398" spans="1:65" s="14" customFormat="1" ht="11.25">
      <c r="B398" s="209"/>
      <c r="C398" s="210"/>
      <c r="D398" s="200" t="s">
        <v>238</v>
      </c>
      <c r="E398" s="211" t="s">
        <v>19</v>
      </c>
      <c r="F398" s="212" t="s">
        <v>1102</v>
      </c>
      <c r="G398" s="210"/>
      <c r="H398" s="213">
        <v>16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238</v>
      </c>
      <c r="AU398" s="219" t="s">
        <v>80</v>
      </c>
      <c r="AV398" s="14" t="s">
        <v>82</v>
      </c>
      <c r="AW398" s="14" t="s">
        <v>35</v>
      </c>
      <c r="AX398" s="14" t="s">
        <v>73</v>
      </c>
      <c r="AY398" s="219" t="s">
        <v>226</v>
      </c>
    </row>
    <row r="399" spans="1:65" s="15" customFormat="1" ht="11.25">
      <c r="B399" s="220"/>
      <c r="C399" s="221"/>
      <c r="D399" s="200" t="s">
        <v>238</v>
      </c>
      <c r="E399" s="222" t="s">
        <v>19</v>
      </c>
      <c r="F399" s="223" t="s">
        <v>241</v>
      </c>
      <c r="G399" s="221"/>
      <c r="H399" s="224">
        <v>16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238</v>
      </c>
      <c r="AU399" s="230" t="s">
        <v>80</v>
      </c>
      <c r="AV399" s="15" t="s">
        <v>143</v>
      </c>
      <c r="AW399" s="15" t="s">
        <v>35</v>
      </c>
      <c r="AX399" s="15" t="s">
        <v>80</v>
      </c>
      <c r="AY399" s="230" t="s">
        <v>226</v>
      </c>
    </row>
    <row r="400" spans="1:65" s="12" customFormat="1" ht="25.9" customHeight="1">
      <c r="B400" s="164"/>
      <c r="C400" s="165"/>
      <c r="D400" s="166" t="s">
        <v>72</v>
      </c>
      <c r="E400" s="167" t="s">
        <v>281</v>
      </c>
      <c r="F400" s="167" t="s">
        <v>1103</v>
      </c>
      <c r="G400" s="165"/>
      <c r="H400" s="165"/>
      <c r="I400" s="168"/>
      <c r="J400" s="169">
        <f>BK400</f>
        <v>0</v>
      </c>
      <c r="K400" s="165"/>
      <c r="L400" s="170"/>
      <c r="M400" s="171"/>
      <c r="N400" s="172"/>
      <c r="O400" s="172"/>
      <c r="P400" s="173">
        <f>SUM(P401:P460)</f>
        <v>0</v>
      </c>
      <c r="Q400" s="172"/>
      <c r="R400" s="173">
        <f>SUM(R401:R460)</f>
        <v>0</v>
      </c>
      <c r="S400" s="172"/>
      <c r="T400" s="174">
        <f>SUM(T401:T460)</f>
        <v>0</v>
      </c>
      <c r="AR400" s="175" t="s">
        <v>80</v>
      </c>
      <c r="AT400" s="176" t="s">
        <v>72</v>
      </c>
      <c r="AU400" s="176" t="s">
        <v>73</v>
      </c>
      <c r="AY400" s="175" t="s">
        <v>226</v>
      </c>
      <c r="BK400" s="177">
        <f>SUM(BK401:BK460)</f>
        <v>0</v>
      </c>
    </row>
    <row r="401" spans="1:65" s="2" customFormat="1" ht="16.5" customHeight="1">
      <c r="A401" s="36"/>
      <c r="B401" s="37"/>
      <c r="C401" s="180" t="s">
        <v>1104</v>
      </c>
      <c r="D401" s="180" t="s">
        <v>229</v>
      </c>
      <c r="E401" s="181" t="s">
        <v>1105</v>
      </c>
      <c r="F401" s="182" t="s">
        <v>1106</v>
      </c>
      <c r="G401" s="183" t="s">
        <v>1086</v>
      </c>
      <c r="H401" s="184">
        <v>6</v>
      </c>
      <c r="I401" s="185"/>
      <c r="J401" s="186">
        <f>ROUND(I401*H401,2)</f>
        <v>0</v>
      </c>
      <c r="K401" s="182" t="s">
        <v>770</v>
      </c>
      <c r="L401" s="41"/>
      <c r="M401" s="187" t="s">
        <v>19</v>
      </c>
      <c r="N401" s="188" t="s">
        <v>44</v>
      </c>
      <c r="O401" s="66"/>
      <c r="P401" s="189">
        <f>O401*H401</f>
        <v>0</v>
      </c>
      <c r="Q401" s="189">
        <v>0</v>
      </c>
      <c r="R401" s="189">
        <f>Q401*H401</f>
        <v>0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143</v>
      </c>
      <c r="AT401" s="191" t="s">
        <v>229</v>
      </c>
      <c r="AU401" s="191" t="s">
        <v>80</v>
      </c>
      <c r="AY401" s="19" t="s">
        <v>226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143</v>
      </c>
      <c r="BM401" s="191" t="s">
        <v>1107</v>
      </c>
    </row>
    <row r="402" spans="1:65" s="2" customFormat="1" ht="19.5">
      <c r="A402" s="36"/>
      <c r="B402" s="37"/>
      <c r="C402" s="38"/>
      <c r="D402" s="200" t="s">
        <v>737</v>
      </c>
      <c r="E402" s="38"/>
      <c r="F402" s="249" t="s">
        <v>1108</v>
      </c>
      <c r="G402" s="38"/>
      <c r="H402" s="38"/>
      <c r="I402" s="195"/>
      <c r="J402" s="38"/>
      <c r="K402" s="38"/>
      <c r="L402" s="41"/>
      <c r="M402" s="196"/>
      <c r="N402" s="197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737</v>
      </c>
      <c r="AU402" s="19" t="s">
        <v>80</v>
      </c>
    </row>
    <row r="403" spans="1:65" s="13" customFormat="1" ht="22.5">
      <c r="B403" s="198"/>
      <c r="C403" s="199"/>
      <c r="D403" s="200" t="s">
        <v>238</v>
      </c>
      <c r="E403" s="201" t="s">
        <v>19</v>
      </c>
      <c r="F403" s="202" t="s">
        <v>1109</v>
      </c>
      <c r="G403" s="199"/>
      <c r="H403" s="201" t="s">
        <v>19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238</v>
      </c>
      <c r="AU403" s="208" t="s">
        <v>80</v>
      </c>
      <c r="AV403" s="13" t="s">
        <v>80</v>
      </c>
      <c r="AW403" s="13" t="s">
        <v>35</v>
      </c>
      <c r="AX403" s="13" t="s">
        <v>73</v>
      </c>
      <c r="AY403" s="208" t="s">
        <v>226</v>
      </c>
    </row>
    <row r="404" spans="1:65" s="14" customFormat="1" ht="11.25">
      <c r="B404" s="209"/>
      <c r="C404" s="210"/>
      <c r="D404" s="200" t="s">
        <v>238</v>
      </c>
      <c r="E404" s="211" t="s">
        <v>19</v>
      </c>
      <c r="F404" s="212" t="s">
        <v>1110</v>
      </c>
      <c r="G404" s="210"/>
      <c r="H404" s="213">
        <v>6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238</v>
      </c>
      <c r="AU404" s="219" t="s">
        <v>80</v>
      </c>
      <c r="AV404" s="14" t="s">
        <v>82</v>
      </c>
      <c r="AW404" s="14" t="s">
        <v>35</v>
      </c>
      <c r="AX404" s="14" t="s">
        <v>73</v>
      </c>
      <c r="AY404" s="219" t="s">
        <v>226</v>
      </c>
    </row>
    <row r="405" spans="1:65" s="15" customFormat="1" ht="11.25">
      <c r="B405" s="220"/>
      <c r="C405" s="221"/>
      <c r="D405" s="200" t="s">
        <v>238</v>
      </c>
      <c r="E405" s="222" t="s">
        <v>19</v>
      </c>
      <c r="F405" s="223" t="s">
        <v>241</v>
      </c>
      <c r="G405" s="221"/>
      <c r="H405" s="224">
        <v>6</v>
      </c>
      <c r="I405" s="225"/>
      <c r="J405" s="221"/>
      <c r="K405" s="221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238</v>
      </c>
      <c r="AU405" s="230" t="s">
        <v>80</v>
      </c>
      <c r="AV405" s="15" t="s">
        <v>143</v>
      </c>
      <c r="AW405" s="15" t="s">
        <v>35</v>
      </c>
      <c r="AX405" s="15" t="s">
        <v>80</v>
      </c>
      <c r="AY405" s="230" t="s">
        <v>226</v>
      </c>
    </row>
    <row r="406" spans="1:65" s="2" customFormat="1" ht="16.5" customHeight="1">
      <c r="A406" s="36"/>
      <c r="B406" s="37"/>
      <c r="C406" s="180" t="s">
        <v>1111</v>
      </c>
      <c r="D406" s="180" t="s">
        <v>229</v>
      </c>
      <c r="E406" s="181" t="s">
        <v>1112</v>
      </c>
      <c r="F406" s="182" t="s">
        <v>1113</v>
      </c>
      <c r="G406" s="183" t="s">
        <v>1086</v>
      </c>
      <c r="H406" s="184">
        <v>1</v>
      </c>
      <c r="I406" s="185"/>
      <c r="J406" s="186">
        <f>ROUND(I406*H406,2)</f>
        <v>0</v>
      </c>
      <c r="K406" s="182" t="s">
        <v>770</v>
      </c>
      <c r="L406" s="41"/>
      <c r="M406" s="187" t="s">
        <v>19</v>
      </c>
      <c r="N406" s="188" t="s">
        <v>44</v>
      </c>
      <c r="O406" s="66"/>
      <c r="P406" s="189">
        <f>O406*H406</f>
        <v>0</v>
      </c>
      <c r="Q406" s="189">
        <v>0</v>
      </c>
      <c r="R406" s="189">
        <f>Q406*H406</f>
        <v>0</v>
      </c>
      <c r="S406" s="189">
        <v>0</v>
      </c>
      <c r="T406" s="190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91" t="s">
        <v>143</v>
      </c>
      <c r="AT406" s="191" t="s">
        <v>229</v>
      </c>
      <c r="AU406" s="191" t="s">
        <v>80</v>
      </c>
      <c r="AY406" s="19" t="s">
        <v>226</v>
      </c>
      <c r="BE406" s="192">
        <f>IF(N406="základní",J406,0)</f>
        <v>0</v>
      </c>
      <c r="BF406" s="192">
        <f>IF(N406="snížená",J406,0)</f>
        <v>0</v>
      </c>
      <c r="BG406" s="192">
        <f>IF(N406="zákl. přenesená",J406,0)</f>
        <v>0</v>
      </c>
      <c r="BH406" s="192">
        <f>IF(N406="sníž. přenesená",J406,0)</f>
        <v>0</v>
      </c>
      <c r="BI406" s="192">
        <f>IF(N406="nulová",J406,0)</f>
        <v>0</v>
      </c>
      <c r="BJ406" s="19" t="s">
        <v>80</v>
      </c>
      <c r="BK406" s="192">
        <f>ROUND(I406*H406,2)</f>
        <v>0</v>
      </c>
      <c r="BL406" s="19" t="s">
        <v>143</v>
      </c>
      <c r="BM406" s="191" t="s">
        <v>1114</v>
      </c>
    </row>
    <row r="407" spans="1:65" s="2" customFormat="1" ht="19.5">
      <c r="A407" s="36"/>
      <c r="B407" s="37"/>
      <c r="C407" s="38"/>
      <c r="D407" s="200" t="s">
        <v>737</v>
      </c>
      <c r="E407" s="38"/>
      <c r="F407" s="249" t="s">
        <v>1108</v>
      </c>
      <c r="G407" s="38"/>
      <c r="H407" s="38"/>
      <c r="I407" s="195"/>
      <c r="J407" s="38"/>
      <c r="K407" s="38"/>
      <c r="L407" s="41"/>
      <c r="M407" s="196"/>
      <c r="N407" s="197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737</v>
      </c>
      <c r="AU407" s="19" t="s">
        <v>80</v>
      </c>
    </row>
    <row r="408" spans="1:65" s="13" customFormat="1" ht="11.25">
      <c r="B408" s="198"/>
      <c r="C408" s="199"/>
      <c r="D408" s="200" t="s">
        <v>238</v>
      </c>
      <c r="E408" s="201" t="s">
        <v>19</v>
      </c>
      <c r="F408" s="202" t="s">
        <v>1115</v>
      </c>
      <c r="G408" s="199"/>
      <c r="H408" s="201" t="s">
        <v>19</v>
      </c>
      <c r="I408" s="203"/>
      <c r="J408" s="199"/>
      <c r="K408" s="199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238</v>
      </c>
      <c r="AU408" s="208" t="s">
        <v>80</v>
      </c>
      <c r="AV408" s="13" t="s">
        <v>80</v>
      </c>
      <c r="AW408" s="13" t="s">
        <v>35</v>
      </c>
      <c r="AX408" s="13" t="s">
        <v>73</v>
      </c>
      <c r="AY408" s="208" t="s">
        <v>226</v>
      </c>
    </row>
    <row r="409" spans="1:65" s="14" customFormat="1" ht="11.25">
      <c r="B409" s="209"/>
      <c r="C409" s="210"/>
      <c r="D409" s="200" t="s">
        <v>238</v>
      </c>
      <c r="E409" s="211" t="s">
        <v>19</v>
      </c>
      <c r="F409" s="212" t="s">
        <v>521</v>
      </c>
      <c r="G409" s="210"/>
      <c r="H409" s="213">
        <v>1</v>
      </c>
      <c r="I409" s="214"/>
      <c r="J409" s="210"/>
      <c r="K409" s="210"/>
      <c r="L409" s="215"/>
      <c r="M409" s="216"/>
      <c r="N409" s="217"/>
      <c r="O409" s="217"/>
      <c r="P409" s="217"/>
      <c r="Q409" s="217"/>
      <c r="R409" s="217"/>
      <c r="S409" s="217"/>
      <c r="T409" s="218"/>
      <c r="AT409" s="219" t="s">
        <v>238</v>
      </c>
      <c r="AU409" s="219" t="s">
        <v>80</v>
      </c>
      <c r="AV409" s="14" t="s">
        <v>82</v>
      </c>
      <c r="AW409" s="14" t="s">
        <v>35</v>
      </c>
      <c r="AX409" s="14" t="s">
        <v>73</v>
      </c>
      <c r="AY409" s="219" t="s">
        <v>226</v>
      </c>
    </row>
    <row r="410" spans="1:65" s="15" customFormat="1" ht="11.25">
      <c r="B410" s="220"/>
      <c r="C410" s="221"/>
      <c r="D410" s="200" t="s">
        <v>238</v>
      </c>
      <c r="E410" s="222" t="s">
        <v>19</v>
      </c>
      <c r="F410" s="223" t="s">
        <v>241</v>
      </c>
      <c r="G410" s="221"/>
      <c r="H410" s="224">
        <v>1</v>
      </c>
      <c r="I410" s="225"/>
      <c r="J410" s="221"/>
      <c r="K410" s="221"/>
      <c r="L410" s="226"/>
      <c r="M410" s="227"/>
      <c r="N410" s="228"/>
      <c r="O410" s="228"/>
      <c r="P410" s="228"/>
      <c r="Q410" s="228"/>
      <c r="R410" s="228"/>
      <c r="S410" s="228"/>
      <c r="T410" s="229"/>
      <c r="AT410" s="230" t="s">
        <v>238</v>
      </c>
      <c r="AU410" s="230" t="s">
        <v>80</v>
      </c>
      <c r="AV410" s="15" t="s">
        <v>143</v>
      </c>
      <c r="AW410" s="15" t="s">
        <v>35</v>
      </c>
      <c r="AX410" s="15" t="s">
        <v>80</v>
      </c>
      <c r="AY410" s="230" t="s">
        <v>226</v>
      </c>
    </row>
    <row r="411" spans="1:65" s="2" customFormat="1" ht="21.75" customHeight="1">
      <c r="A411" s="36"/>
      <c r="B411" s="37"/>
      <c r="C411" s="180" t="s">
        <v>1116</v>
      </c>
      <c r="D411" s="180" t="s">
        <v>229</v>
      </c>
      <c r="E411" s="181" t="s">
        <v>1117</v>
      </c>
      <c r="F411" s="182" t="s">
        <v>1118</v>
      </c>
      <c r="G411" s="183" t="s">
        <v>1086</v>
      </c>
      <c r="H411" s="184">
        <v>6</v>
      </c>
      <c r="I411" s="185"/>
      <c r="J411" s="186">
        <f>ROUND(I411*H411,2)</f>
        <v>0</v>
      </c>
      <c r="K411" s="182" t="s">
        <v>770</v>
      </c>
      <c r="L411" s="41"/>
      <c r="M411" s="187" t="s">
        <v>19</v>
      </c>
      <c r="N411" s="188" t="s">
        <v>44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143</v>
      </c>
      <c r="AT411" s="191" t="s">
        <v>229</v>
      </c>
      <c r="AU411" s="191" t="s">
        <v>80</v>
      </c>
      <c r="AY411" s="19" t="s">
        <v>226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143</v>
      </c>
      <c r="BM411" s="191" t="s">
        <v>1119</v>
      </c>
    </row>
    <row r="412" spans="1:65" s="2" customFormat="1" ht="19.5">
      <c r="A412" s="36"/>
      <c r="B412" s="37"/>
      <c r="C412" s="38"/>
      <c r="D412" s="200" t="s">
        <v>737</v>
      </c>
      <c r="E412" s="38"/>
      <c r="F412" s="249" t="s">
        <v>1120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737</v>
      </c>
      <c r="AU412" s="19" t="s">
        <v>80</v>
      </c>
    </row>
    <row r="413" spans="1:65" s="13" customFormat="1" ht="11.25">
      <c r="B413" s="198"/>
      <c r="C413" s="199"/>
      <c r="D413" s="200" t="s">
        <v>238</v>
      </c>
      <c r="E413" s="201" t="s">
        <v>19</v>
      </c>
      <c r="F413" s="202" t="s">
        <v>1121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238</v>
      </c>
      <c r="AU413" s="208" t="s">
        <v>80</v>
      </c>
      <c r="AV413" s="13" t="s">
        <v>80</v>
      </c>
      <c r="AW413" s="13" t="s">
        <v>35</v>
      </c>
      <c r="AX413" s="13" t="s">
        <v>73</v>
      </c>
      <c r="AY413" s="208" t="s">
        <v>226</v>
      </c>
    </row>
    <row r="414" spans="1:65" s="14" customFormat="1" ht="11.25">
      <c r="B414" s="209"/>
      <c r="C414" s="210"/>
      <c r="D414" s="200" t="s">
        <v>238</v>
      </c>
      <c r="E414" s="211" t="s">
        <v>19</v>
      </c>
      <c r="F414" s="212" t="s">
        <v>1110</v>
      </c>
      <c r="G414" s="210"/>
      <c r="H414" s="213">
        <v>6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238</v>
      </c>
      <c r="AU414" s="219" t="s">
        <v>80</v>
      </c>
      <c r="AV414" s="14" t="s">
        <v>82</v>
      </c>
      <c r="AW414" s="14" t="s">
        <v>35</v>
      </c>
      <c r="AX414" s="14" t="s">
        <v>73</v>
      </c>
      <c r="AY414" s="219" t="s">
        <v>226</v>
      </c>
    </row>
    <row r="415" spans="1:65" s="15" customFormat="1" ht="11.25">
      <c r="B415" s="220"/>
      <c r="C415" s="221"/>
      <c r="D415" s="200" t="s">
        <v>238</v>
      </c>
      <c r="E415" s="222" t="s">
        <v>19</v>
      </c>
      <c r="F415" s="223" t="s">
        <v>241</v>
      </c>
      <c r="G415" s="221"/>
      <c r="H415" s="224">
        <v>6</v>
      </c>
      <c r="I415" s="225"/>
      <c r="J415" s="221"/>
      <c r="K415" s="221"/>
      <c r="L415" s="226"/>
      <c r="M415" s="227"/>
      <c r="N415" s="228"/>
      <c r="O415" s="228"/>
      <c r="P415" s="228"/>
      <c r="Q415" s="228"/>
      <c r="R415" s="228"/>
      <c r="S415" s="228"/>
      <c r="T415" s="229"/>
      <c r="AT415" s="230" t="s">
        <v>238</v>
      </c>
      <c r="AU415" s="230" t="s">
        <v>80</v>
      </c>
      <c r="AV415" s="15" t="s">
        <v>143</v>
      </c>
      <c r="AW415" s="15" t="s">
        <v>35</v>
      </c>
      <c r="AX415" s="15" t="s">
        <v>80</v>
      </c>
      <c r="AY415" s="230" t="s">
        <v>226</v>
      </c>
    </row>
    <row r="416" spans="1:65" s="2" customFormat="1" ht="16.5" customHeight="1">
      <c r="A416" s="36"/>
      <c r="B416" s="37"/>
      <c r="C416" s="180" t="s">
        <v>1122</v>
      </c>
      <c r="D416" s="180" t="s">
        <v>229</v>
      </c>
      <c r="E416" s="181" t="s">
        <v>1123</v>
      </c>
      <c r="F416" s="182" t="s">
        <v>1124</v>
      </c>
      <c r="G416" s="183" t="s">
        <v>888</v>
      </c>
      <c r="H416" s="184">
        <v>1.2</v>
      </c>
      <c r="I416" s="185"/>
      <c r="J416" s="186">
        <f>ROUND(I416*H416,2)</f>
        <v>0</v>
      </c>
      <c r="K416" s="182" t="s">
        <v>770</v>
      </c>
      <c r="L416" s="41"/>
      <c r="M416" s="187" t="s">
        <v>19</v>
      </c>
      <c r="N416" s="188" t="s">
        <v>44</v>
      </c>
      <c r="O416" s="66"/>
      <c r="P416" s="189">
        <f>O416*H416</f>
        <v>0</v>
      </c>
      <c r="Q416" s="189">
        <v>0</v>
      </c>
      <c r="R416" s="189">
        <f>Q416*H416</f>
        <v>0</v>
      </c>
      <c r="S416" s="189">
        <v>0</v>
      </c>
      <c r="T416" s="190">
        <f>S416*H416</f>
        <v>0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91" t="s">
        <v>143</v>
      </c>
      <c r="AT416" s="191" t="s">
        <v>229</v>
      </c>
      <c r="AU416" s="191" t="s">
        <v>80</v>
      </c>
      <c r="AY416" s="19" t="s">
        <v>226</v>
      </c>
      <c r="BE416" s="192">
        <f>IF(N416="základní",J416,0)</f>
        <v>0</v>
      </c>
      <c r="BF416" s="192">
        <f>IF(N416="snížená",J416,0)</f>
        <v>0</v>
      </c>
      <c r="BG416" s="192">
        <f>IF(N416="zákl. přenesená",J416,0)</f>
        <v>0</v>
      </c>
      <c r="BH416" s="192">
        <f>IF(N416="sníž. přenesená",J416,0)</f>
        <v>0</v>
      </c>
      <c r="BI416" s="192">
        <f>IF(N416="nulová",J416,0)</f>
        <v>0</v>
      </c>
      <c r="BJ416" s="19" t="s">
        <v>80</v>
      </c>
      <c r="BK416" s="192">
        <f>ROUND(I416*H416,2)</f>
        <v>0</v>
      </c>
      <c r="BL416" s="19" t="s">
        <v>143</v>
      </c>
      <c r="BM416" s="191" t="s">
        <v>1125</v>
      </c>
    </row>
    <row r="417" spans="1:65" s="2" customFormat="1" ht="19.5">
      <c r="A417" s="36"/>
      <c r="B417" s="37"/>
      <c r="C417" s="38"/>
      <c r="D417" s="200" t="s">
        <v>737</v>
      </c>
      <c r="E417" s="38"/>
      <c r="F417" s="249" t="s">
        <v>1126</v>
      </c>
      <c r="G417" s="38"/>
      <c r="H417" s="38"/>
      <c r="I417" s="195"/>
      <c r="J417" s="38"/>
      <c r="K417" s="38"/>
      <c r="L417" s="41"/>
      <c r="M417" s="196"/>
      <c r="N417" s="197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737</v>
      </c>
      <c r="AU417" s="19" t="s">
        <v>80</v>
      </c>
    </row>
    <row r="418" spans="1:65" s="13" customFormat="1" ht="11.25">
      <c r="B418" s="198"/>
      <c r="C418" s="199"/>
      <c r="D418" s="200" t="s">
        <v>238</v>
      </c>
      <c r="E418" s="201" t="s">
        <v>19</v>
      </c>
      <c r="F418" s="202" t="s">
        <v>1127</v>
      </c>
      <c r="G418" s="199"/>
      <c r="H418" s="201" t="s">
        <v>19</v>
      </c>
      <c r="I418" s="203"/>
      <c r="J418" s="199"/>
      <c r="K418" s="199"/>
      <c r="L418" s="204"/>
      <c r="M418" s="205"/>
      <c r="N418" s="206"/>
      <c r="O418" s="206"/>
      <c r="P418" s="206"/>
      <c r="Q418" s="206"/>
      <c r="R418" s="206"/>
      <c r="S418" s="206"/>
      <c r="T418" s="207"/>
      <c r="AT418" s="208" t="s">
        <v>238</v>
      </c>
      <c r="AU418" s="208" t="s">
        <v>80</v>
      </c>
      <c r="AV418" s="13" t="s">
        <v>80</v>
      </c>
      <c r="AW418" s="13" t="s">
        <v>35</v>
      </c>
      <c r="AX418" s="13" t="s">
        <v>73</v>
      </c>
      <c r="AY418" s="208" t="s">
        <v>226</v>
      </c>
    </row>
    <row r="419" spans="1:65" s="14" customFormat="1" ht="11.25">
      <c r="B419" s="209"/>
      <c r="C419" s="210"/>
      <c r="D419" s="200" t="s">
        <v>238</v>
      </c>
      <c r="E419" s="211" t="s">
        <v>19</v>
      </c>
      <c r="F419" s="212" t="s">
        <v>1128</v>
      </c>
      <c r="G419" s="210"/>
      <c r="H419" s="213">
        <v>1.2</v>
      </c>
      <c r="I419" s="214"/>
      <c r="J419" s="210"/>
      <c r="K419" s="210"/>
      <c r="L419" s="215"/>
      <c r="M419" s="216"/>
      <c r="N419" s="217"/>
      <c r="O419" s="217"/>
      <c r="P419" s="217"/>
      <c r="Q419" s="217"/>
      <c r="R419" s="217"/>
      <c r="S419" s="217"/>
      <c r="T419" s="218"/>
      <c r="AT419" s="219" t="s">
        <v>238</v>
      </c>
      <c r="AU419" s="219" t="s">
        <v>80</v>
      </c>
      <c r="AV419" s="14" t="s">
        <v>82</v>
      </c>
      <c r="AW419" s="14" t="s">
        <v>35</v>
      </c>
      <c r="AX419" s="14" t="s">
        <v>73</v>
      </c>
      <c r="AY419" s="219" t="s">
        <v>226</v>
      </c>
    </row>
    <row r="420" spans="1:65" s="15" customFormat="1" ht="11.25">
      <c r="B420" s="220"/>
      <c r="C420" s="221"/>
      <c r="D420" s="200" t="s">
        <v>238</v>
      </c>
      <c r="E420" s="222" t="s">
        <v>19</v>
      </c>
      <c r="F420" s="223" t="s">
        <v>241</v>
      </c>
      <c r="G420" s="221"/>
      <c r="H420" s="224">
        <v>1.2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238</v>
      </c>
      <c r="AU420" s="230" t="s">
        <v>80</v>
      </c>
      <c r="AV420" s="15" t="s">
        <v>143</v>
      </c>
      <c r="AW420" s="15" t="s">
        <v>35</v>
      </c>
      <c r="AX420" s="15" t="s">
        <v>80</v>
      </c>
      <c r="AY420" s="230" t="s">
        <v>226</v>
      </c>
    </row>
    <row r="421" spans="1:65" s="2" customFormat="1" ht="16.5" customHeight="1">
      <c r="A421" s="36"/>
      <c r="B421" s="37"/>
      <c r="C421" s="180" t="s">
        <v>1129</v>
      </c>
      <c r="D421" s="180" t="s">
        <v>229</v>
      </c>
      <c r="E421" s="181" t="s">
        <v>1130</v>
      </c>
      <c r="F421" s="182" t="s">
        <v>1131</v>
      </c>
      <c r="G421" s="183" t="s">
        <v>242</v>
      </c>
      <c r="H421" s="184">
        <v>260</v>
      </c>
      <c r="I421" s="185"/>
      <c r="J421" s="186">
        <f>ROUND(I421*H421,2)</f>
        <v>0</v>
      </c>
      <c r="K421" s="182" t="s">
        <v>770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0</v>
      </c>
      <c r="R421" s="189">
        <f>Q421*H421</f>
        <v>0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143</v>
      </c>
      <c r="AT421" s="191" t="s">
        <v>229</v>
      </c>
      <c r="AU421" s="191" t="s">
        <v>80</v>
      </c>
      <c r="AY421" s="19" t="s">
        <v>226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143</v>
      </c>
      <c r="BM421" s="191" t="s">
        <v>1132</v>
      </c>
    </row>
    <row r="422" spans="1:65" s="2" customFormat="1" ht="29.25">
      <c r="A422" s="36"/>
      <c r="B422" s="37"/>
      <c r="C422" s="38"/>
      <c r="D422" s="200" t="s">
        <v>737</v>
      </c>
      <c r="E422" s="38"/>
      <c r="F422" s="249" t="s">
        <v>1133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737</v>
      </c>
      <c r="AU422" s="19" t="s">
        <v>80</v>
      </c>
    </row>
    <row r="423" spans="1:65" s="13" customFormat="1" ht="11.25">
      <c r="B423" s="198"/>
      <c r="C423" s="199"/>
      <c r="D423" s="200" t="s">
        <v>238</v>
      </c>
      <c r="E423" s="201" t="s">
        <v>19</v>
      </c>
      <c r="F423" s="202" t="s">
        <v>1134</v>
      </c>
      <c r="G423" s="199"/>
      <c r="H423" s="201" t="s">
        <v>19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238</v>
      </c>
      <c r="AU423" s="208" t="s">
        <v>80</v>
      </c>
      <c r="AV423" s="13" t="s">
        <v>80</v>
      </c>
      <c r="AW423" s="13" t="s">
        <v>35</v>
      </c>
      <c r="AX423" s="13" t="s">
        <v>73</v>
      </c>
      <c r="AY423" s="208" t="s">
        <v>226</v>
      </c>
    </row>
    <row r="424" spans="1:65" s="14" customFormat="1" ht="11.25">
      <c r="B424" s="209"/>
      <c r="C424" s="210"/>
      <c r="D424" s="200" t="s">
        <v>238</v>
      </c>
      <c r="E424" s="211" t="s">
        <v>19</v>
      </c>
      <c r="F424" s="212" t="s">
        <v>1135</v>
      </c>
      <c r="G424" s="210"/>
      <c r="H424" s="213">
        <v>260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238</v>
      </c>
      <c r="AU424" s="219" t="s">
        <v>80</v>
      </c>
      <c r="AV424" s="14" t="s">
        <v>82</v>
      </c>
      <c r="AW424" s="14" t="s">
        <v>35</v>
      </c>
      <c r="AX424" s="14" t="s">
        <v>73</v>
      </c>
      <c r="AY424" s="219" t="s">
        <v>226</v>
      </c>
    </row>
    <row r="425" spans="1:65" s="15" customFormat="1" ht="11.25">
      <c r="B425" s="220"/>
      <c r="C425" s="221"/>
      <c r="D425" s="200" t="s">
        <v>238</v>
      </c>
      <c r="E425" s="222" t="s">
        <v>19</v>
      </c>
      <c r="F425" s="223" t="s">
        <v>241</v>
      </c>
      <c r="G425" s="221"/>
      <c r="H425" s="224">
        <v>260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238</v>
      </c>
      <c r="AU425" s="230" t="s">
        <v>80</v>
      </c>
      <c r="AV425" s="15" t="s">
        <v>143</v>
      </c>
      <c r="AW425" s="15" t="s">
        <v>35</v>
      </c>
      <c r="AX425" s="15" t="s">
        <v>80</v>
      </c>
      <c r="AY425" s="230" t="s">
        <v>226</v>
      </c>
    </row>
    <row r="426" spans="1:65" s="2" customFormat="1" ht="16.5" customHeight="1">
      <c r="A426" s="36"/>
      <c r="B426" s="37"/>
      <c r="C426" s="180" t="s">
        <v>1136</v>
      </c>
      <c r="D426" s="180" t="s">
        <v>229</v>
      </c>
      <c r="E426" s="181" t="s">
        <v>1137</v>
      </c>
      <c r="F426" s="182" t="s">
        <v>1138</v>
      </c>
      <c r="G426" s="183" t="s">
        <v>242</v>
      </c>
      <c r="H426" s="184">
        <v>422.2</v>
      </c>
      <c r="I426" s="185"/>
      <c r="J426" s="186">
        <f>ROUND(I426*H426,2)</f>
        <v>0</v>
      </c>
      <c r="K426" s="182" t="s">
        <v>770</v>
      </c>
      <c r="L426" s="41"/>
      <c r="M426" s="187" t="s">
        <v>19</v>
      </c>
      <c r="N426" s="188" t="s">
        <v>44</v>
      </c>
      <c r="O426" s="66"/>
      <c r="P426" s="189">
        <f>O426*H426</f>
        <v>0</v>
      </c>
      <c r="Q426" s="189">
        <v>0</v>
      </c>
      <c r="R426" s="189">
        <f>Q426*H426</f>
        <v>0</v>
      </c>
      <c r="S426" s="189">
        <v>0</v>
      </c>
      <c r="T426" s="190">
        <f>S426*H426</f>
        <v>0</v>
      </c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R426" s="191" t="s">
        <v>143</v>
      </c>
      <c r="AT426" s="191" t="s">
        <v>229</v>
      </c>
      <c r="AU426" s="191" t="s">
        <v>80</v>
      </c>
      <c r="AY426" s="19" t="s">
        <v>226</v>
      </c>
      <c r="BE426" s="192">
        <f>IF(N426="základní",J426,0)</f>
        <v>0</v>
      </c>
      <c r="BF426" s="192">
        <f>IF(N426="snížená",J426,0)</f>
        <v>0</v>
      </c>
      <c r="BG426" s="192">
        <f>IF(N426="zákl. přenesená",J426,0)</f>
        <v>0</v>
      </c>
      <c r="BH426" s="192">
        <f>IF(N426="sníž. přenesená",J426,0)</f>
        <v>0</v>
      </c>
      <c r="BI426" s="192">
        <f>IF(N426="nulová",J426,0)</f>
        <v>0</v>
      </c>
      <c r="BJ426" s="19" t="s">
        <v>80</v>
      </c>
      <c r="BK426" s="192">
        <f>ROUND(I426*H426,2)</f>
        <v>0</v>
      </c>
      <c r="BL426" s="19" t="s">
        <v>143</v>
      </c>
      <c r="BM426" s="191" t="s">
        <v>1139</v>
      </c>
    </row>
    <row r="427" spans="1:65" s="2" customFormat="1" ht="29.25">
      <c r="A427" s="36"/>
      <c r="B427" s="37"/>
      <c r="C427" s="38"/>
      <c r="D427" s="200" t="s">
        <v>737</v>
      </c>
      <c r="E427" s="38"/>
      <c r="F427" s="249" t="s">
        <v>1133</v>
      </c>
      <c r="G427" s="38"/>
      <c r="H427" s="38"/>
      <c r="I427" s="195"/>
      <c r="J427" s="38"/>
      <c r="K427" s="38"/>
      <c r="L427" s="41"/>
      <c r="M427" s="196"/>
      <c r="N427" s="197"/>
      <c r="O427" s="66"/>
      <c r="P427" s="66"/>
      <c r="Q427" s="66"/>
      <c r="R427" s="66"/>
      <c r="S427" s="66"/>
      <c r="T427" s="67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T427" s="19" t="s">
        <v>737</v>
      </c>
      <c r="AU427" s="19" t="s">
        <v>80</v>
      </c>
    </row>
    <row r="428" spans="1:65" s="13" customFormat="1" ht="11.25">
      <c r="B428" s="198"/>
      <c r="C428" s="199"/>
      <c r="D428" s="200" t="s">
        <v>238</v>
      </c>
      <c r="E428" s="201" t="s">
        <v>19</v>
      </c>
      <c r="F428" s="202" t="s">
        <v>1140</v>
      </c>
      <c r="G428" s="199"/>
      <c r="H428" s="201" t="s">
        <v>19</v>
      </c>
      <c r="I428" s="203"/>
      <c r="J428" s="199"/>
      <c r="K428" s="199"/>
      <c r="L428" s="204"/>
      <c r="M428" s="205"/>
      <c r="N428" s="206"/>
      <c r="O428" s="206"/>
      <c r="P428" s="206"/>
      <c r="Q428" s="206"/>
      <c r="R428" s="206"/>
      <c r="S428" s="206"/>
      <c r="T428" s="207"/>
      <c r="AT428" s="208" t="s">
        <v>238</v>
      </c>
      <c r="AU428" s="208" t="s">
        <v>80</v>
      </c>
      <c r="AV428" s="13" t="s">
        <v>80</v>
      </c>
      <c r="AW428" s="13" t="s">
        <v>35</v>
      </c>
      <c r="AX428" s="13" t="s">
        <v>73</v>
      </c>
      <c r="AY428" s="208" t="s">
        <v>226</v>
      </c>
    </row>
    <row r="429" spans="1:65" s="14" customFormat="1" ht="11.25">
      <c r="B429" s="209"/>
      <c r="C429" s="210"/>
      <c r="D429" s="200" t="s">
        <v>238</v>
      </c>
      <c r="E429" s="211" t="s">
        <v>19</v>
      </c>
      <c r="F429" s="212" t="s">
        <v>1141</v>
      </c>
      <c r="G429" s="210"/>
      <c r="H429" s="213">
        <v>422.2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238</v>
      </c>
      <c r="AU429" s="219" t="s">
        <v>80</v>
      </c>
      <c r="AV429" s="14" t="s">
        <v>82</v>
      </c>
      <c r="AW429" s="14" t="s">
        <v>35</v>
      </c>
      <c r="AX429" s="14" t="s">
        <v>73</v>
      </c>
      <c r="AY429" s="219" t="s">
        <v>226</v>
      </c>
    </row>
    <row r="430" spans="1:65" s="15" customFormat="1" ht="11.25">
      <c r="B430" s="220"/>
      <c r="C430" s="221"/>
      <c r="D430" s="200" t="s">
        <v>238</v>
      </c>
      <c r="E430" s="222" t="s">
        <v>19</v>
      </c>
      <c r="F430" s="223" t="s">
        <v>241</v>
      </c>
      <c r="G430" s="221"/>
      <c r="H430" s="224">
        <v>422.2</v>
      </c>
      <c r="I430" s="225"/>
      <c r="J430" s="221"/>
      <c r="K430" s="221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238</v>
      </c>
      <c r="AU430" s="230" t="s">
        <v>80</v>
      </c>
      <c r="AV430" s="15" t="s">
        <v>143</v>
      </c>
      <c r="AW430" s="15" t="s">
        <v>35</v>
      </c>
      <c r="AX430" s="15" t="s">
        <v>80</v>
      </c>
      <c r="AY430" s="230" t="s">
        <v>226</v>
      </c>
    </row>
    <row r="431" spans="1:65" s="2" customFormat="1" ht="16.5" customHeight="1">
      <c r="A431" s="36"/>
      <c r="B431" s="37"/>
      <c r="C431" s="180" t="s">
        <v>1142</v>
      </c>
      <c r="D431" s="180" t="s">
        <v>229</v>
      </c>
      <c r="E431" s="181" t="s">
        <v>1143</v>
      </c>
      <c r="F431" s="182" t="s">
        <v>1144</v>
      </c>
      <c r="G431" s="183" t="s">
        <v>242</v>
      </c>
      <c r="H431" s="184">
        <v>370</v>
      </c>
      <c r="I431" s="185"/>
      <c r="J431" s="186">
        <f>ROUND(I431*H431,2)</f>
        <v>0</v>
      </c>
      <c r="K431" s="182" t="s">
        <v>770</v>
      </c>
      <c r="L431" s="41"/>
      <c r="M431" s="187" t="s">
        <v>19</v>
      </c>
      <c r="N431" s="188" t="s">
        <v>44</v>
      </c>
      <c r="O431" s="66"/>
      <c r="P431" s="189">
        <f>O431*H431</f>
        <v>0</v>
      </c>
      <c r="Q431" s="189">
        <v>0</v>
      </c>
      <c r="R431" s="189">
        <f>Q431*H431</f>
        <v>0</v>
      </c>
      <c r="S431" s="189">
        <v>0</v>
      </c>
      <c r="T431" s="190">
        <f>S431*H431</f>
        <v>0</v>
      </c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R431" s="191" t="s">
        <v>143</v>
      </c>
      <c r="AT431" s="191" t="s">
        <v>229</v>
      </c>
      <c r="AU431" s="191" t="s">
        <v>80</v>
      </c>
      <c r="AY431" s="19" t="s">
        <v>226</v>
      </c>
      <c r="BE431" s="192">
        <f>IF(N431="základní",J431,0)</f>
        <v>0</v>
      </c>
      <c r="BF431" s="192">
        <f>IF(N431="snížená",J431,0)</f>
        <v>0</v>
      </c>
      <c r="BG431" s="192">
        <f>IF(N431="zákl. přenesená",J431,0)</f>
        <v>0</v>
      </c>
      <c r="BH431" s="192">
        <f>IF(N431="sníž. přenesená",J431,0)</f>
        <v>0</v>
      </c>
      <c r="BI431" s="192">
        <f>IF(N431="nulová",J431,0)</f>
        <v>0</v>
      </c>
      <c r="BJ431" s="19" t="s">
        <v>80</v>
      </c>
      <c r="BK431" s="192">
        <f>ROUND(I431*H431,2)</f>
        <v>0</v>
      </c>
      <c r="BL431" s="19" t="s">
        <v>143</v>
      </c>
      <c r="BM431" s="191" t="s">
        <v>1145</v>
      </c>
    </row>
    <row r="432" spans="1:65" s="2" customFormat="1" ht="29.25">
      <c r="A432" s="36"/>
      <c r="B432" s="37"/>
      <c r="C432" s="38"/>
      <c r="D432" s="200" t="s">
        <v>737</v>
      </c>
      <c r="E432" s="38"/>
      <c r="F432" s="249" t="s">
        <v>1133</v>
      </c>
      <c r="G432" s="38"/>
      <c r="H432" s="38"/>
      <c r="I432" s="195"/>
      <c r="J432" s="38"/>
      <c r="K432" s="38"/>
      <c r="L432" s="41"/>
      <c r="M432" s="196"/>
      <c r="N432" s="197"/>
      <c r="O432" s="66"/>
      <c r="P432" s="66"/>
      <c r="Q432" s="66"/>
      <c r="R432" s="66"/>
      <c r="S432" s="66"/>
      <c r="T432" s="67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T432" s="19" t="s">
        <v>737</v>
      </c>
      <c r="AU432" s="19" t="s">
        <v>80</v>
      </c>
    </row>
    <row r="433" spans="1:65" s="13" customFormat="1" ht="11.25">
      <c r="B433" s="198"/>
      <c r="C433" s="199"/>
      <c r="D433" s="200" t="s">
        <v>238</v>
      </c>
      <c r="E433" s="201" t="s">
        <v>19</v>
      </c>
      <c r="F433" s="202" t="s">
        <v>1146</v>
      </c>
      <c r="G433" s="199"/>
      <c r="H433" s="201" t="s">
        <v>19</v>
      </c>
      <c r="I433" s="203"/>
      <c r="J433" s="199"/>
      <c r="K433" s="199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238</v>
      </c>
      <c r="AU433" s="208" t="s">
        <v>80</v>
      </c>
      <c r="AV433" s="13" t="s">
        <v>80</v>
      </c>
      <c r="AW433" s="13" t="s">
        <v>35</v>
      </c>
      <c r="AX433" s="13" t="s">
        <v>73</v>
      </c>
      <c r="AY433" s="208" t="s">
        <v>226</v>
      </c>
    </row>
    <row r="434" spans="1:65" s="14" customFormat="1" ht="11.25">
      <c r="B434" s="209"/>
      <c r="C434" s="210"/>
      <c r="D434" s="200" t="s">
        <v>238</v>
      </c>
      <c r="E434" s="211" t="s">
        <v>19</v>
      </c>
      <c r="F434" s="212" t="s">
        <v>1147</v>
      </c>
      <c r="G434" s="210"/>
      <c r="H434" s="213">
        <v>370</v>
      </c>
      <c r="I434" s="214"/>
      <c r="J434" s="210"/>
      <c r="K434" s="210"/>
      <c r="L434" s="215"/>
      <c r="M434" s="216"/>
      <c r="N434" s="217"/>
      <c r="O434" s="217"/>
      <c r="P434" s="217"/>
      <c r="Q434" s="217"/>
      <c r="R434" s="217"/>
      <c r="S434" s="217"/>
      <c r="T434" s="218"/>
      <c r="AT434" s="219" t="s">
        <v>238</v>
      </c>
      <c r="AU434" s="219" t="s">
        <v>80</v>
      </c>
      <c r="AV434" s="14" t="s">
        <v>82</v>
      </c>
      <c r="AW434" s="14" t="s">
        <v>35</v>
      </c>
      <c r="AX434" s="14" t="s">
        <v>73</v>
      </c>
      <c r="AY434" s="219" t="s">
        <v>226</v>
      </c>
    </row>
    <row r="435" spans="1:65" s="15" customFormat="1" ht="11.25">
      <c r="B435" s="220"/>
      <c r="C435" s="221"/>
      <c r="D435" s="200" t="s">
        <v>238</v>
      </c>
      <c r="E435" s="222" t="s">
        <v>19</v>
      </c>
      <c r="F435" s="223" t="s">
        <v>241</v>
      </c>
      <c r="G435" s="221"/>
      <c r="H435" s="224">
        <v>370</v>
      </c>
      <c r="I435" s="225"/>
      <c r="J435" s="221"/>
      <c r="K435" s="221"/>
      <c r="L435" s="226"/>
      <c r="M435" s="227"/>
      <c r="N435" s="228"/>
      <c r="O435" s="228"/>
      <c r="P435" s="228"/>
      <c r="Q435" s="228"/>
      <c r="R435" s="228"/>
      <c r="S435" s="228"/>
      <c r="T435" s="229"/>
      <c r="AT435" s="230" t="s">
        <v>238</v>
      </c>
      <c r="AU435" s="230" t="s">
        <v>80</v>
      </c>
      <c r="AV435" s="15" t="s">
        <v>143</v>
      </c>
      <c r="AW435" s="15" t="s">
        <v>35</v>
      </c>
      <c r="AX435" s="15" t="s">
        <v>80</v>
      </c>
      <c r="AY435" s="230" t="s">
        <v>226</v>
      </c>
    </row>
    <row r="436" spans="1:65" s="2" customFormat="1" ht="16.5" customHeight="1">
      <c r="A436" s="36"/>
      <c r="B436" s="37"/>
      <c r="C436" s="180" t="s">
        <v>1148</v>
      </c>
      <c r="D436" s="180" t="s">
        <v>229</v>
      </c>
      <c r="E436" s="181" t="s">
        <v>1149</v>
      </c>
      <c r="F436" s="182" t="s">
        <v>1150</v>
      </c>
      <c r="G436" s="183" t="s">
        <v>242</v>
      </c>
      <c r="H436" s="184">
        <v>33</v>
      </c>
      <c r="I436" s="185"/>
      <c r="J436" s="186">
        <f>ROUND(I436*H436,2)</f>
        <v>0</v>
      </c>
      <c r="K436" s="182" t="s">
        <v>770</v>
      </c>
      <c r="L436" s="41"/>
      <c r="M436" s="187" t="s">
        <v>19</v>
      </c>
      <c r="N436" s="188" t="s">
        <v>44</v>
      </c>
      <c r="O436" s="66"/>
      <c r="P436" s="189">
        <f>O436*H436</f>
        <v>0</v>
      </c>
      <c r="Q436" s="189">
        <v>0</v>
      </c>
      <c r="R436" s="189">
        <f>Q436*H436</f>
        <v>0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143</v>
      </c>
      <c r="AT436" s="191" t="s">
        <v>229</v>
      </c>
      <c r="AU436" s="191" t="s">
        <v>80</v>
      </c>
      <c r="AY436" s="19" t="s">
        <v>226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143</v>
      </c>
      <c r="BM436" s="191" t="s">
        <v>1151</v>
      </c>
    </row>
    <row r="437" spans="1:65" s="2" customFormat="1" ht="19.5">
      <c r="A437" s="36"/>
      <c r="B437" s="37"/>
      <c r="C437" s="38"/>
      <c r="D437" s="200" t="s">
        <v>737</v>
      </c>
      <c r="E437" s="38"/>
      <c r="F437" s="249" t="s">
        <v>1152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737</v>
      </c>
      <c r="AU437" s="19" t="s">
        <v>80</v>
      </c>
    </row>
    <row r="438" spans="1:65" s="13" customFormat="1" ht="11.25">
      <c r="B438" s="198"/>
      <c r="C438" s="199"/>
      <c r="D438" s="200" t="s">
        <v>238</v>
      </c>
      <c r="E438" s="201" t="s">
        <v>19</v>
      </c>
      <c r="F438" s="202" t="s">
        <v>1068</v>
      </c>
      <c r="G438" s="199"/>
      <c r="H438" s="201" t="s">
        <v>19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238</v>
      </c>
      <c r="AU438" s="208" t="s">
        <v>80</v>
      </c>
      <c r="AV438" s="13" t="s">
        <v>80</v>
      </c>
      <c r="AW438" s="13" t="s">
        <v>35</v>
      </c>
      <c r="AX438" s="13" t="s">
        <v>73</v>
      </c>
      <c r="AY438" s="208" t="s">
        <v>226</v>
      </c>
    </row>
    <row r="439" spans="1:65" s="14" customFormat="1" ht="11.25">
      <c r="B439" s="209"/>
      <c r="C439" s="210"/>
      <c r="D439" s="200" t="s">
        <v>238</v>
      </c>
      <c r="E439" s="211" t="s">
        <v>19</v>
      </c>
      <c r="F439" s="212" t="s">
        <v>1069</v>
      </c>
      <c r="G439" s="210"/>
      <c r="H439" s="213">
        <v>33</v>
      </c>
      <c r="I439" s="214"/>
      <c r="J439" s="210"/>
      <c r="K439" s="210"/>
      <c r="L439" s="215"/>
      <c r="M439" s="216"/>
      <c r="N439" s="217"/>
      <c r="O439" s="217"/>
      <c r="P439" s="217"/>
      <c r="Q439" s="217"/>
      <c r="R439" s="217"/>
      <c r="S439" s="217"/>
      <c r="T439" s="218"/>
      <c r="AT439" s="219" t="s">
        <v>238</v>
      </c>
      <c r="AU439" s="219" t="s">
        <v>80</v>
      </c>
      <c r="AV439" s="14" t="s">
        <v>82</v>
      </c>
      <c r="AW439" s="14" t="s">
        <v>35</v>
      </c>
      <c r="AX439" s="14" t="s">
        <v>73</v>
      </c>
      <c r="AY439" s="219" t="s">
        <v>226</v>
      </c>
    </row>
    <row r="440" spans="1:65" s="15" customFormat="1" ht="11.25">
      <c r="B440" s="220"/>
      <c r="C440" s="221"/>
      <c r="D440" s="200" t="s">
        <v>238</v>
      </c>
      <c r="E440" s="222" t="s">
        <v>19</v>
      </c>
      <c r="F440" s="223" t="s">
        <v>241</v>
      </c>
      <c r="G440" s="221"/>
      <c r="H440" s="224">
        <v>33</v>
      </c>
      <c r="I440" s="225"/>
      <c r="J440" s="221"/>
      <c r="K440" s="221"/>
      <c r="L440" s="226"/>
      <c r="M440" s="227"/>
      <c r="N440" s="228"/>
      <c r="O440" s="228"/>
      <c r="P440" s="228"/>
      <c r="Q440" s="228"/>
      <c r="R440" s="228"/>
      <c r="S440" s="228"/>
      <c r="T440" s="229"/>
      <c r="AT440" s="230" t="s">
        <v>238</v>
      </c>
      <c r="AU440" s="230" t="s">
        <v>80</v>
      </c>
      <c r="AV440" s="15" t="s">
        <v>143</v>
      </c>
      <c r="AW440" s="15" t="s">
        <v>35</v>
      </c>
      <c r="AX440" s="15" t="s">
        <v>80</v>
      </c>
      <c r="AY440" s="230" t="s">
        <v>226</v>
      </c>
    </row>
    <row r="441" spans="1:65" s="2" customFormat="1" ht="24.2" customHeight="1">
      <c r="A441" s="36"/>
      <c r="B441" s="37"/>
      <c r="C441" s="180" t="s">
        <v>1153</v>
      </c>
      <c r="D441" s="180" t="s">
        <v>229</v>
      </c>
      <c r="E441" s="181" t="s">
        <v>1154</v>
      </c>
      <c r="F441" s="182" t="s">
        <v>1155</v>
      </c>
      <c r="G441" s="183" t="s">
        <v>1086</v>
      </c>
      <c r="H441" s="184">
        <v>3</v>
      </c>
      <c r="I441" s="185"/>
      <c r="J441" s="186">
        <f>ROUND(I441*H441,2)</f>
        <v>0</v>
      </c>
      <c r="K441" s="182" t="s">
        <v>770</v>
      </c>
      <c r="L441" s="41"/>
      <c r="M441" s="187" t="s">
        <v>19</v>
      </c>
      <c r="N441" s="188" t="s">
        <v>44</v>
      </c>
      <c r="O441" s="66"/>
      <c r="P441" s="189">
        <f>O441*H441</f>
        <v>0</v>
      </c>
      <c r="Q441" s="189">
        <v>0</v>
      </c>
      <c r="R441" s="189">
        <f>Q441*H441</f>
        <v>0</v>
      </c>
      <c r="S441" s="189">
        <v>0</v>
      </c>
      <c r="T441" s="190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91" t="s">
        <v>143</v>
      </c>
      <c r="AT441" s="191" t="s">
        <v>229</v>
      </c>
      <c r="AU441" s="191" t="s">
        <v>80</v>
      </c>
      <c r="AY441" s="19" t="s">
        <v>226</v>
      </c>
      <c r="BE441" s="192">
        <f>IF(N441="základní",J441,0)</f>
        <v>0</v>
      </c>
      <c r="BF441" s="192">
        <f>IF(N441="snížená",J441,0)</f>
        <v>0</v>
      </c>
      <c r="BG441" s="192">
        <f>IF(N441="zákl. přenesená",J441,0)</f>
        <v>0</v>
      </c>
      <c r="BH441" s="192">
        <f>IF(N441="sníž. přenesená",J441,0)</f>
        <v>0</v>
      </c>
      <c r="BI441" s="192">
        <f>IF(N441="nulová",J441,0)</f>
        <v>0</v>
      </c>
      <c r="BJ441" s="19" t="s">
        <v>80</v>
      </c>
      <c r="BK441" s="192">
        <f>ROUND(I441*H441,2)</f>
        <v>0</v>
      </c>
      <c r="BL441" s="19" t="s">
        <v>143</v>
      </c>
      <c r="BM441" s="191" t="s">
        <v>1156</v>
      </c>
    </row>
    <row r="442" spans="1:65" s="2" customFormat="1" ht="39">
      <c r="A442" s="36"/>
      <c r="B442" s="37"/>
      <c r="C442" s="38"/>
      <c r="D442" s="200" t="s">
        <v>737</v>
      </c>
      <c r="E442" s="38"/>
      <c r="F442" s="249" t="s">
        <v>1157</v>
      </c>
      <c r="G442" s="38"/>
      <c r="H442" s="38"/>
      <c r="I442" s="195"/>
      <c r="J442" s="38"/>
      <c r="K442" s="38"/>
      <c r="L442" s="41"/>
      <c r="M442" s="196"/>
      <c r="N442" s="197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737</v>
      </c>
      <c r="AU442" s="19" t="s">
        <v>80</v>
      </c>
    </row>
    <row r="443" spans="1:65" s="13" customFormat="1" ht="11.25">
      <c r="B443" s="198"/>
      <c r="C443" s="199"/>
      <c r="D443" s="200" t="s">
        <v>238</v>
      </c>
      <c r="E443" s="201" t="s">
        <v>19</v>
      </c>
      <c r="F443" s="202" t="s">
        <v>1158</v>
      </c>
      <c r="G443" s="199"/>
      <c r="H443" s="201" t="s">
        <v>19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238</v>
      </c>
      <c r="AU443" s="208" t="s">
        <v>80</v>
      </c>
      <c r="AV443" s="13" t="s">
        <v>80</v>
      </c>
      <c r="AW443" s="13" t="s">
        <v>35</v>
      </c>
      <c r="AX443" s="13" t="s">
        <v>73</v>
      </c>
      <c r="AY443" s="208" t="s">
        <v>226</v>
      </c>
    </row>
    <row r="444" spans="1:65" s="14" customFormat="1" ht="11.25">
      <c r="B444" s="209"/>
      <c r="C444" s="210"/>
      <c r="D444" s="200" t="s">
        <v>238</v>
      </c>
      <c r="E444" s="211" t="s">
        <v>19</v>
      </c>
      <c r="F444" s="212" t="s">
        <v>502</v>
      </c>
      <c r="G444" s="210"/>
      <c r="H444" s="213">
        <v>3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238</v>
      </c>
      <c r="AU444" s="219" t="s">
        <v>80</v>
      </c>
      <c r="AV444" s="14" t="s">
        <v>82</v>
      </c>
      <c r="AW444" s="14" t="s">
        <v>35</v>
      </c>
      <c r="AX444" s="14" t="s">
        <v>73</v>
      </c>
      <c r="AY444" s="219" t="s">
        <v>226</v>
      </c>
    </row>
    <row r="445" spans="1:65" s="15" customFormat="1" ht="11.25">
      <c r="B445" s="220"/>
      <c r="C445" s="221"/>
      <c r="D445" s="200" t="s">
        <v>238</v>
      </c>
      <c r="E445" s="222" t="s">
        <v>19</v>
      </c>
      <c r="F445" s="223" t="s">
        <v>241</v>
      </c>
      <c r="G445" s="221"/>
      <c r="H445" s="224">
        <v>3</v>
      </c>
      <c r="I445" s="225"/>
      <c r="J445" s="221"/>
      <c r="K445" s="221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238</v>
      </c>
      <c r="AU445" s="230" t="s">
        <v>80</v>
      </c>
      <c r="AV445" s="15" t="s">
        <v>143</v>
      </c>
      <c r="AW445" s="15" t="s">
        <v>35</v>
      </c>
      <c r="AX445" s="15" t="s">
        <v>80</v>
      </c>
      <c r="AY445" s="230" t="s">
        <v>226</v>
      </c>
    </row>
    <row r="446" spans="1:65" s="2" customFormat="1" ht="24.2" customHeight="1">
      <c r="A446" s="36"/>
      <c r="B446" s="37"/>
      <c r="C446" s="180" t="s">
        <v>1159</v>
      </c>
      <c r="D446" s="180" t="s">
        <v>229</v>
      </c>
      <c r="E446" s="181" t="s">
        <v>1160</v>
      </c>
      <c r="F446" s="182" t="s">
        <v>1161</v>
      </c>
      <c r="G446" s="183" t="s">
        <v>1086</v>
      </c>
      <c r="H446" s="184">
        <v>1</v>
      </c>
      <c r="I446" s="185"/>
      <c r="J446" s="186">
        <f>ROUND(I446*H446,2)</f>
        <v>0</v>
      </c>
      <c r="K446" s="182" t="s">
        <v>770</v>
      </c>
      <c r="L446" s="41"/>
      <c r="M446" s="187" t="s">
        <v>19</v>
      </c>
      <c r="N446" s="188" t="s">
        <v>44</v>
      </c>
      <c r="O446" s="66"/>
      <c r="P446" s="189">
        <f>O446*H446</f>
        <v>0</v>
      </c>
      <c r="Q446" s="189">
        <v>0</v>
      </c>
      <c r="R446" s="189">
        <f>Q446*H446</f>
        <v>0</v>
      </c>
      <c r="S446" s="189">
        <v>0</v>
      </c>
      <c r="T446" s="190">
        <f>S446*H446</f>
        <v>0</v>
      </c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R446" s="191" t="s">
        <v>143</v>
      </c>
      <c r="AT446" s="191" t="s">
        <v>229</v>
      </c>
      <c r="AU446" s="191" t="s">
        <v>80</v>
      </c>
      <c r="AY446" s="19" t="s">
        <v>226</v>
      </c>
      <c r="BE446" s="192">
        <f>IF(N446="základní",J446,0)</f>
        <v>0</v>
      </c>
      <c r="BF446" s="192">
        <f>IF(N446="snížená",J446,0)</f>
        <v>0</v>
      </c>
      <c r="BG446" s="192">
        <f>IF(N446="zákl. přenesená",J446,0)</f>
        <v>0</v>
      </c>
      <c r="BH446" s="192">
        <f>IF(N446="sníž. přenesená",J446,0)</f>
        <v>0</v>
      </c>
      <c r="BI446" s="192">
        <f>IF(N446="nulová",J446,0)</f>
        <v>0</v>
      </c>
      <c r="BJ446" s="19" t="s">
        <v>80</v>
      </c>
      <c r="BK446" s="192">
        <f>ROUND(I446*H446,2)</f>
        <v>0</v>
      </c>
      <c r="BL446" s="19" t="s">
        <v>143</v>
      </c>
      <c r="BM446" s="191" t="s">
        <v>1162</v>
      </c>
    </row>
    <row r="447" spans="1:65" s="2" customFormat="1" ht="39">
      <c r="A447" s="36"/>
      <c r="B447" s="37"/>
      <c r="C447" s="38"/>
      <c r="D447" s="200" t="s">
        <v>737</v>
      </c>
      <c r="E447" s="38"/>
      <c r="F447" s="249" t="s">
        <v>1157</v>
      </c>
      <c r="G447" s="38"/>
      <c r="H447" s="38"/>
      <c r="I447" s="195"/>
      <c r="J447" s="38"/>
      <c r="K447" s="38"/>
      <c r="L447" s="41"/>
      <c r="M447" s="196"/>
      <c r="N447" s="197"/>
      <c r="O447" s="66"/>
      <c r="P447" s="66"/>
      <c r="Q447" s="66"/>
      <c r="R447" s="66"/>
      <c r="S447" s="66"/>
      <c r="T447" s="67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T447" s="19" t="s">
        <v>737</v>
      </c>
      <c r="AU447" s="19" t="s">
        <v>80</v>
      </c>
    </row>
    <row r="448" spans="1:65" s="13" customFormat="1" ht="11.25">
      <c r="B448" s="198"/>
      <c r="C448" s="199"/>
      <c r="D448" s="200" t="s">
        <v>238</v>
      </c>
      <c r="E448" s="201" t="s">
        <v>19</v>
      </c>
      <c r="F448" s="202" t="s">
        <v>1163</v>
      </c>
      <c r="G448" s="199"/>
      <c r="H448" s="201" t="s">
        <v>19</v>
      </c>
      <c r="I448" s="203"/>
      <c r="J448" s="199"/>
      <c r="K448" s="199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238</v>
      </c>
      <c r="AU448" s="208" t="s">
        <v>80</v>
      </c>
      <c r="AV448" s="13" t="s">
        <v>80</v>
      </c>
      <c r="AW448" s="13" t="s">
        <v>35</v>
      </c>
      <c r="AX448" s="13" t="s">
        <v>73</v>
      </c>
      <c r="AY448" s="208" t="s">
        <v>226</v>
      </c>
    </row>
    <row r="449" spans="1:65" s="14" customFormat="1" ht="11.25">
      <c r="B449" s="209"/>
      <c r="C449" s="210"/>
      <c r="D449" s="200" t="s">
        <v>238</v>
      </c>
      <c r="E449" s="211" t="s">
        <v>19</v>
      </c>
      <c r="F449" s="212" t="s">
        <v>521</v>
      </c>
      <c r="G449" s="210"/>
      <c r="H449" s="213">
        <v>1</v>
      </c>
      <c r="I449" s="214"/>
      <c r="J449" s="210"/>
      <c r="K449" s="210"/>
      <c r="L449" s="215"/>
      <c r="M449" s="216"/>
      <c r="N449" s="217"/>
      <c r="O449" s="217"/>
      <c r="P449" s="217"/>
      <c r="Q449" s="217"/>
      <c r="R449" s="217"/>
      <c r="S449" s="217"/>
      <c r="T449" s="218"/>
      <c r="AT449" s="219" t="s">
        <v>238</v>
      </c>
      <c r="AU449" s="219" t="s">
        <v>80</v>
      </c>
      <c r="AV449" s="14" t="s">
        <v>82</v>
      </c>
      <c r="AW449" s="14" t="s">
        <v>35</v>
      </c>
      <c r="AX449" s="14" t="s">
        <v>73</v>
      </c>
      <c r="AY449" s="219" t="s">
        <v>226</v>
      </c>
    </row>
    <row r="450" spans="1:65" s="15" customFormat="1" ht="11.25">
      <c r="B450" s="220"/>
      <c r="C450" s="221"/>
      <c r="D450" s="200" t="s">
        <v>238</v>
      </c>
      <c r="E450" s="222" t="s">
        <v>19</v>
      </c>
      <c r="F450" s="223" t="s">
        <v>241</v>
      </c>
      <c r="G450" s="221"/>
      <c r="H450" s="224">
        <v>1</v>
      </c>
      <c r="I450" s="225"/>
      <c r="J450" s="221"/>
      <c r="K450" s="221"/>
      <c r="L450" s="226"/>
      <c r="M450" s="227"/>
      <c r="N450" s="228"/>
      <c r="O450" s="228"/>
      <c r="P450" s="228"/>
      <c r="Q450" s="228"/>
      <c r="R450" s="228"/>
      <c r="S450" s="228"/>
      <c r="T450" s="229"/>
      <c r="AT450" s="230" t="s">
        <v>238</v>
      </c>
      <c r="AU450" s="230" t="s">
        <v>80</v>
      </c>
      <c r="AV450" s="15" t="s">
        <v>143</v>
      </c>
      <c r="AW450" s="15" t="s">
        <v>35</v>
      </c>
      <c r="AX450" s="15" t="s">
        <v>80</v>
      </c>
      <c r="AY450" s="230" t="s">
        <v>226</v>
      </c>
    </row>
    <row r="451" spans="1:65" s="2" customFormat="1" ht="24.2" customHeight="1">
      <c r="A451" s="36"/>
      <c r="B451" s="37"/>
      <c r="C451" s="180" t="s">
        <v>1164</v>
      </c>
      <c r="D451" s="180" t="s">
        <v>229</v>
      </c>
      <c r="E451" s="181" t="s">
        <v>1165</v>
      </c>
      <c r="F451" s="182" t="s">
        <v>1166</v>
      </c>
      <c r="G451" s="183" t="s">
        <v>1086</v>
      </c>
      <c r="H451" s="184">
        <v>5</v>
      </c>
      <c r="I451" s="185"/>
      <c r="J451" s="186">
        <f>ROUND(I451*H451,2)</f>
        <v>0</v>
      </c>
      <c r="K451" s="182" t="s">
        <v>770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0</v>
      </c>
      <c r="R451" s="189">
        <f>Q451*H451</f>
        <v>0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143</v>
      </c>
      <c r="AT451" s="191" t="s">
        <v>229</v>
      </c>
      <c r="AU451" s="191" t="s">
        <v>80</v>
      </c>
      <c r="AY451" s="19" t="s">
        <v>226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143</v>
      </c>
      <c r="BM451" s="191" t="s">
        <v>1167</v>
      </c>
    </row>
    <row r="452" spans="1:65" s="2" customFormat="1" ht="39">
      <c r="A452" s="36"/>
      <c r="B452" s="37"/>
      <c r="C452" s="38"/>
      <c r="D452" s="200" t="s">
        <v>737</v>
      </c>
      <c r="E452" s="38"/>
      <c r="F452" s="249" t="s">
        <v>1157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737</v>
      </c>
      <c r="AU452" s="19" t="s">
        <v>80</v>
      </c>
    </row>
    <row r="453" spans="1:65" s="13" customFormat="1" ht="11.25">
      <c r="B453" s="198"/>
      <c r="C453" s="199"/>
      <c r="D453" s="200" t="s">
        <v>238</v>
      </c>
      <c r="E453" s="201" t="s">
        <v>19</v>
      </c>
      <c r="F453" s="202" t="s">
        <v>1168</v>
      </c>
      <c r="G453" s="199"/>
      <c r="H453" s="201" t="s">
        <v>19</v>
      </c>
      <c r="I453" s="203"/>
      <c r="J453" s="199"/>
      <c r="K453" s="199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238</v>
      </c>
      <c r="AU453" s="208" t="s">
        <v>80</v>
      </c>
      <c r="AV453" s="13" t="s">
        <v>80</v>
      </c>
      <c r="AW453" s="13" t="s">
        <v>35</v>
      </c>
      <c r="AX453" s="13" t="s">
        <v>73</v>
      </c>
      <c r="AY453" s="208" t="s">
        <v>226</v>
      </c>
    </row>
    <row r="454" spans="1:65" s="14" customFormat="1" ht="11.25">
      <c r="B454" s="209"/>
      <c r="C454" s="210"/>
      <c r="D454" s="200" t="s">
        <v>238</v>
      </c>
      <c r="E454" s="211" t="s">
        <v>19</v>
      </c>
      <c r="F454" s="212" t="s">
        <v>1169</v>
      </c>
      <c r="G454" s="210"/>
      <c r="H454" s="213">
        <v>5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238</v>
      </c>
      <c r="AU454" s="219" t="s">
        <v>80</v>
      </c>
      <c r="AV454" s="14" t="s">
        <v>82</v>
      </c>
      <c r="AW454" s="14" t="s">
        <v>35</v>
      </c>
      <c r="AX454" s="14" t="s">
        <v>73</v>
      </c>
      <c r="AY454" s="219" t="s">
        <v>226</v>
      </c>
    </row>
    <row r="455" spans="1:65" s="15" customFormat="1" ht="11.25">
      <c r="B455" s="220"/>
      <c r="C455" s="221"/>
      <c r="D455" s="200" t="s">
        <v>238</v>
      </c>
      <c r="E455" s="222" t="s">
        <v>19</v>
      </c>
      <c r="F455" s="223" t="s">
        <v>241</v>
      </c>
      <c r="G455" s="221"/>
      <c r="H455" s="224">
        <v>5</v>
      </c>
      <c r="I455" s="225"/>
      <c r="J455" s="221"/>
      <c r="K455" s="221"/>
      <c r="L455" s="226"/>
      <c r="M455" s="227"/>
      <c r="N455" s="228"/>
      <c r="O455" s="228"/>
      <c r="P455" s="228"/>
      <c r="Q455" s="228"/>
      <c r="R455" s="228"/>
      <c r="S455" s="228"/>
      <c r="T455" s="229"/>
      <c r="AT455" s="230" t="s">
        <v>238</v>
      </c>
      <c r="AU455" s="230" t="s">
        <v>80</v>
      </c>
      <c r="AV455" s="15" t="s">
        <v>143</v>
      </c>
      <c r="AW455" s="15" t="s">
        <v>35</v>
      </c>
      <c r="AX455" s="15" t="s">
        <v>80</v>
      </c>
      <c r="AY455" s="230" t="s">
        <v>226</v>
      </c>
    </row>
    <row r="456" spans="1:65" s="2" customFormat="1" ht="16.5" customHeight="1">
      <c r="A456" s="36"/>
      <c r="B456" s="37"/>
      <c r="C456" s="180" t="s">
        <v>1170</v>
      </c>
      <c r="D456" s="180" t="s">
        <v>229</v>
      </c>
      <c r="E456" s="181" t="s">
        <v>1171</v>
      </c>
      <c r="F456" s="182" t="s">
        <v>1172</v>
      </c>
      <c r="G456" s="183" t="s">
        <v>242</v>
      </c>
      <c r="H456" s="184">
        <v>262</v>
      </c>
      <c r="I456" s="185"/>
      <c r="J456" s="186">
        <f>ROUND(I456*H456,2)</f>
        <v>0</v>
      </c>
      <c r="K456" s="182" t="s">
        <v>770</v>
      </c>
      <c r="L456" s="41"/>
      <c r="M456" s="187" t="s">
        <v>19</v>
      </c>
      <c r="N456" s="188" t="s">
        <v>44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143</v>
      </c>
      <c r="AT456" s="191" t="s">
        <v>229</v>
      </c>
      <c r="AU456" s="191" t="s">
        <v>80</v>
      </c>
      <c r="AY456" s="19" t="s">
        <v>226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143</v>
      </c>
      <c r="BM456" s="191" t="s">
        <v>1173</v>
      </c>
    </row>
    <row r="457" spans="1:65" s="2" customFormat="1" ht="58.5">
      <c r="A457" s="36"/>
      <c r="B457" s="37"/>
      <c r="C457" s="38"/>
      <c r="D457" s="200" t="s">
        <v>737</v>
      </c>
      <c r="E457" s="38"/>
      <c r="F457" s="249" t="s">
        <v>1174</v>
      </c>
      <c r="G457" s="38"/>
      <c r="H457" s="38"/>
      <c r="I457" s="195"/>
      <c r="J457" s="38"/>
      <c r="K457" s="38"/>
      <c r="L457" s="41"/>
      <c r="M457" s="196"/>
      <c r="N457" s="197"/>
      <c r="O457" s="66"/>
      <c r="P457" s="66"/>
      <c r="Q457" s="66"/>
      <c r="R457" s="66"/>
      <c r="S457" s="66"/>
      <c r="T457" s="67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T457" s="19" t="s">
        <v>737</v>
      </c>
      <c r="AU457" s="19" t="s">
        <v>80</v>
      </c>
    </row>
    <row r="458" spans="1:65" s="13" customFormat="1" ht="11.25">
      <c r="B458" s="198"/>
      <c r="C458" s="199"/>
      <c r="D458" s="200" t="s">
        <v>238</v>
      </c>
      <c r="E458" s="201" t="s">
        <v>19</v>
      </c>
      <c r="F458" s="202" t="s">
        <v>1175</v>
      </c>
      <c r="G458" s="199"/>
      <c r="H458" s="201" t="s">
        <v>19</v>
      </c>
      <c r="I458" s="203"/>
      <c r="J458" s="199"/>
      <c r="K458" s="199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238</v>
      </c>
      <c r="AU458" s="208" t="s">
        <v>80</v>
      </c>
      <c r="AV458" s="13" t="s">
        <v>80</v>
      </c>
      <c r="AW458" s="13" t="s">
        <v>35</v>
      </c>
      <c r="AX458" s="13" t="s">
        <v>73</v>
      </c>
      <c r="AY458" s="208" t="s">
        <v>226</v>
      </c>
    </row>
    <row r="459" spans="1:65" s="14" customFormat="1" ht="11.25">
      <c r="B459" s="209"/>
      <c r="C459" s="210"/>
      <c r="D459" s="200" t="s">
        <v>238</v>
      </c>
      <c r="E459" s="211" t="s">
        <v>19</v>
      </c>
      <c r="F459" s="212" t="s">
        <v>1176</v>
      </c>
      <c r="G459" s="210"/>
      <c r="H459" s="213">
        <v>262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238</v>
      </c>
      <c r="AU459" s="219" t="s">
        <v>80</v>
      </c>
      <c r="AV459" s="14" t="s">
        <v>82</v>
      </c>
      <c r="AW459" s="14" t="s">
        <v>35</v>
      </c>
      <c r="AX459" s="14" t="s">
        <v>73</v>
      </c>
      <c r="AY459" s="219" t="s">
        <v>226</v>
      </c>
    </row>
    <row r="460" spans="1:65" s="15" customFormat="1" ht="11.25">
      <c r="B460" s="220"/>
      <c r="C460" s="221"/>
      <c r="D460" s="200" t="s">
        <v>238</v>
      </c>
      <c r="E460" s="222" t="s">
        <v>19</v>
      </c>
      <c r="F460" s="223" t="s">
        <v>241</v>
      </c>
      <c r="G460" s="221"/>
      <c r="H460" s="224">
        <v>262</v>
      </c>
      <c r="I460" s="225"/>
      <c r="J460" s="221"/>
      <c r="K460" s="221"/>
      <c r="L460" s="226"/>
      <c r="M460" s="250"/>
      <c r="N460" s="251"/>
      <c r="O460" s="251"/>
      <c r="P460" s="251"/>
      <c r="Q460" s="251"/>
      <c r="R460" s="251"/>
      <c r="S460" s="251"/>
      <c r="T460" s="252"/>
      <c r="AT460" s="230" t="s">
        <v>238</v>
      </c>
      <c r="AU460" s="230" t="s">
        <v>80</v>
      </c>
      <c r="AV460" s="15" t="s">
        <v>143</v>
      </c>
      <c r="AW460" s="15" t="s">
        <v>35</v>
      </c>
      <c r="AX460" s="15" t="s">
        <v>80</v>
      </c>
      <c r="AY460" s="230" t="s">
        <v>226</v>
      </c>
    </row>
    <row r="461" spans="1:65" s="2" customFormat="1" ht="6.95" customHeight="1">
      <c r="A461" s="36"/>
      <c r="B461" s="49"/>
      <c r="C461" s="50"/>
      <c r="D461" s="50"/>
      <c r="E461" s="50"/>
      <c r="F461" s="50"/>
      <c r="G461" s="50"/>
      <c r="H461" s="50"/>
      <c r="I461" s="50"/>
      <c r="J461" s="50"/>
      <c r="K461" s="50"/>
      <c r="L461" s="41"/>
      <c r="M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</row>
  </sheetData>
  <sheetProtection algorithmName="SHA-512" hashValue="CSi6Tzh2fvvakbmt0G0SEMO+HFZmW5Tnquhkv2KnK6p7biu281pzJ0OgGVLp2jxE+GWwLuYb5likIP2rAjaP/A==" saltValue="mvfZ1flTXMOm0dk1WR0aqg==" spinCount="100000" sheet="1" objects="1" scenarios="1" formatColumns="0" formatRows="0" autoFilter="0"/>
  <autoFilter ref="C93:K460" xr:uid="{00000000-0009-0000-0000-000006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117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198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1177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ROUND(J110,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ROUND((SUM(BE110:BE1635)),  2)</f>
        <v>0</v>
      </c>
      <c r="G37" s="36"/>
      <c r="H37" s="36"/>
      <c r="I37" s="126">
        <v>0.21</v>
      </c>
      <c r="J37" s="125">
        <f>ROUND(((SUM(BE110:BE1635))*I37),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ROUND((SUM(BF110:BF1635)),  2)</f>
        <v>0</v>
      </c>
      <c r="G38" s="36"/>
      <c r="H38" s="36"/>
      <c r="I38" s="126">
        <v>0.15</v>
      </c>
      <c r="J38" s="125">
        <f>ROUND(((SUM(BF110:BF1635))*I38),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ROUND((SUM(BG110:BG1635)),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ROUND((SUM(BH110:BH1635)),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ROUND((SUM(BI110:BI1635)),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198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 xml:space="preserve">SO 02.1 - Stavební část 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J110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J111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691</v>
      </c>
      <c r="E69" s="150"/>
      <c r="F69" s="150"/>
      <c r="G69" s="150"/>
      <c r="H69" s="150"/>
      <c r="I69" s="150"/>
      <c r="J69" s="151">
        <f>J112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1178</v>
      </c>
      <c r="E70" s="150"/>
      <c r="F70" s="150"/>
      <c r="G70" s="150"/>
      <c r="H70" s="150"/>
      <c r="I70" s="150"/>
      <c r="J70" s="151">
        <f>J192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1179</v>
      </c>
      <c r="E71" s="150"/>
      <c r="F71" s="150"/>
      <c r="G71" s="150"/>
      <c r="H71" s="150"/>
      <c r="I71" s="150"/>
      <c r="J71" s="151">
        <f>J293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1180</v>
      </c>
      <c r="E72" s="150"/>
      <c r="F72" s="150"/>
      <c r="G72" s="150"/>
      <c r="H72" s="150"/>
      <c r="I72" s="150"/>
      <c r="J72" s="151">
        <f>J374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1181</v>
      </c>
      <c r="E73" s="150"/>
      <c r="F73" s="150"/>
      <c r="G73" s="150"/>
      <c r="H73" s="150"/>
      <c r="I73" s="150"/>
      <c r="J73" s="151">
        <f>J439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692</v>
      </c>
      <c r="E74" s="150"/>
      <c r="F74" s="150"/>
      <c r="G74" s="150"/>
      <c r="H74" s="150"/>
      <c r="I74" s="150"/>
      <c r="J74" s="151">
        <f>J916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1182</v>
      </c>
      <c r="E75" s="150"/>
      <c r="F75" s="150"/>
      <c r="G75" s="150"/>
      <c r="H75" s="150"/>
      <c r="I75" s="150"/>
      <c r="J75" s="151">
        <f>J970</f>
        <v>0</v>
      </c>
      <c r="K75" s="98"/>
      <c r="L75" s="152"/>
    </row>
    <row r="76" spans="1:47" s="9" customFormat="1" ht="24.95" customHeight="1">
      <c r="B76" s="142"/>
      <c r="C76" s="143"/>
      <c r="D76" s="144" t="s">
        <v>205</v>
      </c>
      <c r="E76" s="145"/>
      <c r="F76" s="145"/>
      <c r="G76" s="145"/>
      <c r="H76" s="145"/>
      <c r="I76" s="145"/>
      <c r="J76" s="146">
        <f>J973</f>
        <v>0</v>
      </c>
      <c r="K76" s="143"/>
      <c r="L76" s="147"/>
    </row>
    <row r="77" spans="1:47" s="10" customFormat="1" ht="19.899999999999999" customHeight="1">
      <c r="B77" s="148"/>
      <c r="C77" s="98"/>
      <c r="D77" s="149" t="s">
        <v>1183</v>
      </c>
      <c r="E77" s="150"/>
      <c r="F77" s="150"/>
      <c r="G77" s="150"/>
      <c r="H77" s="150"/>
      <c r="I77" s="150"/>
      <c r="J77" s="151">
        <f>J974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207</v>
      </c>
      <c r="E78" s="150"/>
      <c r="F78" s="150"/>
      <c r="G78" s="150"/>
      <c r="H78" s="150"/>
      <c r="I78" s="150"/>
      <c r="J78" s="151">
        <f>J1021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1184</v>
      </c>
      <c r="E79" s="150"/>
      <c r="F79" s="150"/>
      <c r="G79" s="150"/>
      <c r="H79" s="150"/>
      <c r="I79" s="150"/>
      <c r="J79" s="151">
        <f>J1044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210</v>
      </c>
      <c r="E80" s="150"/>
      <c r="F80" s="150"/>
      <c r="G80" s="150"/>
      <c r="H80" s="150"/>
      <c r="I80" s="150"/>
      <c r="J80" s="151">
        <f>J1157</f>
        <v>0</v>
      </c>
      <c r="K80" s="98"/>
      <c r="L80" s="152"/>
    </row>
    <row r="81" spans="1:31" s="10" customFormat="1" ht="19.899999999999999" customHeight="1">
      <c r="B81" s="148"/>
      <c r="C81" s="98"/>
      <c r="D81" s="149" t="s">
        <v>1185</v>
      </c>
      <c r="E81" s="150"/>
      <c r="F81" s="150"/>
      <c r="G81" s="150"/>
      <c r="H81" s="150"/>
      <c r="I81" s="150"/>
      <c r="J81" s="151">
        <f>J1173</f>
        <v>0</v>
      </c>
      <c r="K81" s="98"/>
      <c r="L81" s="152"/>
    </row>
    <row r="82" spans="1:31" s="10" customFormat="1" ht="19.899999999999999" customHeight="1">
      <c r="B82" s="148"/>
      <c r="C82" s="98"/>
      <c r="D82" s="149" t="s">
        <v>1186</v>
      </c>
      <c r="E82" s="150"/>
      <c r="F82" s="150"/>
      <c r="G82" s="150"/>
      <c r="H82" s="150"/>
      <c r="I82" s="150"/>
      <c r="J82" s="151">
        <f>J1266</f>
        <v>0</v>
      </c>
      <c r="K82" s="98"/>
      <c r="L82" s="152"/>
    </row>
    <row r="83" spans="1:31" s="10" customFormat="1" ht="19.899999999999999" customHeight="1">
      <c r="B83" s="148"/>
      <c r="C83" s="98"/>
      <c r="D83" s="149" t="s">
        <v>1187</v>
      </c>
      <c r="E83" s="150"/>
      <c r="F83" s="150"/>
      <c r="G83" s="150"/>
      <c r="H83" s="150"/>
      <c r="I83" s="150"/>
      <c r="J83" s="151">
        <f>J1348</f>
        <v>0</v>
      </c>
      <c r="K83" s="98"/>
      <c r="L83" s="152"/>
    </row>
    <row r="84" spans="1:31" s="10" customFormat="1" ht="19.899999999999999" customHeight="1">
      <c r="B84" s="148"/>
      <c r="C84" s="98"/>
      <c r="D84" s="149" t="s">
        <v>1188</v>
      </c>
      <c r="E84" s="150"/>
      <c r="F84" s="150"/>
      <c r="G84" s="150"/>
      <c r="H84" s="150"/>
      <c r="I84" s="150"/>
      <c r="J84" s="151">
        <f>J1481</f>
        <v>0</v>
      </c>
      <c r="K84" s="98"/>
      <c r="L84" s="152"/>
    </row>
    <row r="85" spans="1:31" s="10" customFormat="1" ht="19.899999999999999" customHeight="1">
      <c r="B85" s="148"/>
      <c r="C85" s="98"/>
      <c r="D85" s="149" t="s">
        <v>1189</v>
      </c>
      <c r="E85" s="150"/>
      <c r="F85" s="150"/>
      <c r="G85" s="150"/>
      <c r="H85" s="150"/>
      <c r="I85" s="150"/>
      <c r="J85" s="151">
        <f>J1487</f>
        <v>0</v>
      </c>
      <c r="K85" s="98"/>
      <c r="L85" s="152"/>
    </row>
    <row r="86" spans="1:31" s="10" customFormat="1" ht="19.899999999999999" customHeight="1">
      <c r="B86" s="148"/>
      <c r="C86" s="98"/>
      <c r="D86" s="149" t="s">
        <v>1190</v>
      </c>
      <c r="E86" s="150"/>
      <c r="F86" s="150"/>
      <c r="G86" s="150"/>
      <c r="H86" s="150"/>
      <c r="I86" s="150"/>
      <c r="J86" s="151">
        <f>J1634</f>
        <v>0</v>
      </c>
      <c r="K86" s="98"/>
      <c r="L86" s="152"/>
    </row>
    <row r="87" spans="1:31" s="2" customFormat="1" ht="21.7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49"/>
      <c r="C88" s="50"/>
      <c r="D88" s="50"/>
      <c r="E88" s="50"/>
      <c r="F88" s="50"/>
      <c r="G88" s="50"/>
      <c r="H88" s="50"/>
      <c r="I88" s="50"/>
      <c r="J88" s="50"/>
      <c r="K88" s="50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92" spans="1:31" s="2" customFormat="1" ht="6.95" customHeight="1">
      <c r="A92" s="36"/>
      <c r="B92" s="51"/>
      <c r="C92" s="52"/>
      <c r="D92" s="52"/>
      <c r="E92" s="52"/>
      <c r="F92" s="52"/>
      <c r="G92" s="52"/>
      <c r="H92" s="52"/>
      <c r="I92" s="52"/>
      <c r="J92" s="52"/>
      <c r="K92" s="52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24.95" customHeight="1">
      <c r="A93" s="36"/>
      <c r="B93" s="37"/>
      <c r="C93" s="25" t="s">
        <v>211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16</v>
      </c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414" t="str">
        <f>E7</f>
        <v>Vstupní objekt do areálu Kamencového jezera D1 Mostecká</v>
      </c>
      <c r="F96" s="415"/>
      <c r="G96" s="415"/>
      <c r="H96" s="415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3" s="1" customFormat="1" ht="12" customHeight="1">
      <c r="B97" s="23"/>
      <c r="C97" s="31" t="s">
        <v>195</v>
      </c>
      <c r="D97" s="24"/>
      <c r="E97" s="24"/>
      <c r="F97" s="24"/>
      <c r="G97" s="24"/>
      <c r="H97" s="24"/>
      <c r="I97" s="24"/>
      <c r="J97" s="24"/>
      <c r="K97" s="24"/>
      <c r="L97" s="22"/>
    </row>
    <row r="98" spans="1:63" s="1" customFormat="1" ht="16.5" customHeight="1">
      <c r="B98" s="23"/>
      <c r="C98" s="24"/>
      <c r="D98" s="24"/>
      <c r="E98" s="414" t="s">
        <v>689</v>
      </c>
      <c r="F98" s="365"/>
      <c r="G98" s="365"/>
      <c r="H98" s="365"/>
      <c r="I98" s="24"/>
      <c r="J98" s="24"/>
      <c r="K98" s="24"/>
      <c r="L98" s="22"/>
    </row>
    <row r="99" spans="1:63" s="1" customFormat="1" ht="12" customHeight="1">
      <c r="B99" s="23"/>
      <c r="C99" s="31" t="s">
        <v>197</v>
      </c>
      <c r="D99" s="24"/>
      <c r="E99" s="24"/>
      <c r="F99" s="24"/>
      <c r="G99" s="24"/>
      <c r="H99" s="24"/>
      <c r="I99" s="24"/>
      <c r="J99" s="24"/>
      <c r="K99" s="24"/>
      <c r="L99" s="22"/>
    </row>
    <row r="100" spans="1:63" s="2" customFormat="1" ht="16.5" customHeight="1">
      <c r="A100" s="36"/>
      <c r="B100" s="37"/>
      <c r="C100" s="38"/>
      <c r="D100" s="38"/>
      <c r="E100" s="416" t="s">
        <v>198</v>
      </c>
      <c r="F100" s="417"/>
      <c r="G100" s="417"/>
      <c r="H100" s="417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3" s="2" customFormat="1" ht="12" customHeight="1">
      <c r="A101" s="36"/>
      <c r="B101" s="37"/>
      <c r="C101" s="31" t="s">
        <v>199</v>
      </c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3" s="2" customFormat="1" ht="16.5" customHeight="1">
      <c r="A102" s="36"/>
      <c r="B102" s="37"/>
      <c r="C102" s="38"/>
      <c r="D102" s="38"/>
      <c r="E102" s="387" t="str">
        <f>E13</f>
        <v xml:space="preserve">SO 02.1 - Stavební část </v>
      </c>
      <c r="F102" s="417"/>
      <c r="G102" s="417"/>
      <c r="H102" s="417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3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3" s="2" customFormat="1" ht="12" customHeight="1">
      <c r="A104" s="36"/>
      <c r="B104" s="37"/>
      <c r="C104" s="31" t="s">
        <v>21</v>
      </c>
      <c r="D104" s="38"/>
      <c r="E104" s="38"/>
      <c r="F104" s="29" t="str">
        <f>F16</f>
        <v xml:space="preserve"> </v>
      </c>
      <c r="G104" s="38"/>
      <c r="H104" s="38"/>
      <c r="I104" s="31" t="s">
        <v>23</v>
      </c>
      <c r="J104" s="61" t="str">
        <f>IF(J16="","",J16)</f>
        <v>5. 4. 2022</v>
      </c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3" s="2" customFormat="1" ht="6.95" customHeight="1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3" s="2" customFormat="1" ht="15.2" customHeight="1">
      <c r="A106" s="36"/>
      <c r="B106" s="37"/>
      <c r="C106" s="31" t="s">
        <v>25</v>
      </c>
      <c r="D106" s="38"/>
      <c r="E106" s="38"/>
      <c r="F106" s="29" t="str">
        <f>E19</f>
        <v>Statutární město Chomutov</v>
      </c>
      <c r="G106" s="38"/>
      <c r="H106" s="38"/>
      <c r="I106" s="31" t="s">
        <v>31</v>
      </c>
      <c r="J106" s="34" t="str">
        <f>E25</f>
        <v>Refuel s.r.o.</v>
      </c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3" s="2" customFormat="1" ht="15.2" customHeight="1">
      <c r="A107" s="36"/>
      <c r="B107" s="37"/>
      <c r="C107" s="31" t="s">
        <v>29</v>
      </c>
      <c r="D107" s="38"/>
      <c r="E107" s="38"/>
      <c r="F107" s="29" t="str">
        <f>IF(E22="","",E22)</f>
        <v>Vyplň údaj</v>
      </c>
      <c r="G107" s="38"/>
      <c r="H107" s="38"/>
      <c r="I107" s="31" t="s">
        <v>36</v>
      </c>
      <c r="J107" s="34" t="str">
        <f>E28</f>
        <v xml:space="preserve"> </v>
      </c>
      <c r="K107" s="38"/>
      <c r="L107" s="11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spans="1:63" s="2" customFormat="1" ht="10.35" customHeight="1">
      <c r="A108" s="36"/>
      <c r="B108" s="37"/>
      <c r="C108" s="38"/>
      <c r="D108" s="38"/>
      <c r="E108" s="38"/>
      <c r="F108" s="38"/>
      <c r="G108" s="38"/>
      <c r="H108" s="38"/>
      <c r="I108" s="38"/>
      <c r="J108" s="38"/>
      <c r="K108" s="38"/>
      <c r="L108" s="11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spans="1:63" s="11" customFormat="1" ht="29.25" customHeight="1">
      <c r="A109" s="153"/>
      <c r="B109" s="154"/>
      <c r="C109" s="155" t="s">
        <v>212</v>
      </c>
      <c r="D109" s="156" t="s">
        <v>58</v>
      </c>
      <c r="E109" s="156" t="s">
        <v>54</v>
      </c>
      <c r="F109" s="156" t="s">
        <v>55</v>
      </c>
      <c r="G109" s="156" t="s">
        <v>213</v>
      </c>
      <c r="H109" s="156" t="s">
        <v>214</v>
      </c>
      <c r="I109" s="156" t="s">
        <v>215</v>
      </c>
      <c r="J109" s="156" t="s">
        <v>203</v>
      </c>
      <c r="K109" s="157" t="s">
        <v>216</v>
      </c>
      <c r="L109" s="158"/>
      <c r="M109" s="70" t="s">
        <v>19</v>
      </c>
      <c r="N109" s="71" t="s">
        <v>43</v>
      </c>
      <c r="O109" s="71" t="s">
        <v>217</v>
      </c>
      <c r="P109" s="71" t="s">
        <v>218</v>
      </c>
      <c r="Q109" s="71" t="s">
        <v>219</v>
      </c>
      <c r="R109" s="71" t="s">
        <v>220</v>
      </c>
      <c r="S109" s="71" t="s">
        <v>221</v>
      </c>
      <c r="T109" s="72" t="s">
        <v>222</v>
      </c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</row>
    <row r="110" spans="1:63" s="2" customFormat="1" ht="22.9" customHeight="1">
      <c r="A110" s="36"/>
      <c r="B110" s="37"/>
      <c r="C110" s="77" t="s">
        <v>223</v>
      </c>
      <c r="D110" s="38"/>
      <c r="E110" s="38"/>
      <c r="F110" s="38"/>
      <c r="G110" s="38"/>
      <c r="H110" s="38"/>
      <c r="I110" s="38"/>
      <c r="J110" s="159">
        <f>BK110</f>
        <v>0</v>
      </c>
      <c r="K110" s="38"/>
      <c r="L110" s="41"/>
      <c r="M110" s="73"/>
      <c r="N110" s="160"/>
      <c r="O110" s="74"/>
      <c r="P110" s="161">
        <f>P111+P973</f>
        <v>0</v>
      </c>
      <c r="Q110" s="74"/>
      <c r="R110" s="161">
        <f>R111+R973</f>
        <v>907.03057361120284</v>
      </c>
      <c r="S110" s="74"/>
      <c r="T110" s="162">
        <f>T111+T973</f>
        <v>2.5724916500000004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72</v>
      </c>
      <c r="AU110" s="19" t="s">
        <v>204</v>
      </c>
      <c r="BK110" s="163">
        <f>BK111+BK973</f>
        <v>0</v>
      </c>
    </row>
    <row r="111" spans="1:63" s="12" customFormat="1" ht="25.9" customHeight="1">
      <c r="B111" s="164"/>
      <c r="C111" s="165"/>
      <c r="D111" s="166" t="s">
        <v>72</v>
      </c>
      <c r="E111" s="167" t="s">
        <v>572</v>
      </c>
      <c r="F111" s="167" t="s">
        <v>573</v>
      </c>
      <c r="G111" s="165"/>
      <c r="H111" s="165"/>
      <c r="I111" s="168"/>
      <c r="J111" s="169">
        <f>BK111</f>
        <v>0</v>
      </c>
      <c r="K111" s="165"/>
      <c r="L111" s="170"/>
      <c r="M111" s="171"/>
      <c r="N111" s="172"/>
      <c r="O111" s="172"/>
      <c r="P111" s="173">
        <f>P112+P192+P293+P374+P439+P916+P970</f>
        <v>0</v>
      </c>
      <c r="Q111" s="172"/>
      <c r="R111" s="173">
        <f>R112+R192+R293+R374+R439+R916+R970</f>
        <v>892.33374320239091</v>
      </c>
      <c r="S111" s="172"/>
      <c r="T111" s="174">
        <f>T112+T192+T293+T374+T439+T916+T970</f>
        <v>2.5002500000000003</v>
      </c>
      <c r="AR111" s="175" t="s">
        <v>80</v>
      </c>
      <c r="AT111" s="176" t="s">
        <v>72</v>
      </c>
      <c r="AU111" s="176" t="s">
        <v>73</v>
      </c>
      <c r="AY111" s="175" t="s">
        <v>226</v>
      </c>
      <c r="BK111" s="177">
        <f>BK112+BK192+BK293+BK374+BK439+BK916+BK970</f>
        <v>0</v>
      </c>
    </row>
    <row r="112" spans="1:63" s="12" customFormat="1" ht="22.9" customHeight="1">
      <c r="B112" s="164"/>
      <c r="C112" s="165"/>
      <c r="D112" s="166" t="s">
        <v>72</v>
      </c>
      <c r="E112" s="178" t="s">
        <v>80</v>
      </c>
      <c r="F112" s="178" t="s">
        <v>576</v>
      </c>
      <c r="G112" s="165"/>
      <c r="H112" s="165"/>
      <c r="I112" s="168"/>
      <c r="J112" s="179">
        <f>BK112</f>
        <v>0</v>
      </c>
      <c r="K112" s="165"/>
      <c r="L112" s="170"/>
      <c r="M112" s="171"/>
      <c r="N112" s="172"/>
      <c r="O112" s="172"/>
      <c r="P112" s="173">
        <f>SUM(P113:P191)</f>
        <v>0</v>
      </c>
      <c r="Q112" s="172"/>
      <c r="R112" s="173">
        <f>SUM(R113:R191)</f>
        <v>0</v>
      </c>
      <c r="S112" s="172"/>
      <c r="T112" s="174">
        <f>SUM(T113:T191)</f>
        <v>0</v>
      </c>
      <c r="AR112" s="175" t="s">
        <v>80</v>
      </c>
      <c r="AT112" s="176" t="s">
        <v>72</v>
      </c>
      <c r="AU112" s="176" t="s">
        <v>80</v>
      </c>
      <c r="AY112" s="175" t="s">
        <v>226</v>
      </c>
      <c r="BK112" s="177">
        <f>SUM(BK113:BK191)</f>
        <v>0</v>
      </c>
    </row>
    <row r="113" spans="1:65" s="2" customFormat="1" ht="21.75" customHeight="1">
      <c r="A113" s="36"/>
      <c r="B113" s="37"/>
      <c r="C113" s="180" t="s">
        <v>80</v>
      </c>
      <c r="D113" s="180" t="s">
        <v>229</v>
      </c>
      <c r="E113" s="181" t="s">
        <v>1191</v>
      </c>
      <c r="F113" s="182" t="s">
        <v>1192</v>
      </c>
      <c r="G113" s="183" t="s">
        <v>420</v>
      </c>
      <c r="H113" s="184">
        <v>237.5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1193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1194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13" customFormat="1" ht="11.25">
      <c r="B115" s="198"/>
      <c r="C115" s="199"/>
      <c r="D115" s="200" t="s">
        <v>238</v>
      </c>
      <c r="E115" s="201" t="s">
        <v>19</v>
      </c>
      <c r="F115" s="202" t="s">
        <v>1195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238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226</v>
      </c>
    </row>
    <row r="116" spans="1:65" s="13" customFormat="1" ht="11.25">
      <c r="B116" s="198"/>
      <c r="C116" s="199"/>
      <c r="D116" s="200" t="s">
        <v>238</v>
      </c>
      <c r="E116" s="201" t="s">
        <v>19</v>
      </c>
      <c r="F116" s="202" t="s">
        <v>1196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238</v>
      </c>
      <c r="AU116" s="208" t="s">
        <v>82</v>
      </c>
      <c r="AV116" s="13" t="s">
        <v>80</v>
      </c>
      <c r="AW116" s="13" t="s">
        <v>35</v>
      </c>
      <c r="AX116" s="13" t="s">
        <v>73</v>
      </c>
      <c r="AY116" s="208" t="s">
        <v>226</v>
      </c>
    </row>
    <row r="117" spans="1:65" s="14" customFormat="1" ht="11.25">
      <c r="B117" s="209"/>
      <c r="C117" s="210"/>
      <c r="D117" s="200" t="s">
        <v>238</v>
      </c>
      <c r="E117" s="211" t="s">
        <v>19</v>
      </c>
      <c r="F117" s="212" t="s">
        <v>1197</v>
      </c>
      <c r="G117" s="210"/>
      <c r="H117" s="213">
        <v>237.5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238</v>
      </c>
      <c r="AU117" s="219" t="s">
        <v>82</v>
      </c>
      <c r="AV117" s="14" t="s">
        <v>82</v>
      </c>
      <c r="AW117" s="14" t="s">
        <v>35</v>
      </c>
      <c r="AX117" s="14" t="s">
        <v>73</v>
      </c>
      <c r="AY117" s="219" t="s">
        <v>226</v>
      </c>
    </row>
    <row r="118" spans="1:65" s="15" customFormat="1" ht="11.25">
      <c r="B118" s="220"/>
      <c r="C118" s="221"/>
      <c r="D118" s="200" t="s">
        <v>238</v>
      </c>
      <c r="E118" s="222" t="s">
        <v>19</v>
      </c>
      <c r="F118" s="223" t="s">
        <v>241</v>
      </c>
      <c r="G118" s="221"/>
      <c r="H118" s="224">
        <v>237.5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238</v>
      </c>
      <c r="AU118" s="230" t="s">
        <v>82</v>
      </c>
      <c r="AV118" s="15" t="s">
        <v>143</v>
      </c>
      <c r="AW118" s="15" t="s">
        <v>35</v>
      </c>
      <c r="AX118" s="15" t="s">
        <v>80</v>
      </c>
      <c r="AY118" s="230" t="s">
        <v>226</v>
      </c>
    </row>
    <row r="119" spans="1:65" s="2" customFormat="1" ht="24.2" customHeight="1">
      <c r="A119" s="36"/>
      <c r="B119" s="37"/>
      <c r="C119" s="180" t="s">
        <v>82</v>
      </c>
      <c r="D119" s="180" t="s">
        <v>229</v>
      </c>
      <c r="E119" s="181" t="s">
        <v>1198</v>
      </c>
      <c r="F119" s="182" t="s">
        <v>1199</v>
      </c>
      <c r="G119" s="183" t="s">
        <v>420</v>
      </c>
      <c r="H119" s="184">
        <v>35.229999999999997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143</v>
      </c>
      <c r="BM119" s="191" t="s">
        <v>1200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1201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13" customFormat="1" ht="11.25">
      <c r="B121" s="198"/>
      <c r="C121" s="199"/>
      <c r="D121" s="200" t="s">
        <v>238</v>
      </c>
      <c r="E121" s="201" t="s">
        <v>19</v>
      </c>
      <c r="F121" s="202" t="s">
        <v>1195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238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226</v>
      </c>
    </row>
    <row r="122" spans="1:65" s="13" customFormat="1" ht="11.25">
      <c r="B122" s="198"/>
      <c r="C122" s="199"/>
      <c r="D122" s="200" t="s">
        <v>238</v>
      </c>
      <c r="E122" s="201" t="s">
        <v>19</v>
      </c>
      <c r="F122" s="202" t="s">
        <v>1202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238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226</v>
      </c>
    </row>
    <row r="123" spans="1:65" s="13" customFormat="1" ht="11.25">
      <c r="B123" s="198"/>
      <c r="C123" s="199"/>
      <c r="D123" s="200" t="s">
        <v>238</v>
      </c>
      <c r="E123" s="201" t="s">
        <v>19</v>
      </c>
      <c r="F123" s="202" t="s">
        <v>1203</v>
      </c>
      <c r="G123" s="199"/>
      <c r="H123" s="201" t="s">
        <v>19</v>
      </c>
      <c r="I123" s="203"/>
      <c r="J123" s="199"/>
      <c r="K123" s="199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238</v>
      </c>
      <c r="AU123" s="208" t="s">
        <v>82</v>
      </c>
      <c r="AV123" s="13" t="s">
        <v>80</v>
      </c>
      <c r="AW123" s="13" t="s">
        <v>35</v>
      </c>
      <c r="AX123" s="13" t="s">
        <v>73</v>
      </c>
      <c r="AY123" s="208" t="s">
        <v>226</v>
      </c>
    </row>
    <row r="124" spans="1:65" s="14" customFormat="1" ht="11.25">
      <c r="B124" s="209"/>
      <c r="C124" s="210"/>
      <c r="D124" s="200" t="s">
        <v>238</v>
      </c>
      <c r="E124" s="211" t="s">
        <v>19</v>
      </c>
      <c r="F124" s="212" t="s">
        <v>1204</v>
      </c>
      <c r="G124" s="210"/>
      <c r="H124" s="213">
        <v>14.923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238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226</v>
      </c>
    </row>
    <row r="125" spans="1:65" s="14" customFormat="1" ht="11.25">
      <c r="B125" s="209"/>
      <c r="C125" s="210"/>
      <c r="D125" s="200" t="s">
        <v>238</v>
      </c>
      <c r="E125" s="211" t="s">
        <v>19</v>
      </c>
      <c r="F125" s="212" t="s">
        <v>1205</v>
      </c>
      <c r="G125" s="210"/>
      <c r="H125" s="213">
        <v>11.253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238</v>
      </c>
      <c r="AU125" s="219" t="s">
        <v>82</v>
      </c>
      <c r="AV125" s="14" t="s">
        <v>82</v>
      </c>
      <c r="AW125" s="14" t="s">
        <v>35</v>
      </c>
      <c r="AX125" s="14" t="s">
        <v>73</v>
      </c>
      <c r="AY125" s="219" t="s">
        <v>226</v>
      </c>
    </row>
    <row r="126" spans="1:65" s="14" customFormat="1" ht="11.25">
      <c r="B126" s="209"/>
      <c r="C126" s="210"/>
      <c r="D126" s="200" t="s">
        <v>238</v>
      </c>
      <c r="E126" s="211" t="s">
        <v>19</v>
      </c>
      <c r="F126" s="212" t="s">
        <v>1206</v>
      </c>
      <c r="G126" s="210"/>
      <c r="H126" s="213">
        <v>6.7569999999999997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238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226</v>
      </c>
    </row>
    <row r="127" spans="1:65" s="16" customFormat="1" ht="11.25">
      <c r="B127" s="253"/>
      <c r="C127" s="254"/>
      <c r="D127" s="200" t="s">
        <v>238</v>
      </c>
      <c r="E127" s="255" t="s">
        <v>19</v>
      </c>
      <c r="F127" s="256" t="s">
        <v>1207</v>
      </c>
      <c r="G127" s="254"/>
      <c r="H127" s="257">
        <v>32.933</v>
      </c>
      <c r="I127" s="258"/>
      <c r="J127" s="254"/>
      <c r="K127" s="254"/>
      <c r="L127" s="259"/>
      <c r="M127" s="260"/>
      <c r="N127" s="261"/>
      <c r="O127" s="261"/>
      <c r="P127" s="261"/>
      <c r="Q127" s="261"/>
      <c r="R127" s="261"/>
      <c r="S127" s="261"/>
      <c r="T127" s="262"/>
      <c r="AT127" s="263" t="s">
        <v>238</v>
      </c>
      <c r="AU127" s="263" t="s">
        <v>82</v>
      </c>
      <c r="AV127" s="16" t="s">
        <v>90</v>
      </c>
      <c r="AW127" s="16" t="s">
        <v>35</v>
      </c>
      <c r="AX127" s="16" t="s">
        <v>73</v>
      </c>
      <c r="AY127" s="263" t="s">
        <v>226</v>
      </c>
    </row>
    <row r="128" spans="1:65" s="13" customFormat="1" ht="11.25">
      <c r="B128" s="198"/>
      <c r="C128" s="199"/>
      <c r="D128" s="200" t="s">
        <v>238</v>
      </c>
      <c r="E128" s="201" t="s">
        <v>19</v>
      </c>
      <c r="F128" s="202" t="s">
        <v>1208</v>
      </c>
      <c r="G128" s="199"/>
      <c r="H128" s="201" t="s">
        <v>19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238</v>
      </c>
      <c r="AU128" s="208" t="s">
        <v>82</v>
      </c>
      <c r="AV128" s="13" t="s">
        <v>80</v>
      </c>
      <c r="AW128" s="13" t="s">
        <v>35</v>
      </c>
      <c r="AX128" s="13" t="s">
        <v>73</v>
      </c>
      <c r="AY128" s="208" t="s">
        <v>226</v>
      </c>
    </row>
    <row r="129" spans="1:65" s="14" customFormat="1" ht="11.25">
      <c r="B129" s="209"/>
      <c r="C129" s="210"/>
      <c r="D129" s="200" t="s">
        <v>238</v>
      </c>
      <c r="E129" s="211" t="s">
        <v>19</v>
      </c>
      <c r="F129" s="212" t="s">
        <v>1209</v>
      </c>
      <c r="G129" s="210"/>
      <c r="H129" s="213">
        <v>0.72</v>
      </c>
      <c r="I129" s="214"/>
      <c r="J129" s="210"/>
      <c r="K129" s="210"/>
      <c r="L129" s="215"/>
      <c r="M129" s="216"/>
      <c r="N129" s="217"/>
      <c r="O129" s="217"/>
      <c r="P129" s="217"/>
      <c r="Q129" s="217"/>
      <c r="R129" s="217"/>
      <c r="S129" s="217"/>
      <c r="T129" s="218"/>
      <c r="AT129" s="219" t="s">
        <v>238</v>
      </c>
      <c r="AU129" s="219" t="s">
        <v>82</v>
      </c>
      <c r="AV129" s="14" t="s">
        <v>82</v>
      </c>
      <c r="AW129" s="14" t="s">
        <v>35</v>
      </c>
      <c r="AX129" s="14" t="s">
        <v>73</v>
      </c>
      <c r="AY129" s="219" t="s">
        <v>226</v>
      </c>
    </row>
    <row r="130" spans="1:65" s="14" customFormat="1" ht="11.25">
      <c r="B130" s="209"/>
      <c r="C130" s="210"/>
      <c r="D130" s="200" t="s">
        <v>238</v>
      </c>
      <c r="E130" s="211" t="s">
        <v>19</v>
      </c>
      <c r="F130" s="212" t="s">
        <v>1210</v>
      </c>
      <c r="G130" s="210"/>
      <c r="H130" s="213">
        <v>0.38100000000000001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238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226</v>
      </c>
    </row>
    <row r="131" spans="1:65" s="14" customFormat="1" ht="11.25">
      <c r="B131" s="209"/>
      <c r="C131" s="210"/>
      <c r="D131" s="200" t="s">
        <v>238</v>
      </c>
      <c r="E131" s="211" t="s">
        <v>19</v>
      </c>
      <c r="F131" s="212" t="s">
        <v>1211</v>
      </c>
      <c r="G131" s="210"/>
      <c r="H131" s="213">
        <v>1.196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238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226</v>
      </c>
    </row>
    <row r="132" spans="1:65" s="16" customFormat="1" ht="11.25">
      <c r="B132" s="253"/>
      <c r="C132" s="254"/>
      <c r="D132" s="200" t="s">
        <v>238</v>
      </c>
      <c r="E132" s="255" t="s">
        <v>19</v>
      </c>
      <c r="F132" s="256" t="s">
        <v>1207</v>
      </c>
      <c r="G132" s="254"/>
      <c r="H132" s="257">
        <v>2.2970000000000002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238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226</v>
      </c>
    </row>
    <row r="133" spans="1:65" s="15" customFormat="1" ht="11.25">
      <c r="B133" s="220"/>
      <c r="C133" s="221"/>
      <c r="D133" s="200" t="s">
        <v>238</v>
      </c>
      <c r="E133" s="222" t="s">
        <v>19</v>
      </c>
      <c r="F133" s="223" t="s">
        <v>241</v>
      </c>
      <c r="G133" s="221"/>
      <c r="H133" s="224">
        <v>35.229999999999997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238</v>
      </c>
      <c r="AU133" s="230" t="s">
        <v>82</v>
      </c>
      <c r="AV133" s="15" t="s">
        <v>143</v>
      </c>
      <c r="AW133" s="15" t="s">
        <v>35</v>
      </c>
      <c r="AX133" s="15" t="s">
        <v>80</v>
      </c>
      <c r="AY133" s="230" t="s">
        <v>226</v>
      </c>
    </row>
    <row r="134" spans="1:65" s="2" customFormat="1" ht="24.2" customHeight="1">
      <c r="A134" s="36"/>
      <c r="B134" s="37"/>
      <c r="C134" s="180" t="s">
        <v>90</v>
      </c>
      <c r="D134" s="180" t="s">
        <v>229</v>
      </c>
      <c r="E134" s="181" t="s">
        <v>1212</v>
      </c>
      <c r="F134" s="182" t="s">
        <v>1213</v>
      </c>
      <c r="G134" s="183" t="s">
        <v>420</v>
      </c>
      <c r="H134" s="184">
        <v>150.84</v>
      </c>
      <c r="I134" s="185"/>
      <c r="J134" s="186">
        <f>ROUND(I134*H134,2)</f>
        <v>0</v>
      </c>
      <c r="K134" s="182" t="s">
        <v>233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143</v>
      </c>
      <c r="AT134" s="191" t="s">
        <v>229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1214</v>
      </c>
    </row>
    <row r="135" spans="1:65" s="2" customFormat="1" ht="11.25">
      <c r="A135" s="36"/>
      <c r="B135" s="37"/>
      <c r="C135" s="38"/>
      <c r="D135" s="193" t="s">
        <v>236</v>
      </c>
      <c r="E135" s="38"/>
      <c r="F135" s="194" t="s">
        <v>1215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236</v>
      </c>
      <c r="AU135" s="19" t="s">
        <v>82</v>
      </c>
    </row>
    <row r="136" spans="1:65" s="13" customFormat="1" ht="11.25">
      <c r="B136" s="198"/>
      <c r="C136" s="199"/>
      <c r="D136" s="200" t="s">
        <v>238</v>
      </c>
      <c r="E136" s="201" t="s">
        <v>19</v>
      </c>
      <c r="F136" s="202" t="s">
        <v>1195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238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226</v>
      </c>
    </row>
    <row r="137" spans="1:65" s="13" customFormat="1" ht="11.25">
      <c r="B137" s="198"/>
      <c r="C137" s="199"/>
      <c r="D137" s="200" t="s">
        <v>238</v>
      </c>
      <c r="E137" s="201" t="s">
        <v>19</v>
      </c>
      <c r="F137" s="202" t="s">
        <v>1202</v>
      </c>
      <c r="G137" s="199"/>
      <c r="H137" s="201" t="s">
        <v>19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238</v>
      </c>
      <c r="AU137" s="208" t="s">
        <v>82</v>
      </c>
      <c r="AV137" s="13" t="s">
        <v>80</v>
      </c>
      <c r="AW137" s="13" t="s">
        <v>35</v>
      </c>
      <c r="AX137" s="13" t="s">
        <v>73</v>
      </c>
      <c r="AY137" s="208" t="s">
        <v>226</v>
      </c>
    </row>
    <row r="138" spans="1:65" s="13" customFormat="1" ht="11.25">
      <c r="B138" s="198"/>
      <c r="C138" s="199"/>
      <c r="D138" s="200" t="s">
        <v>238</v>
      </c>
      <c r="E138" s="201" t="s">
        <v>19</v>
      </c>
      <c r="F138" s="202" t="s">
        <v>1216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238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226</v>
      </c>
    </row>
    <row r="139" spans="1:65" s="14" customFormat="1" ht="11.25">
      <c r="B139" s="209"/>
      <c r="C139" s="210"/>
      <c r="D139" s="200" t="s">
        <v>238</v>
      </c>
      <c r="E139" s="211" t="s">
        <v>19</v>
      </c>
      <c r="F139" s="212" t="s">
        <v>1217</v>
      </c>
      <c r="G139" s="210"/>
      <c r="H139" s="213">
        <v>48.662999999999997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238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226</v>
      </c>
    </row>
    <row r="140" spans="1:65" s="14" customFormat="1" ht="11.25">
      <c r="B140" s="209"/>
      <c r="C140" s="210"/>
      <c r="D140" s="200" t="s">
        <v>238</v>
      </c>
      <c r="E140" s="211" t="s">
        <v>19</v>
      </c>
      <c r="F140" s="212" t="s">
        <v>1218</v>
      </c>
      <c r="G140" s="210"/>
      <c r="H140" s="213">
        <v>12.19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238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226</v>
      </c>
    </row>
    <row r="141" spans="1:65" s="14" customFormat="1" ht="11.25">
      <c r="B141" s="209"/>
      <c r="C141" s="210"/>
      <c r="D141" s="200" t="s">
        <v>238</v>
      </c>
      <c r="E141" s="211" t="s">
        <v>19</v>
      </c>
      <c r="F141" s="212" t="s">
        <v>1219</v>
      </c>
      <c r="G141" s="210"/>
      <c r="H141" s="213">
        <v>20.63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238</v>
      </c>
      <c r="AU141" s="219" t="s">
        <v>82</v>
      </c>
      <c r="AV141" s="14" t="s">
        <v>82</v>
      </c>
      <c r="AW141" s="14" t="s">
        <v>35</v>
      </c>
      <c r="AX141" s="14" t="s">
        <v>73</v>
      </c>
      <c r="AY141" s="219" t="s">
        <v>226</v>
      </c>
    </row>
    <row r="142" spans="1:65" s="14" customFormat="1" ht="11.25">
      <c r="B142" s="209"/>
      <c r="C142" s="210"/>
      <c r="D142" s="200" t="s">
        <v>238</v>
      </c>
      <c r="E142" s="211" t="s">
        <v>19</v>
      </c>
      <c r="F142" s="212" t="s">
        <v>1220</v>
      </c>
      <c r="G142" s="210"/>
      <c r="H142" s="213">
        <v>6.2729999999999997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238</v>
      </c>
      <c r="AU142" s="219" t="s">
        <v>82</v>
      </c>
      <c r="AV142" s="14" t="s">
        <v>82</v>
      </c>
      <c r="AW142" s="14" t="s">
        <v>35</v>
      </c>
      <c r="AX142" s="14" t="s">
        <v>73</v>
      </c>
      <c r="AY142" s="219" t="s">
        <v>226</v>
      </c>
    </row>
    <row r="143" spans="1:65" s="14" customFormat="1" ht="11.25">
      <c r="B143" s="209"/>
      <c r="C143" s="210"/>
      <c r="D143" s="200" t="s">
        <v>238</v>
      </c>
      <c r="E143" s="211" t="s">
        <v>19</v>
      </c>
      <c r="F143" s="212" t="s">
        <v>1221</v>
      </c>
      <c r="G143" s="210"/>
      <c r="H143" s="213">
        <v>50.110999999999997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238</v>
      </c>
      <c r="AU143" s="219" t="s">
        <v>82</v>
      </c>
      <c r="AV143" s="14" t="s">
        <v>82</v>
      </c>
      <c r="AW143" s="14" t="s">
        <v>35</v>
      </c>
      <c r="AX143" s="14" t="s">
        <v>73</v>
      </c>
      <c r="AY143" s="219" t="s">
        <v>226</v>
      </c>
    </row>
    <row r="144" spans="1:65" s="14" customFormat="1" ht="11.25">
      <c r="B144" s="209"/>
      <c r="C144" s="210"/>
      <c r="D144" s="200" t="s">
        <v>238</v>
      </c>
      <c r="E144" s="211" t="s">
        <v>19</v>
      </c>
      <c r="F144" s="212" t="s">
        <v>1222</v>
      </c>
      <c r="G144" s="210"/>
      <c r="H144" s="213">
        <v>12.973000000000001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238</v>
      </c>
      <c r="AU144" s="219" t="s">
        <v>82</v>
      </c>
      <c r="AV144" s="14" t="s">
        <v>82</v>
      </c>
      <c r="AW144" s="14" t="s">
        <v>35</v>
      </c>
      <c r="AX144" s="14" t="s">
        <v>73</v>
      </c>
      <c r="AY144" s="219" t="s">
        <v>226</v>
      </c>
    </row>
    <row r="145" spans="1:65" s="15" customFormat="1" ht="11.25">
      <c r="B145" s="220"/>
      <c r="C145" s="221"/>
      <c r="D145" s="200" t="s">
        <v>238</v>
      </c>
      <c r="E145" s="222" t="s">
        <v>19</v>
      </c>
      <c r="F145" s="223" t="s">
        <v>241</v>
      </c>
      <c r="G145" s="221"/>
      <c r="H145" s="224">
        <v>150.84</v>
      </c>
      <c r="I145" s="225"/>
      <c r="J145" s="221"/>
      <c r="K145" s="221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238</v>
      </c>
      <c r="AU145" s="230" t="s">
        <v>82</v>
      </c>
      <c r="AV145" s="15" t="s">
        <v>143</v>
      </c>
      <c r="AW145" s="15" t="s">
        <v>35</v>
      </c>
      <c r="AX145" s="15" t="s">
        <v>80</v>
      </c>
      <c r="AY145" s="230" t="s">
        <v>226</v>
      </c>
    </row>
    <row r="146" spans="1:65" s="2" customFormat="1" ht="37.9" customHeight="1">
      <c r="A146" s="36"/>
      <c r="B146" s="37"/>
      <c r="C146" s="180" t="s">
        <v>143</v>
      </c>
      <c r="D146" s="180" t="s">
        <v>229</v>
      </c>
      <c r="E146" s="181" t="s">
        <v>1223</v>
      </c>
      <c r="F146" s="182" t="s">
        <v>1224</v>
      </c>
      <c r="G146" s="183" t="s">
        <v>420</v>
      </c>
      <c r="H146" s="184">
        <v>64.277000000000001</v>
      </c>
      <c r="I146" s="185"/>
      <c r="J146" s="186">
        <f>ROUND(I146*H146,2)</f>
        <v>0</v>
      </c>
      <c r="K146" s="182" t="s">
        <v>233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143</v>
      </c>
      <c r="AT146" s="191" t="s">
        <v>229</v>
      </c>
      <c r="AU146" s="191" t="s">
        <v>82</v>
      </c>
      <c r="AY146" s="19" t="s">
        <v>226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143</v>
      </c>
      <c r="BM146" s="191" t="s">
        <v>1225</v>
      </c>
    </row>
    <row r="147" spans="1:65" s="2" customFormat="1" ht="11.25">
      <c r="A147" s="36"/>
      <c r="B147" s="37"/>
      <c r="C147" s="38"/>
      <c r="D147" s="193" t="s">
        <v>236</v>
      </c>
      <c r="E147" s="38"/>
      <c r="F147" s="194" t="s">
        <v>1226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236</v>
      </c>
      <c r="AU147" s="19" t="s">
        <v>82</v>
      </c>
    </row>
    <row r="148" spans="1:65" s="13" customFormat="1" ht="11.25">
      <c r="B148" s="198"/>
      <c r="C148" s="199"/>
      <c r="D148" s="200" t="s">
        <v>238</v>
      </c>
      <c r="E148" s="201" t="s">
        <v>19</v>
      </c>
      <c r="F148" s="202" t="s">
        <v>1227</v>
      </c>
      <c r="G148" s="199"/>
      <c r="H148" s="201" t="s">
        <v>19</v>
      </c>
      <c r="I148" s="203"/>
      <c r="J148" s="199"/>
      <c r="K148" s="199"/>
      <c r="L148" s="204"/>
      <c r="M148" s="205"/>
      <c r="N148" s="206"/>
      <c r="O148" s="206"/>
      <c r="P148" s="206"/>
      <c r="Q148" s="206"/>
      <c r="R148" s="206"/>
      <c r="S148" s="206"/>
      <c r="T148" s="207"/>
      <c r="AT148" s="208" t="s">
        <v>238</v>
      </c>
      <c r="AU148" s="208" t="s">
        <v>82</v>
      </c>
      <c r="AV148" s="13" t="s">
        <v>80</v>
      </c>
      <c r="AW148" s="13" t="s">
        <v>35</v>
      </c>
      <c r="AX148" s="13" t="s">
        <v>73</v>
      </c>
      <c r="AY148" s="208" t="s">
        <v>226</v>
      </c>
    </row>
    <row r="149" spans="1:65" s="14" customFormat="1" ht="11.25">
      <c r="B149" s="209"/>
      <c r="C149" s="210"/>
      <c r="D149" s="200" t="s">
        <v>238</v>
      </c>
      <c r="E149" s="211" t="s">
        <v>19</v>
      </c>
      <c r="F149" s="212" t="s">
        <v>1228</v>
      </c>
      <c r="G149" s="210"/>
      <c r="H149" s="213">
        <v>64.277000000000001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238</v>
      </c>
      <c r="AU149" s="219" t="s">
        <v>82</v>
      </c>
      <c r="AV149" s="14" t="s">
        <v>82</v>
      </c>
      <c r="AW149" s="14" t="s">
        <v>35</v>
      </c>
      <c r="AX149" s="14" t="s">
        <v>73</v>
      </c>
      <c r="AY149" s="219" t="s">
        <v>226</v>
      </c>
    </row>
    <row r="150" spans="1:65" s="15" customFormat="1" ht="11.25">
      <c r="B150" s="220"/>
      <c r="C150" s="221"/>
      <c r="D150" s="200" t="s">
        <v>238</v>
      </c>
      <c r="E150" s="222" t="s">
        <v>19</v>
      </c>
      <c r="F150" s="223" t="s">
        <v>241</v>
      </c>
      <c r="G150" s="221"/>
      <c r="H150" s="224">
        <v>64.277000000000001</v>
      </c>
      <c r="I150" s="225"/>
      <c r="J150" s="221"/>
      <c r="K150" s="221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238</v>
      </c>
      <c r="AU150" s="230" t="s">
        <v>82</v>
      </c>
      <c r="AV150" s="15" t="s">
        <v>143</v>
      </c>
      <c r="AW150" s="15" t="s">
        <v>35</v>
      </c>
      <c r="AX150" s="15" t="s">
        <v>80</v>
      </c>
      <c r="AY150" s="230" t="s">
        <v>226</v>
      </c>
    </row>
    <row r="151" spans="1:65" s="2" customFormat="1" ht="37.9" customHeight="1">
      <c r="A151" s="36"/>
      <c r="B151" s="37"/>
      <c r="C151" s="180" t="s">
        <v>258</v>
      </c>
      <c r="D151" s="180" t="s">
        <v>229</v>
      </c>
      <c r="E151" s="181" t="s">
        <v>1229</v>
      </c>
      <c r="F151" s="182" t="s">
        <v>1230</v>
      </c>
      <c r="G151" s="183" t="s">
        <v>420</v>
      </c>
      <c r="H151" s="184">
        <v>359.29300000000001</v>
      </c>
      <c r="I151" s="185"/>
      <c r="J151" s="186">
        <f>ROUND(I151*H151,2)</f>
        <v>0</v>
      </c>
      <c r="K151" s="182" t="s">
        <v>233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143</v>
      </c>
      <c r="AT151" s="191" t="s">
        <v>229</v>
      </c>
      <c r="AU151" s="191" t="s">
        <v>82</v>
      </c>
      <c r="AY151" s="19" t="s">
        <v>226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143</v>
      </c>
      <c r="BM151" s="191" t="s">
        <v>1231</v>
      </c>
    </row>
    <row r="152" spans="1:65" s="2" customFormat="1" ht="11.25">
      <c r="A152" s="36"/>
      <c r="B152" s="37"/>
      <c r="C152" s="38"/>
      <c r="D152" s="193" t="s">
        <v>236</v>
      </c>
      <c r="E152" s="38"/>
      <c r="F152" s="194" t="s">
        <v>1232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236</v>
      </c>
      <c r="AU152" s="19" t="s">
        <v>82</v>
      </c>
    </row>
    <row r="153" spans="1:65" s="13" customFormat="1" ht="11.25">
      <c r="B153" s="198"/>
      <c r="C153" s="199"/>
      <c r="D153" s="200" t="s">
        <v>238</v>
      </c>
      <c r="E153" s="201" t="s">
        <v>19</v>
      </c>
      <c r="F153" s="202" t="s">
        <v>1233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238</v>
      </c>
      <c r="AU153" s="208" t="s">
        <v>82</v>
      </c>
      <c r="AV153" s="13" t="s">
        <v>80</v>
      </c>
      <c r="AW153" s="13" t="s">
        <v>35</v>
      </c>
      <c r="AX153" s="13" t="s">
        <v>73</v>
      </c>
      <c r="AY153" s="208" t="s">
        <v>226</v>
      </c>
    </row>
    <row r="154" spans="1:65" s="14" customFormat="1" ht="11.25">
      <c r="B154" s="209"/>
      <c r="C154" s="210"/>
      <c r="D154" s="200" t="s">
        <v>238</v>
      </c>
      <c r="E154" s="211" t="s">
        <v>19</v>
      </c>
      <c r="F154" s="212" t="s">
        <v>1234</v>
      </c>
      <c r="G154" s="210"/>
      <c r="H154" s="213">
        <v>423.57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238</v>
      </c>
      <c r="AU154" s="219" t="s">
        <v>82</v>
      </c>
      <c r="AV154" s="14" t="s">
        <v>82</v>
      </c>
      <c r="AW154" s="14" t="s">
        <v>35</v>
      </c>
      <c r="AX154" s="14" t="s">
        <v>73</v>
      </c>
      <c r="AY154" s="219" t="s">
        <v>226</v>
      </c>
    </row>
    <row r="155" spans="1:65" s="14" customFormat="1" ht="11.25">
      <c r="B155" s="209"/>
      <c r="C155" s="210"/>
      <c r="D155" s="200" t="s">
        <v>238</v>
      </c>
      <c r="E155" s="211" t="s">
        <v>19</v>
      </c>
      <c r="F155" s="212" t="s">
        <v>1235</v>
      </c>
      <c r="G155" s="210"/>
      <c r="H155" s="213">
        <v>-64.277000000000001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238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226</v>
      </c>
    </row>
    <row r="156" spans="1:65" s="15" customFormat="1" ht="11.25">
      <c r="B156" s="220"/>
      <c r="C156" s="221"/>
      <c r="D156" s="200" t="s">
        <v>238</v>
      </c>
      <c r="E156" s="222" t="s">
        <v>19</v>
      </c>
      <c r="F156" s="223" t="s">
        <v>241</v>
      </c>
      <c r="G156" s="221"/>
      <c r="H156" s="224">
        <v>359.29300000000001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238</v>
      </c>
      <c r="AU156" s="230" t="s">
        <v>82</v>
      </c>
      <c r="AV156" s="15" t="s">
        <v>143</v>
      </c>
      <c r="AW156" s="15" t="s">
        <v>35</v>
      </c>
      <c r="AX156" s="15" t="s">
        <v>80</v>
      </c>
      <c r="AY156" s="230" t="s">
        <v>226</v>
      </c>
    </row>
    <row r="157" spans="1:65" s="2" customFormat="1" ht="24.2" customHeight="1">
      <c r="A157" s="36"/>
      <c r="B157" s="37"/>
      <c r="C157" s="180" t="s">
        <v>265</v>
      </c>
      <c r="D157" s="180" t="s">
        <v>229</v>
      </c>
      <c r="E157" s="181" t="s">
        <v>711</v>
      </c>
      <c r="F157" s="182" t="s">
        <v>712</v>
      </c>
      <c r="G157" s="183" t="s">
        <v>420</v>
      </c>
      <c r="H157" s="184">
        <v>64.277000000000001</v>
      </c>
      <c r="I157" s="185"/>
      <c r="J157" s="186">
        <f>ROUND(I157*H157,2)</f>
        <v>0</v>
      </c>
      <c r="K157" s="182" t="s">
        <v>233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143</v>
      </c>
      <c r="AT157" s="191" t="s">
        <v>229</v>
      </c>
      <c r="AU157" s="191" t="s">
        <v>82</v>
      </c>
      <c r="AY157" s="19" t="s">
        <v>226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143</v>
      </c>
      <c r="BM157" s="191" t="s">
        <v>1236</v>
      </c>
    </row>
    <row r="158" spans="1:65" s="2" customFormat="1" ht="11.25">
      <c r="A158" s="36"/>
      <c r="B158" s="37"/>
      <c r="C158" s="38"/>
      <c r="D158" s="193" t="s">
        <v>236</v>
      </c>
      <c r="E158" s="38"/>
      <c r="F158" s="194" t="s">
        <v>714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236</v>
      </c>
      <c r="AU158" s="19" t="s">
        <v>82</v>
      </c>
    </row>
    <row r="159" spans="1:65" s="2" customFormat="1" ht="24.2" customHeight="1">
      <c r="A159" s="36"/>
      <c r="B159" s="37"/>
      <c r="C159" s="180" t="s">
        <v>270</v>
      </c>
      <c r="D159" s="180" t="s">
        <v>229</v>
      </c>
      <c r="E159" s="181" t="s">
        <v>1237</v>
      </c>
      <c r="F159" s="182" t="s">
        <v>1238</v>
      </c>
      <c r="G159" s="183" t="s">
        <v>245</v>
      </c>
      <c r="H159" s="184">
        <v>646.72699999999998</v>
      </c>
      <c r="I159" s="185"/>
      <c r="J159" s="186">
        <f>ROUND(I159*H159,2)</f>
        <v>0</v>
      </c>
      <c r="K159" s="182" t="s">
        <v>233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143</v>
      </c>
      <c r="AT159" s="191" t="s">
        <v>229</v>
      </c>
      <c r="AU159" s="191" t="s">
        <v>82</v>
      </c>
      <c r="AY159" s="19" t="s">
        <v>226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143</v>
      </c>
      <c r="BM159" s="191" t="s">
        <v>1239</v>
      </c>
    </row>
    <row r="160" spans="1:65" s="2" customFormat="1" ht="11.25">
      <c r="A160" s="36"/>
      <c r="B160" s="37"/>
      <c r="C160" s="38"/>
      <c r="D160" s="193" t="s">
        <v>236</v>
      </c>
      <c r="E160" s="38"/>
      <c r="F160" s="194" t="s">
        <v>1240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236</v>
      </c>
      <c r="AU160" s="19" t="s">
        <v>82</v>
      </c>
    </row>
    <row r="161" spans="1:65" s="14" customFormat="1" ht="11.25">
      <c r="B161" s="209"/>
      <c r="C161" s="210"/>
      <c r="D161" s="200" t="s">
        <v>238</v>
      </c>
      <c r="E161" s="210"/>
      <c r="F161" s="212" t="s">
        <v>1241</v>
      </c>
      <c r="G161" s="210"/>
      <c r="H161" s="213">
        <v>646.72699999999998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238</v>
      </c>
      <c r="AU161" s="219" t="s">
        <v>82</v>
      </c>
      <c r="AV161" s="14" t="s">
        <v>82</v>
      </c>
      <c r="AW161" s="14" t="s">
        <v>4</v>
      </c>
      <c r="AX161" s="14" t="s">
        <v>80</v>
      </c>
      <c r="AY161" s="219" t="s">
        <v>226</v>
      </c>
    </row>
    <row r="162" spans="1:65" s="2" customFormat="1" ht="24.2" customHeight="1">
      <c r="A162" s="36"/>
      <c r="B162" s="37"/>
      <c r="C162" s="180" t="s">
        <v>275</v>
      </c>
      <c r="D162" s="180" t="s">
        <v>229</v>
      </c>
      <c r="E162" s="181" t="s">
        <v>1242</v>
      </c>
      <c r="F162" s="182" t="s">
        <v>1243</v>
      </c>
      <c r="G162" s="183" t="s">
        <v>420</v>
      </c>
      <c r="H162" s="184">
        <v>359.29300000000001</v>
      </c>
      <c r="I162" s="185"/>
      <c r="J162" s="186">
        <f>ROUND(I162*H162,2)</f>
        <v>0</v>
      </c>
      <c r="K162" s="182" t="s">
        <v>233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143</v>
      </c>
      <c r="AT162" s="191" t="s">
        <v>229</v>
      </c>
      <c r="AU162" s="191" t="s">
        <v>82</v>
      </c>
      <c r="AY162" s="19" t="s">
        <v>226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143</v>
      </c>
      <c r="BM162" s="191" t="s">
        <v>1244</v>
      </c>
    </row>
    <row r="163" spans="1:65" s="2" customFormat="1" ht="11.25">
      <c r="A163" s="36"/>
      <c r="B163" s="37"/>
      <c r="C163" s="38"/>
      <c r="D163" s="193" t="s">
        <v>236</v>
      </c>
      <c r="E163" s="38"/>
      <c r="F163" s="194" t="s">
        <v>1245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236</v>
      </c>
      <c r="AU163" s="19" t="s">
        <v>82</v>
      </c>
    </row>
    <row r="164" spans="1:65" s="2" customFormat="1" ht="24.2" customHeight="1">
      <c r="A164" s="36"/>
      <c r="B164" s="37"/>
      <c r="C164" s="180" t="s">
        <v>281</v>
      </c>
      <c r="D164" s="180" t="s">
        <v>229</v>
      </c>
      <c r="E164" s="181" t="s">
        <v>715</v>
      </c>
      <c r="F164" s="182" t="s">
        <v>716</v>
      </c>
      <c r="G164" s="183" t="s">
        <v>420</v>
      </c>
      <c r="H164" s="184">
        <v>64.277000000000001</v>
      </c>
      <c r="I164" s="185"/>
      <c r="J164" s="186">
        <f>ROUND(I164*H164,2)</f>
        <v>0</v>
      </c>
      <c r="K164" s="182" t="s">
        <v>233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143</v>
      </c>
      <c r="AT164" s="191" t="s">
        <v>229</v>
      </c>
      <c r="AU164" s="191" t="s">
        <v>82</v>
      </c>
      <c r="AY164" s="19" t="s">
        <v>226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143</v>
      </c>
      <c r="BM164" s="191" t="s">
        <v>1246</v>
      </c>
    </row>
    <row r="165" spans="1:65" s="2" customFormat="1" ht="11.25">
      <c r="A165" s="36"/>
      <c r="B165" s="37"/>
      <c r="C165" s="38"/>
      <c r="D165" s="193" t="s">
        <v>236</v>
      </c>
      <c r="E165" s="38"/>
      <c r="F165" s="194" t="s">
        <v>718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236</v>
      </c>
      <c r="AU165" s="19" t="s">
        <v>82</v>
      </c>
    </row>
    <row r="166" spans="1:65" s="13" customFormat="1" ht="11.25">
      <c r="B166" s="198"/>
      <c r="C166" s="199"/>
      <c r="D166" s="200" t="s">
        <v>238</v>
      </c>
      <c r="E166" s="201" t="s">
        <v>19</v>
      </c>
      <c r="F166" s="202" t="s">
        <v>1195</v>
      </c>
      <c r="G166" s="199"/>
      <c r="H166" s="201" t="s">
        <v>19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238</v>
      </c>
      <c r="AU166" s="208" t="s">
        <v>82</v>
      </c>
      <c r="AV166" s="13" t="s">
        <v>80</v>
      </c>
      <c r="AW166" s="13" t="s">
        <v>35</v>
      </c>
      <c r="AX166" s="13" t="s">
        <v>73</v>
      </c>
      <c r="AY166" s="208" t="s">
        <v>226</v>
      </c>
    </row>
    <row r="167" spans="1:65" s="13" customFormat="1" ht="11.25">
      <c r="B167" s="198"/>
      <c r="C167" s="199"/>
      <c r="D167" s="200" t="s">
        <v>238</v>
      </c>
      <c r="E167" s="201" t="s">
        <v>19</v>
      </c>
      <c r="F167" s="202" t="s">
        <v>1247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238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226</v>
      </c>
    </row>
    <row r="168" spans="1:65" s="14" customFormat="1" ht="11.25">
      <c r="B168" s="209"/>
      <c r="C168" s="210"/>
      <c r="D168" s="200" t="s">
        <v>238</v>
      </c>
      <c r="E168" s="211" t="s">
        <v>19</v>
      </c>
      <c r="F168" s="212" t="s">
        <v>1248</v>
      </c>
      <c r="G168" s="210"/>
      <c r="H168" s="213">
        <v>186.07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238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226</v>
      </c>
    </row>
    <row r="169" spans="1:65" s="16" customFormat="1" ht="11.25">
      <c r="B169" s="253"/>
      <c r="C169" s="254"/>
      <c r="D169" s="200" t="s">
        <v>238</v>
      </c>
      <c r="E169" s="255" t="s">
        <v>19</v>
      </c>
      <c r="F169" s="256" t="s">
        <v>1207</v>
      </c>
      <c r="G169" s="254"/>
      <c r="H169" s="257">
        <v>186.07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238</v>
      </c>
      <c r="AU169" s="263" t="s">
        <v>82</v>
      </c>
      <c r="AV169" s="16" t="s">
        <v>90</v>
      </c>
      <c r="AW169" s="16" t="s">
        <v>35</v>
      </c>
      <c r="AX169" s="16" t="s">
        <v>73</v>
      </c>
      <c r="AY169" s="263" t="s">
        <v>226</v>
      </c>
    </row>
    <row r="170" spans="1:65" s="13" customFormat="1" ht="11.25">
      <c r="B170" s="198"/>
      <c r="C170" s="199"/>
      <c r="D170" s="200" t="s">
        <v>238</v>
      </c>
      <c r="E170" s="201" t="s">
        <v>19</v>
      </c>
      <c r="F170" s="202" t="s">
        <v>1249</v>
      </c>
      <c r="G170" s="199"/>
      <c r="H170" s="201" t="s">
        <v>19</v>
      </c>
      <c r="I170" s="203"/>
      <c r="J170" s="199"/>
      <c r="K170" s="199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238</v>
      </c>
      <c r="AU170" s="208" t="s">
        <v>82</v>
      </c>
      <c r="AV170" s="13" t="s">
        <v>80</v>
      </c>
      <c r="AW170" s="13" t="s">
        <v>35</v>
      </c>
      <c r="AX170" s="13" t="s">
        <v>73</v>
      </c>
      <c r="AY170" s="208" t="s">
        <v>226</v>
      </c>
    </row>
    <row r="171" spans="1:65" s="14" customFormat="1" ht="11.25">
      <c r="B171" s="209"/>
      <c r="C171" s="210"/>
      <c r="D171" s="200" t="s">
        <v>238</v>
      </c>
      <c r="E171" s="211" t="s">
        <v>19</v>
      </c>
      <c r="F171" s="212" t="s">
        <v>1250</v>
      </c>
      <c r="G171" s="210"/>
      <c r="H171" s="213">
        <v>-3.96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238</v>
      </c>
      <c r="AU171" s="219" t="s">
        <v>82</v>
      </c>
      <c r="AV171" s="14" t="s">
        <v>82</v>
      </c>
      <c r="AW171" s="14" t="s">
        <v>35</v>
      </c>
      <c r="AX171" s="14" t="s">
        <v>73</v>
      </c>
      <c r="AY171" s="219" t="s">
        <v>226</v>
      </c>
    </row>
    <row r="172" spans="1:65" s="16" customFormat="1" ht="11.25">
      <c r="B172" s="253"/>
      <c r="C172" s="254"/>
      <c r="D172" s="200" t="s">
        <v>238</v>
      </c>
      <c r="E172" s="255" t="s">
        <v>19</v>
      </c>
      <c r="F172" s="256" t="s">
        <v>1207</v>
      </c>
      <c r="G172" s="254"/>
      <c r="H172" s="257">
        <v>-3.96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238</v>
      </c>
      <c r="AU172" s="263" t="s">
        <v>82</v>
      </c>
      <c r="AV172" s="16" t="s">
        <v>90</v>
      </c>
      <c r="AW172" s="16" t="s">
        <v>35</v>
      </c>
      <c r="AX172" s="16" t="s">
        <v>73</v>
      </c>
      <c r="AY172" s="263" t="s">
        <v>226</v>
      </c>
    </row>
    <row r="173" spans="1:65" s="13" customFormat="1" ht="11.25">
      <c r="B173" s="198"/>
      <c r="C173" s="199"/>
      <c r="D173" s="200" t="s">
        <v>238</v>
      </c>
      <c r="E173" s="201" t="s">
        <v>19</v>
      </c>
      <c r="F173" s="202" t="s">
        <v>1251</v>
      </c>
      <c r="G173" s="199"/>
      <c r="H173" s="201" t="s">
        <v>19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238</v>
      </c>
      <c r="AU173" s="208" t="s">
        <v>82</v>
      </c>
      <c r="AV173" s="13" t="s">
        <v>80</v>
      </c>
      <c r="AW173" s="13" t="s">
        <v>35</v>
      </c>
      <c r="AX173" s="13" t="s">
        <v>73</v>
      </c>
      <c r="AY173" s="208" t="s">
        <v>226</v>
      </c>
    </row>
    <row r="174" spans="1:65" s="14" customFormat="1" ht="11.25">
      <c r="B174" s="209"/>
      <c r="C174" s="210"/>
      <c r="D174" s="200" t="s">
        <v>238</v>
      </c>
      <c r="E174" s="211" t="s">
        <v>19</v>
      </c>
      <c r="F174" s="212" t="s">
        <v>1252</v>
      </c>
      <c r="G174" s="210"/>
      <c r="H174" s="213">
        <v>-15.84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238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226</v>
      </c>
    </row>
    <row r="175" spans="1:65" s="16" customFormat="1" ht="11.25">
      <c r="B175" s="253"/>
      <c r="C175" s="254"/>
      <c r="D175" s="200" t="s">
        <v>238</v>
      </c>
      <c r="E175" s="255" t="s">
        <v>19</v>
      </c>
      <c r="F175" s="256" t="s">
        <v>1207</v>
      </c>
      <c r="G175" s="254"/>
      <c r="H175" s="257">
        <v>-15.84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238</v>
      </c>
      <c r="AU175" s="263" t="s">
        <v>82</v>
      </c>
      <c r="AV175" s="16" t="s">
        <v>90</v>
      </c>
      <c r="AW175" s="16" t="s">
        <v>35</v>
      </c>
      <c r="AX175" s="16" t="s">
        <v>73</v>
      </c>
      <c r="AY175" s="263" t="s">
        <v>226</v>
      </c>
    </row>
    <row r="176" spans="1:65" s="13" customFormat="1" ht="11.25">
      <c r="B176" s="198"/>
      <c r="C176" s="199"/>
      <c r="D176" s="200" t="s">
        <v>238</v>
      </c>
      <c r="E176" s="201" t="s">
        <v>19</v>
      </c>
      <c r="F176" s="202" t="s">
        <v>1253</v>
      </c>
      <c r="G176" s="199"/>
      <c r="H176" s="201" t="s">
        <v>19</v>
      </c>
      <c r="I176" s="203"/>
      <c r="J176" s="199"/>
      <c r="K176" s="199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238</v>
      </c>
      <c r="AU176" s="208" t="s">
        <v>82</v>
      </c>
      <c r="AV176" s="13" t="s">
        <v>80</v>
      </c>
      <c r="AW176" s="13" t="s">
        <v>35</v>
      </c>
      <c r="AX176" s="13" t="s">
        <v>73</v>
      </c>
      <c r="AY176" s="208" t="s">
        <v>226</v>
      </c>
    </row>
    <row r="177" spans="2:63" s="13" customFormat="1" ht="11.25">
      <c r="B177" s="198"/>
      <c r="C177" s="199"/>
      <c r="D177" s="200" t="s">
        <v>238</v>
      </c>
      <c r="E177" s="201" t="s">
        <v>19</v>
      </c>
      <c r="F177" s="202" t="s">
        <v>1216</v>
      </c>
      <c r="G177" s="199"/>
      <c r="H177" s="201" t="s">
        <v>19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238</v>
      </c>
      <c r="AU177" s="208" t="s">
        <v>82</v>
      </c>
      <c r="AV177" s="13" t="s">
        <v>80</v>
      </c>
      <c r="AW177" s="13" t="s">
        <v>35</v>
      </c>
      <c r="AX177" s="13" t="s">
        <v>73</v>
      </c>
      <c r="AY177" s="208" t="s">
        <v>226</v>
      </c>
    </row>
    <row r="178" spans="2:63" s="14" customFormat="1" ht="11.25">
      <c r="B178" s="209"/>
      <c r="C178" s="210"/>
      <c r="D178" s="200" t="s">
        <v>238</v>
      </c>
      <c r="E178" s="211" t="s">
        <v>19</v>
      </c>
      <c r="F178" s="212" t="s">
        <v>1254</v>
      </c>
      <c r="G178" s="210"/>
      <c r="H178" s="213">
        <v>-26.542999999999999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238</v>
      </c>
      <c r="AU178" s="219" t="s">
        <v>82</v>
      </c>
      <c r="AV178" s="14" t="s">
        <v>82</v>
      </c>
      <c r="AW178" s="14" t="s">
        <v>35</v>
      </c>
      <c r="AX178" s="14" t="s">
        <v>73</v>
      </c>
      <c r="AY178" s="219" t="s">
        <v>226</v>
      </c>
    </row>
    <row r="179" spans="2:63" s="14" customFormat="1" ht="11.25">
      <c r="B179" s="209"/>
      <c r="C179" s="210"/>
      <c r="D179" s="200" t="s">
        <v>238</v>
      </c>
      <c r="E179" s="211" t="s">
        <v>19</v>
      </c>
      <c r="F179" s="212" t="s">
        <v>1255</v>
      </c>
      <c r="G179" s="210"/>
      <c r="H179" s="213">
        <v>-1.633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238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226</v>
      </c>
    </row>
    <row r="180" spans="2:63" s="14" customFormat="1" ht="11.25">
      <c r="B180" s="209"/>
      <c r="C180" s="210"/>
      <c r="D180" s="200" t="s">
        <v>238</v>
      </c>
      <c r="E180" s="211" t="s">
        <v>19</v>
      </c>
      <c r="F180" s="212" t="s">
        <v>1256</v>
      </c>
      <c r="G180" s="210"/>
      <c r="H180" s="213">
        <v>-11.253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238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226</v>
      </c>
    </row>
    <row r="181" spans="2:63" s="14" customFormat="1" ht="11.25">
      <c r="B181" s="209"/>
      <c r="C181" s="210"/>
      <c r="D181" s="200" t="s">
        <v>238</v>
      </c>
      <c r="E181" s="211" t="s">
        <v>19</v>
      </c>
      <c r="F181" s="212" t="s">
        <v>1257</v>
      </c>
      <c r="G181" s="210"/>
      <c r="H181" s="213">
        <v>-27.334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238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226</v>
      </c>
    </row>
    <row r="182" spans="2:63" s="13" customFormat="1" ht="11.25">
      <c r="B182" s="198"/>
      <c r="C182" s="199"/>
      <c r="D182" s="200" t="s">
        <v>238</v>
      </c>
      <c r="E182" s="201" t="s">
        <v>19</v>
      </c>
      <c r="F182" s="202" t="s">
        <v>1203</v>
      </c>
      <c r="G182" s="199"/>
      <c r="H182" s="201" t="s">
        <v>19</v>
      </c>
      <c r="I182" s="203"/>
      <c r="J182" s="199"/>
      <c r="K182" s="199"/>
      <c r="L182" s="204"/>
      <c r="M182" s="205"/>
      <c r="N182" s="206"/>
      <c r="O182" s="206"/>
      <c r="P182" s="206"/>
      <c r="Q182" s="206"/>
      <c r="R182" s="206"/>
      <c r="S182" s="206"/>
      <c r="T182" s="207"/>
      <c r="AT182" s="208" t="s">
        <v>238</v>
      </c>
      <c r="AU182" s="208" t="s">
        <v>82</v>
      </c>
      <c r="AV182" s="13" t="s">
        <v>80</v>
      </c>
      <c r="AW182" s="13" t="s">
        <v>35</v>
      </c>
      <c r="AX182" s="13" t="s">
        <v>73</v>
      </c>
      <c r="AY182" s="208" t="s">
        <v>226</v>
      </c>
    </row>
    <row r="183" spans="2:63" s="14" customFormat="1" ht="11.25">
      <c r="B183" s="209"/>
      <c r="C183" s="210"/>
      <c r="D183" s="200" t="s">
        <v>238</v>
      </c>
      <c r="E183" s="211" t="s">
        <v>19</v>
      </c>
      <c r="F183" s="212" t="s">
        <v>1258</v>
      </c>
      <c r="G183" s="210"/>
      <c r="H183" s="213">
        <v>-14.923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238</v>
      </c>
      <c r="AU183" s="219" t="s">
        <v>82</v>
      </c>
      <c r="AV183" s="14" t="s">
        <v>82</v>
      </c>
      <c r="AW183" s="14" t="s">
        <v>35</v>
      </c>
      <c r="AX183" s="14" t="s">
        <v>73</v>
      </c>
      <c r="AY183" s="219" t="s">
        <v>226</v>
      </c>
    </row>
    <row r="184" spans="2:63" s="14" customFormat="1" ht="11.25">
      <c r="B184" s="209"/>
      <c r="C184" s="210"/>
      <c r="D184" s="200" t="s">
        <v>238</v>
      </c>
      <c r="E184" s="211" t="s">
        <v>19</v>
      </c>
      <c r="F184" s="212" t="s">
        <v>1256</v>
      </c>
      <c r="G184" s="210"/>
      <c r="H184" s="213">
        <v>-11.253</v>
      </c>
      <c r="I184" s="214"/>
      <c r="J184" s="210"/>
      <c r="K184" s="210"/>
      <c r="L184" s="215"/>
      <c r="M184" s="216"/>
      <c r="N184" s="217"/>
      <c r="O184" s="217"/>
      <c r="P184" s="217"/>
      <c r="Q184" s="217"/>
      <c r="R184" s="217"/>
      <c r="S184" s="217"/>
      <c r="T184" s="218"/>
      <c r="AT184" s="219" t="s">
        <v>238</v>
      </c>
      <c r="AU184" s="219" t="s">
        <v>82</v>
      </c>
      <c r="AV184" s="14" t="s">
        <v>82</v>
      </c>
      <c r="AW184" s="14" t="s">
        <v>35</v>
      </c>
      <c r="AX184" s="14" t="s">
        <v>73</v>
      </c>
      <c r="AY184" s="219" t="s">
        <v>226</v>
      </c>
    </row>
    <row r="185" spans="2:63" s="14" customFormat="1" ht="11.25">
      <c r="B185" s="209"/>
      <c r="C185" s="210"/>
      <c r="D185" s="200" t="s">
        <v>238</v>
      </c>
      <c r="E185" s="211" t="s">
        <v>19</v>
      </c>
      <c r="F185" s="212" t="s">
        <v>1259</v>
      </c>
      <c r="G185" s="210"/>
      <c r="H185" s="213">
        <v>-6.7569999999999997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238</v>
      </c>
      <c r="AU185" s="219" t="s">
        <v>82</v>
      </c>
      <c r="AV185" s="14" t="s">
        <v>82</v>
      </c>
      <c r="AW185" s="14" t="s">
        <v>35</v>
      </c>
      <c r="AX185" s="14" t="s">
        <v>73</v>
      </c>
      <c r="AY185" s="219" t="s">
        <v>226</v>
      </c>
    </row>
    <row r="186" spans="2:63" s="13" customFormat="1" ht="11.25">
      <c r="B186" s="198"/>
      <c r="C186" s="199"/>
      <c r="D186" s="200" t="s">
        <v>238</v>
      </c>
      <c r="E186" s="201" t="s">
        <v>19</v>
      </c>
      <c r="F186" s="202" t="s">
        <v>1208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238</v>
      </c>
      <c r="AU186" s="208" t="s">
        <v>82</v>
      </c>
      <c r="AV186" s="13" t="s">
        <v>80</v>
      </c>
      <c r="AW186" s="13" t="s">
        <v>35</v>
      </c>
      <c r="AX186" s="13" t="s">
        <v>73</v>
      </c>
      <c r="AY186" s="208" t="s">
        <v>226</v>
      </c>
    </row>
    <row r="187" spans="2:63" s="14" customFormat="1" ht="11.25">
      <c r="B187" s="209"/>
      <c r="C187" s="210"/>
      <c r="D187" s="200" t="s">
        <v>238</v>
      </c>
      <c r="E187" s="211" t="s">
        <v>19</v>
      </c>
      <c r="F187" s="212" t="s">
        <v>1260</v>
      </c>
      <c r="G187" s="210"/>
      <c r="H187" s="213">
        <v>-0.72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238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226</v>
      </c>
    </row>
    <row r="188" spans="2:63" s="14" customFormat="1" ht="11.25">
      <c r="B188" s="209"/>
      <c r="C188" s="210"/>
      <c r="D188" s="200" t="s">
        <v>238</v>
      </c>
      <c r="E188" s="211" t="s">
        <v>19</v>
      </c>
      <c r="F188" s="212" t="s">
        <v>1261</v>
      </c>
      <c r="G188" s="210"/>
      <c r="H188" s="213">
        <v>-0.38100000000000001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238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226</v>
      </c>
    </row>
    <row r="189" spans="2:63" s="14" customFormat="1" ht="11.25">
      <c r="B189" s="209"/>
      <c r="C189" s="210"/>
      <c r="D189" s="200" t="s">
        <v>238</v>
      </c>
      <c r="E189" s="211" t="s">
        <v>19</v>
      </c>
      <c r="F189" s="212" t="s">
        <v>1262</v>
      </c>
      <c r="G189" s="210"/>
      <c r="H189" s="213">
        <v>-1.196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238</v>
      </c>
      <c r="AU189" s="219" t="s">
        <v>82</v>
      </c>
      <c r="AV189" s="14" t="s">
        <v>82</v>
      </c>
      <c r="AW189" s="14" t="s">
        <v>35</v>
      </c>
      <c r="AX189" s="14" t="s">
        <v>73</v>
      </c>
      <c r="AY189" s="219" t="s">
        <v>226</v>
      </c>
    </row>
    <row r="190" spans="2:63" s="16" customFormat="1" ht="11.25">
      <c r="B190" s="253"/>
      <c r="C190" s="254"/>
      <c r="D190" s="200" t="s">
        <v>238</v>
      </c>
      <c r="E190" s="255" t="s">
        <v>19</v>
      </c>
      <c r="F190" s="256" t="s">
        <v>1207</v>
      </c>
      <c r="G190" s="254"/>
      <c r="H190" s="257">
        <v>-101.99299999999999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238</v>
      </c>
      <c r="AU190" s="263" t="s">
        <v>82</v>
      </c>
      <c r="AV190" s="16" t="s">
        <v>90</v>
      </c>
      <c r="AW190" s="16" t="s">
        <v>35</v>
      </c>
      <c r="AX190" s="16" t="s">
        <v>73</v>
      </c>
      <c r="AY190" s="263" t="s">
        <v>226</v>
      </c>
    </row>
    <row r="191" spans="2:63" s="15" customFormat="1" ht="11.25">
      <c r="B191" s="220"/>
      <c r="C191" s="221"/>
      <c r="D191" s="200" t="s">
        <v>238</v>
      </c>
      <c r="E191" s="222" t="s">
        <v>19</v>
      </c>
      <c r="F191" s="223" t="s">
        <v>241</v>
      </c>
      <c r="G191" s="221"/>
      <c r="H191" s="224">
        <v>64.277000000000001</v>
      </c>
      <c r="I191" s="225"/>
      <c r="J191" s="221"/>
      <c r="K191" s="221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238</v>
      </c>
      <c r="AU191" s="230" t="s">
        <v>82</v>
      </c>
      <c r="AV191" s="15" t="s">
        <v>143</v>
      </c>
      <c r="AW191" s="15" t="s">
        <v>35</v>
      </c>
      <c r="AX191" s="15" t="s">
        <v>80</v>
      </c>
      <c r="AY191" s="230" t="s">
        <v>226</v>
      </c>
    </row>
    <row r="192" spans="2:63" s="12" customFormat="1" ht="22.9" customHeight="1">
      <c r="B192" s="164"/>
      <c r="C192" s="165"/>
      <c r="D192" s="166" t="s">
        <v>72</v>
      </c>
      <c r="E192" s="178" t="s">
        <v>82</v>
      </c>
      <c r="F192" s="178" t="s">
        <v>1263</v>
      </c>
      <c r="G192" s="165"/>
      <c r="H192" s="165"/>
      <c r="I192" s="168"/>
      <c r="J192" s="179">
        <f>BK192</f>
        <v>0</v>
      </c>
      <c r="K192" s="165"/>
      <c r="L192" s="170"/>
      <c r="M192" s="171"/>
      <c r="N192" s="172"/>
      <c r="O192" s="172"/>
      <c r="P192" s="173">
        <f>SUM(P193:P292)</f>
        <v>0</v>
      </c>
      <c r="Q192" s="172"/>
      <c r="R192" s="173">
        <f>SUM(R193:R292)</f>
        <v>505.67754912253145</v>
      </c>
      <c r="S192" s="172"/>
      <c r="T192" s="174">
        <f>SUM(T193:T292)</f>
        <v>0</v>
      </c>
      <c r="AR192" s="175" t="s">
        <v>80</v>
      </c>
      <c r="AT192" s="176" t="s">
        <v>72</v>
      </c>
      <c r="AU192" s="176" t="s">
        <v>80</v>
      </c>
      <c r="AY192" s="175" t="s">
        <v>226</v>
      </c>
      <c r="BK192" s="177">
        <f>SUM(BK193:BK292)</f>
        <v>0</v>
      </c>
    </row>
    <row r="193" spans="1:65" s="2" customFormat="1" ht="24.2" customHeight="1">
      <c r="A193" s="36"/>
      <c r="B193" s="37"/>
      <c r="C193" s="180" t="s">
        <v>285</v>
      </c>
      <c r="D193" s="180" t="s">
        <v>229</v>
      </c>
      <c r="E193" s="181" t="s">
        <v>1264</v>
      </c>
      <c r="F193" s="182" t="s">
        <v>1265</v>
      </c>
      <c r="G193" s="183" t="s">
        <v>420</v>
      </c>
      <c r="H193" s="184">
        <v>15.84</v>
      </c>
      <c r="I193" s="185"/>
      <c r="J193" s="186">
        <f>ROUND(I193*H193,2)</f>
        <v>0</v>
      </c>
      <c r="K193" s="182" t="s">
        <v>233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143</v>
      </c>
      <c r="AT193" s="191" t="s">
        <v>229</v>
      </c>
      <c r="AU193" s="191" t="s">
        <v>82</v>
      </c>
      <c r="AY193" s="19" t="s">
        <v>226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143</v>
      </c>
      <c r="BM193" s="191" t="s">
        <v>1266</v>
      </c>
    </row>
    <row r="194" spans="1:65" s="2" customFormat="1" ht="11.25">
      <c r="A194" s="36"/>
      <c r="B194" s="37"/>
      <c r="C194" s="38"/>
      <c r="D194" s="193" t="s">
        <v>236</v>
      </c>
      <c r="E194" s="38"/>
      <c r="F194" s="194" t="s">
        <v>1267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236</v>
      </c>
      <c r="AU194" s="19" t="s">
        <v>82</v>
      </c>
    </row>
    <row r="195" spans="1:65" s="13" customFormat="1" ht="11.25">
      <c r="B195" s="198"/>
      <c r="C195" s="199"/>
      <c r="D195" s="200" t="s">
        <v>238</v>
      </c>
      <c r="E195" s="201" t="s">
        <v>19</v>
      </c>
      <c r="F195" s="202" t="s">
        <v>1268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238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226</v>
      </c>
    </row>
    <row r="196" spans="1:65" s="13" customFormat="1" ht="11.25">
      <c r="B196" s="198"/>
      <c r="C196" s="199"/>
      <c r="D196" s="200" t="s">
        <v>238</v>
      </c>
      <c r="E196" s="201" t="s">
        <v>19</v>
      </c>
      <c r="F196" s="202" t="s">
        <v>1269</v>
      </c>
      <c r="G196" s="199"/>
      <c r="H196" s="201" t="s">
        <v>19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238</v>
      </c>
      <c r="AU196" s="208" t="s">
        <v>82</v>
      </c>
      <c r="AV196" s="13" t="s">
        <v>80</v>
      </c>
      <c r="AW196" s="13" t="s">
        <v>35</v>
      </c>
      <c r="AX196" s="13" t="s">
        <v>73</v>
      </c>
      <c r="AY196" s="208" t="s">
        <v>226</v>
      </c>
    </row>
    <row r="197" spans="1:65" s="14" customFormat="1" ht="11.25">
      <c r="B197" s="209"/>
      <c r="C197" s="210"/>
      <c r="D197" s="200" t="s">
        <v>238</v>
      </c>
      <c r="E197" s="211" t="s">
        <v>19</v>
      </c>
      <c r="F197" s="212" t="s">
        <v>1270</v>
      </c>
      <c r="G197" s="210"/>
      <c r="H197" s="213">
        <v>15.84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238</v>
      </c>
      <c r="AU197" s="219" t="s">
        <v>82</v>
      </c>
      <c r="AV197" s="14" t="s">
        <v>82</v>
      </c>
      <c r="AW197" s="14" t="s">
        <v>35</v>
      </c>
      <c r="AX197" s="14" t="s">
        <v>73</v>
      </c>
      <c r="AY197" s="219" t="s">
        <v>226</v>
      </c>
    </row>
    <row r="198" spans="1:65" s="15" customFormat="1" ht="11.25">
      <c r="B198" s="220"/>
      <c r="C198" s="221"/>
      <c r="D198" s="200" t="s">
        <v>238</v>
      </c>
      <c r="E198" s="222" t="s">
        <v>19</v>
      </c>
      <c r="F198" s="223" t="s">
        <v>241</v>
      </c>
      <c r="G198" s="221"/>
      <c r="H198" s="224">
        <v>15.84</v>
      </c>
      <c r="I198" s="225"/>
      <c r="J198" s="221"/>
      <c r="K198" s="221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238</v>
      </c>
      <c r="AU198" s="230" t="s">
        <v>82</v>
      </c>
      <c r="AV198" s="15" t="s">
        <v>143</v>
      </c>
      <c r="AW198" s="15" t="s">
        <v>35</v>
      </c>
      <c r="AX198" s="15" t="s">
        <v>80</v>
      </c>
      <c r="AY198" s="230" t="s">
        <v>226</v>
      </c>
    </row>
    <row r="199" spans="1:65" s="2" customFormat="1" ht="24.2" customHeight="1">
      <c r="A199" s="36"/>
      <c r="B199" s="37"/>
      <c r="C199" s="180" t="s">
        <v>290</v>
      </c>
      <c r="D199" s="180" t="s">
        <v>229</v>
      </c>
      <c r="E199" s="181" t="s">
        <v>1271</v>
      </c>
      <c r="F199" s="182" t="s">
        <v>1272</v>
      </c>
      <c r="G199" s="183" t="s">
        <v>232</v>
      </c>
      <c r="H199" s="184">
        <v>132</v>
      </c>
      <c r="I199" s="185"/>
      <c r="J199" s="186">
        <f>ROUND(I199*H199,2)</f>
        <v>0</v>
      </c>
      <c r="K199" s="182" t="s">
        <v>233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1.6694E-4</v>
      </c>
      <c r="R199" s="189">
        <f>Q199*H199</f>
        <v>2.203608E-2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143</v>
      </c>
      <c r="AT199" s="191" t="s">
        <v>229</v>
      </c>
      <c r="AU199" s="191" t="s">
        <v>82</v>
      </c>
      <c r="AY199" s="19" t="s">
        <v>226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143</v>
      </c>
      <c r="BM199" s="191" t="s">
        <v>1273</v>
      </c>
    </row>
    <row r="200" spans="1:65" s="2" customFormat="1" ht="11.25">
      <c r="A200" s="36"/>
      <c r="B200" s="37"/>
      <c r="C200" s="38"/>
      <c r="D200" s="193" t="s">
        <v>236</v>
      </c>
      <c r="E200" s="38"/>
      <c r="F200" s="194" t="s">
        <v>1274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236</v>
      </c>
      <c r="AU200" s="19" t="s">
        <v>82</v>
      </c>
    </row>
    <row r="201" spans="1:65" s="13" customFormat="1" ht="11.25">
      <c r="B201" s="198"/>
      <c r="C201" s="199"/>
      <c r="D201" s="200" t="s">
        <v>238</v>
      </c>
      <c r="E201" s="201" t="s">
        <v>19</v>
      </c>
      <c r="F201" s="202" t="s">
        <v>1268</v>
      </c>
      <c r="G201" s="199"/>
      <c r="H201" s="201" t="s">
        <v>19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238</v>
      </c>
      <c r="AU201" s="208" t="s">
        <v>82</v>
      </c>
      <c r="AV201" s="13" t="s">
        <v>80</v>
      </c>
      <c r="AW201" s="13" t="s">
        <v>35</v>
      </c>
      <c r="AX201" s="13" t="s">
        <v>73</v>
      </c>
      <c r="AY201" s="208" t="s">
        <v>226</v>
      </c>
    </row>
    <row r="202" spans="1:65" s="13" customFormat="1" ht="11.25">
      <c r="B202" s="198"/>
      <c r="C202" s="199"/>
      <c r="D202" s="200" t="s">
        <v>238</v>
      </c>
      <c r="E202" s="201" t="s">
        <v>19</v>
      </c>
      <c r="F202" s="202" t="s">
        <v>1269</v>
      </c>
      <c r="G202" s="199"/>
      <c r="H202" s="201" t="s">
        <v>19</v>
      </c>
      <c r="I202" s="203"/>
      <c r="J202" s="199"/>
      <c r="K202" s="199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238</v>
      </c>
      <c r="AU202" s="208" t="s">
        <v>82</v>
      </c>
      <c r="AV202" s="13" t="s">
        <v>80</v>
      </c>
      <c r="AW202" s="13" t="s">
        <v>35</v>
      </c>
      <c r="AX202" s="13" t="s">
        <v>73</v>
      </c>
      <c r="AY202" s="208" t="s">
        <v>226</v>
      </c>
    </row>
    <row r="203" spans="1:65" s="14" customFormat="1" ht="11.25">
      <c r="B203" s="209"/>
      <c r="C203" s="210"/>
      <c r="D203" s="200" t="s">
        <v>238</v>
      </c>
      <c r="E203" s="211" t="s">
        <v>19</v>
      </c>
      <c r="F203" s="212" t="s">
        <v>1275</v>
      </c>
      <c r="G203" s="210"/>
      <c r="H203" s="213">
        <v>132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238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226</v>
      </c>
    </row>
    <row r="204" spans="1:65" s="15" customFormat="1" ht="11.25">
      <c r="B204" s="220"/>
      <c r="C204" s="221"/>
      <c r="D204" s="200" t="s">
        <v>238</v>
      </c>
      <c r="E204" s="222" t="s">
        <v>19</v>
      </c>
      <c r="F204" s="223" t="s">
        <v>241</v>
      </c>
      <c r="G204" s="221"/>
      <c r="H204" s="224">
        <v>132</v>
      </c>
      <c r="I204" s="225"/>
      <c r="J204" s="221"/>
      <c r="K204" s="221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238</v>
      </c>
      <c r="AU204" s="230" t="s">
        <v>82</v>
      </c>
      <c r="AV204" s="15" t="s">
        <v>143</v>
      </c>
      <c r="AW204" s="15" t="s">
        <v>35</v>
      </c>
      <c r="AX204" s="15" t="s">
        <v>80</v>
      </c>
      <c r="AY204" s="230" t="s">
        <v>226</v>
      </c>
    </row>
    <row r="205" spans="1:65" s="2" customFormat="1" ht="16.5" customHeight="1">
      <c r="A205" s="36"/>
      <c r="B205" s="37"/>
      <c r="C205" s="231" t="s">
        <v>294</v>
      </c>
      <c r="D205" s="231" t="s">
        <v>242</v>
      </c>
      <c r="E205" s="232" t="s">
        <v>352</v>
      </c>
      <c r="F205" s="233" t="s">
        <v>353</v>
      </c>
      <c r="G205" s="234" t="s">
        <v>232</v>
      </c>
      <c r="H205" s="235">
        <v>145.19999999999999</v>
      </c>
      <c r="I205" s="236"/>
      <c r="J205" s="237">
        <f>ROUND(I205*H205,2)</f>
        <v>0</v>
      </c>
      <c r="K205" s="233" t="s">
        <v>233</v>
      </c>
      <c r="L205" s="238"/>
      <c r="M205" s="239" t="s">
        <v>19</v>
      </c>
      <c r="N205" s="240" t="s">
        <v>44</v>
      </c>
      <c r="O205" s="66"/>
      <c r="P205" s="189">
        <f>O205*H205</f>
        <v>0</v>
      </c>
      <c r="Q205" s="189">
        <v>2.9999999999999997E-4</v>
      </c>
      <c r="R205" s="189">
        <f>Q205*H205</f>
        <v>4.3559999999999995E-2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275</v>
      </c>
      <c r="AT205" s="191" t="s">
        <v>242</v>
      </c>
      <c r="AU205" s="191" t="s">
        <v>82</v>
      </c>
      <c r="AY205" s="19" t="s">
        <v>226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143</v>
      </c>
      <c r="BM205" s="191" t="s">
        <v>1276</v>
      </c>
    </row>
    <row r="206" spans="1:65" s="14" customFormat="1" ht="11.25">
      <c r="B206" s="209"/>
      <c r="C206" s="210"/>
      <c r="D206" s="200" t="s">
        <v>238</v>
      </c>
      <c r="E206" s="210"/>
      <c r="F206" s="212" t="s">
        <v>1277</v>
      </c>
      <c r="G206" s="210"/>
      <c r="H206" s="213">
        <v>145.19999999999999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238</v>
      </c>
      <c r="AU206" s="219" t="s">
        <v>82</v>
      </c>
      <c r="AV206" s="14" t="s">
        <v>82</v>
      </c>
      <c r="AW206" s="14" t="s">
        <v>4</v>
      </c>
      <c r="AX206" s="14" t="s">
        <v>80</v>
      </c>
      <c r="AY206" s="219" t="s">
        <v>226</v>
      </c>
    </row>
    <row r="207" spans="1:65" s="2" customFormat="1" ht="16.5" customHeight="1">
      <c r="A207" s="36"/>
      <c r="B207" s="37"/>
      <c r="C207" s="180" t="s">
        <v>299</v>
      </c>
      <c r="D207" s="180" t="s">
        <v>229</v>
      </c>
      <c r="E207" s="181" t="s">
        <v>1278</v>
      </c>
      <c r="F207" s="182" t="s">
        <v>1279</v>
      </c>
      <c r="G207" s="183" t="s">
        <v>420</v>
      </c>
      <c r="H207" s="184">
        <v>3.96</v>
      </c>
      <c r="I207" s="185"/>
      <c r="J207" s="186">
        <f>ROUND(I207*H207,2)</f>
        <v>0</v>
      </c>
      <c r="K207" s="182" t="s">
        <v>233</v>
      </c>
      <c r="L207" s="41"/>
      <c r="M207" s="187" t="s">
        <v>19</v>
      </c>
      <c r="N207" s="188" t="s">
        <v>44</v>
      </c>
      <c r="O207" s="66"/>
      <c r="P207" s="189">
        <f>O207*H207</f>
        <v>0</v>
      </c>
      <c r="Q207" s="189">
        <v>2.3010199999999998</v>
      </c>
      <c r="R207" s="189">
        <f>Q207*H207</f>
        <v>9.1120391999999999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143</v>
      </c>
      <c r="AT207" s="191" t="s">
        <v>229</v>
      </c>
      <c r="AU207" s="191" t="s">
        <v>82</v>
      </c>
      <c r="AY207" s="19" t="s">
        <v>226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143</v>
      </c>
      <c r="BM207" s="191" t="s">
        <v>1280</v>
      </c>
    </row>
    <row r="208" spans="1:65" s="2" customFormat="1" ht="11.25">
      <c r="A208" s="36"/>
      <c r="B208" s="37"/>
      <c r="C208" s="38"/>
      <c r="D208" s="193" t="s">
        <v>236</v>
      </c>
      <c r="E208" s="38"/>
      <c r="F208" s="194" t="s">
        <v>1281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236</v>
      </c>
      <c r="AU208" s="19" t="s">
        <v>82</v>
      </c>
    </row>
    <row r="209" spans="1:65" s="13" customFormat="1" ht="11.25">
      <c r="B209" s="198"/>
      <c r="C209" s="199"/>
      <c r="D209" s="200" t="s">
        <v>238</v>
      </c>
      <c r="E209" s="201" t="s">
        <v>19</v>
      </c>
      <c r="F209" s="202" t="s">
        <v>1268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238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226</v>
      </c>
    </row>
    <row r="210" spans="1:65" s="13" customFormat="1" ht="11.25">
      <c r="B210" s="198"/>
      <c r="C210" s="199"/>
      <c r="D210" s="200" t="s">
        <v>238</v>
      </c>
      <c r="E210" s="201" t="s">
        <v>19</v>
      </c>
      <c r="F210" s="202" t="s">
        <v>1269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238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226</v>
      </c>
    </row>
    <row r="211" spans="1:65" s="14" customFormat="1" ht="11.25">
      <c r="B211" s="209"/>
      <c r="C211" s="210"/>
      <c r="D211" s="200" t="s">
        <v>238</v>
      </c>
      <c r="E211" s="211" t="s">
        <v>19</v>
      </c>
      <c r="F211" s="212" t="s">
        <v>1282</v>
      </c>
      <c r="G211" s="210"/>
      <c r="H211" s="213">
        <v>3.96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238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226</v>
      </c>
    </row>
    <row r="212" spans="1:65" s="15" customFormat="1" ht="11.25">
      <c r="B212" s="220"/>
      <c r="C212" s="221"/>
      <c r="D212" s="200" t="s">
        <v>238</v>
      </c>
      <c r="E212" s="222" t="s">
        <v>19</v>
      </c>
      <c r="F212" s="223" t="s">
        <v>241</v>
      </c>
      <c r="G212" s="221"/>
      <c r="H212" s="224">
        <v>3.96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238</v>
      </c>
      <c r="AU212" s="230" t="s">
        <v>82</v>
      </c>
      <c r="AV212" s="15" t="s">
        <v>143</v>
      </c>
      <c r="AW212" s="15" t="s">
        <v>35</v>
      </c>
      <c r="AX212" s="15" t="s">
        <v>80</v>
      </c>
      <c r="AY212" s="230" t="s">
        <v>226</v>
      </c>
    </row>
    <row r="213" spans="1:65" s="2" customFormat="1" ht="16.5" customHeight="1">
      <c r="A213" s="36"/>
      <c r="B213" s="37"/>
      <c r="C213" s="180" t="s">
        <v>303</v>
      </c>
      <c r="D213" s="180" t="s">
        <v>229</v>
      </c>
      <c r="E213" s="181" t="s">
        <v>1283</v>
      </c>
      <c r="F213" s="182" t="s">
        <v>1284</v>
      </c>
      <c r="G213" s="183" t="s">
        <v>328</v>
      </c>
      <c r="H213" s="184">
        <v>66</v>
      </c>
      <c r="I213" s="185"/>
      <c r="J213" s="186">
        <f>ROUND(I213*H213,2)</f>
        <v>0</v>
      </c>
      <c r="K213" s="182" t="s">
        <v>233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4.8959999999999997E-4</v>
      </c>
      <c r="R213" s="189">
        <f>Q213*H213</f>
        <v>3.2313599999999998E-2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143</v>
      </c>
      <c r="AT213" s="191" t="s">
        <v>229</v>
      </c>
      <c r="AU213" s="191" t="s">
        <v>82</v>
      </c>
      <c r="AY213" s="19" t="s">
        <v>226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143</v>
      </c>
      <c r="BM213" s="191" t="s">
        <v>1285</v>
      </c>
    </row>
    <row r="214" spans="1:65" s="2" customFormat="1" ht="11.25">
      <c r="A214" s="36"/>
      <c r="B214" s="37"/>
      <c r="C214" s="38"/>
      <c r="D214" s="193" t="s">
        <v>236</v>
      </c>
      <c r="E214" s="38"/>
      <c r="F214" s="194" t="s">
        <v>1286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236</v>
      </c>
      <c r="AU214" s="19" t="s">
        <v>82</v>
      </c>
    </row>
    <row r="215" spans="1:65" s="13" customFormat="1" ht="11.25">
      <c r="B215" s="198"/>
      <c r="C215" s="199"/>
      <c r="D215" s="200" t="s">
        <v>238</v>
      </c>
      <c r="E215" s="201" t="s">
        <v>19</v>
      </c>
      <c r="F215" s="202" t="s">
        <v>1268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238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226</v>
      </c>
    </row>
    <row r="216" spans="1:65" s="13" customFormat="1" ht="11.25">
      <c r="B216" s="198"/>
      <c r="C216" s="199"/>
      <c r="D216" s="200" t="s">
        <v>238</v>
      </c>
      <c r="E216" s="201" t="s">
        <v>19</v>
      </c>
      <c r="F216" s="202" t="s">
        <v>1269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238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226</v>
      </c>
    </row>
    <row r="217" spans="1:65" s="14" customFormat="1" ht="11.25">
      <c r="B217" s="209"/>
      <c r="C217" s="210"/>
      <c r="D217" s="200" t="s">
        <v>238</v>
      </c>
      <c r="E217" s="211" t="s">
        <v>19</v>
      </c>
      <c r="F217" s="212" t="s">
        <v>1287</v>
      </c>
      <c r="G217" s="210"/>
      <c r="H217" s="213">
        <v>66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238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226</v>
      </c>
    </row>
    <row r="218" spans="1:65" s="15" customFormat="1" ht="11.25">
      <c r="B218" s="220"/>
      <c r="C218" s="221"/>
      <c r="D218" s="200" t="s">
        <v>238</v>
      </c>
      <c r="E218" s="222" t="s">
        <v>19</v>
      </c>
      <c r="F218" s="223" t="s">
        <v>241</v>
      </c>
      <c r="G218" s="221"/>
      <c r="H218" s="224">
        <v>66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238</v>
      </c>
      <c r="AU218" s="230" t="s">
        <v>82</v>
      </c>
      <c r="AV218" s="15" t="s">
        <v>143</v>
      </c>
      <c r="AW218" s="15" t="s">
        <v>35</v>
      </c>
      <c r="AX218" s="15" t="s">
        <v>80</v>
      </c>
      <c r="AY218" s="230" t="s">
        <v>226</v>
      </c>
    </row>
    <row r="219" spans="1:65" s="2" customFormat="1" ht="16.5" customHeight="1">
      <c r="A219" s="36"/>
      <c r="B219" s="37"/>
      <c r="C219" s="180" t="s">
        <v>8</v>
      </c>
      <c r="D219" s="180" t="s">
        <v>229</v>
      </c>
      <c r="E219" s="181" t="s">
        <v>1288</v>
      </c>
      <c r="F219" s="182" t="s">
        <v>1289</v>
      </c>
      <c r="G219" s="183" t="s">
        <v>328</v>
      </c>
      <c r="H219" s="184">
        <v>88.69</v>
      </c>
      <c r="I219" s="185"/>
      <c r="J219" s="186">
        <f>ROUND(I219*H219,2)</f>
        <v>0</v>
      </c>
      <c r="K219" s="182" t="s">
        <v>233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7.3439999999999996E-4</v>
      </c>
      <c r="R219" s="189">
        <f>Q219*H219</f>
        <v>6.513393599999999E-2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143</v>
      </c>
      <c r="AT219" s="191" t="s">
        <v>229</v>
      </c>
      <c r="AU219" s="191" t="s">
        <v>82</v>
      </c>
      <c r="AY219" s="19" t="s">
        <v>226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143</v>
      </c>
      <c r="BM219" s="191" t="s">
        <v>1290</v>
      </c>
    </row>
    <row r="220" spans="1:65" s="2" customFormat="1" ht="11.25">
      <c r="A220" s="36"/>
      <c r="B220" s="37"/>
      <c r="C220" s="38"/>
      <c r="D220" s="193" t="s">
        <v>236</v>
      </c>
      <c r="E220" s="38"/>
      <c r="F220" s="194" t="s">
        <v>1291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236</v>
      </c>
      <c r="AU220" s="19" t="s">
        <v>82</v>
      </c>
    </row>
    <row r="221" spans="1:65" s="13" customFormat="1" ht="11.25">
      <c r="B221" s="198"/>
      <c r="C221" s="199"/>
      <c r="D221" s="200" t="s">
        <v>238</v>
      </c>
      <c r="E221" s="201" t="s">
        <v>19</v>
      </c>
      <c r="F221" s="202" t="s">
        <v>1268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238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226</v>
      </c>
    </row>
    <row r="222" spans="1:65" s="13" customFormat="1" ht="11.25">
      <c r="B222" s="198"/>
      <c r="C222" s="199"/>
      <c r="D222" s="200" t="s">
        <v>238</v>
      </c>
      <c r="E222" s="201" t="s">
        <v>19</v>
      </c>
      <c r="F222" s="202" t="s">
        <v>1292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238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226</v>
      </c>
    </row>
    <row r="223" spans="1:65" s="14" customFormat="1" ht="11.25">
      <c r="B223" s="209"/>
      <c r="C223" s="210"/>
      <c r="D223" s="200" t="s">
        <v>238</v>
      </c>
      <c r="E223" s="211" t="s">
        <v>19</v>
      </c>
      <c r="F223" s="212" t="s">
        <v>1293</v>
      </c>
      <c r="G223" s="210"/>
      <c r="H223" s="213">
        <v>88.69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238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226</v>
      </c>
    </row>
    <row r="224" spans="1:65" s="15" customFormat="1" ht="11.25">
      <c r="B224" s="220"/>
      <c r="C224" s="221"/>
      <c r="D224" s="200" t="s">
        <v>238</v>
      </c>
      <c r="E224" s="222" t="s">
        <v>19</v>
      </c>
      <c r="F224" s="223" t="s">
        <v>241</v>
      </c>
      <c r="G224" s="221"/>
      <c r="H224" s="224">
        <v>88.69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238</v>
      </c>
      <c r="AU224" s="230" t="s">
        <v>82</v>
      </c>
      <c r="AV224" s="15" t="s">
        <v>143</v>
      </c>
      <c r="AW224" s="15" t="s">
        <v>35</v>
      </c>
      <c r="AX224" s="15" t="s">
        <v>80</v>
      </c>
      <c r="AY224" s="230" t="s">
        <v>226</v>
      </c>
    </row>
    <row r="225" spans="1:65" s="2" customFormat="1" ht="16.5" customHeight="1">
      <c r="A225" s="36"/>
      <c r="B225" s="37"/>
      <c r="C225" s="180" t="s">
        <v>234</v>
      </c>
      <c r="D225" s="180" t="s">
        <v>229</v>
      </c>
      <c r="E225" s="181" t="s">
        <v>1294</v>
      </c>
      <c r="F225" s="182" t="s">
        <v>1295</v>
      </c>
      <c r="G225" s="183" t="s">
        <v>328</v>
      </c>
      <c r="H225" s="184">
        <v>18.7</v>
      </c>
      <c r="I225" s="185"/>
      <c r="J225" s="186">
        <f>ROUND(I225*H225,2)</f>
        <v>0</v>
      </c>
      <c r="K225" s="182" t="s">
        <v>233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1.1628000000000001E-3</v>
      </c>
      <c r="R225" s="189">
        <f>Q225*H225</f>
        <v>2.1744360000000001E-2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143</v>
      </c>
      <c r="AT225" s="191" t="s">
        <v>229</v>
      </c>
      <c r="AU225" s="191" t="s">
        <v>82</v>
      </c>
      <c r="AY225" s="19" t="s">
        <v>226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143</v>
      </c>
      <c r="BM225" s="191" t="s">
        <v>1296</v>
      </c>
    </row>
    <row r="226" spans="1:65" s="2" customFormat="1" ht="11.25">
      <c r="A226" s="36"/>
      <c r="B226" s="37"/>
      <c r="C226" s="38"/>
      <c r="D226" s="193" t="s">
        <v>236</v>
      </c>
      <c r="E226" s="38"/>
      <c r="F226" s="194" t="s">
        <v>1297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236</v>
      </c>
      <c r="AU226" s="19" t="s">
        <v>82</v>
      </c>
    </row>
    <row r="227" spans="1:65" s="13" customFormat="1" ht="11.25">
      <c r="B227" s="198"/>
      <c r="C227" s="199"/>
      <c r="D227" s="200" t="s">
        <v>238</v>
      </c>
      <c r="E227" s="201" t="s">
        <v>19</v>
      </c>
      <c r="F227" s="202" t="s">
        <v>1268</v>
      </c>
      <c r="G227" s="199"/>
      <c r="H227" s="201" t="s">
        <v>19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238</v>
      </c>
      <c r="AU227" s="208" t="s">
        <v>82</v>
      </c>
      <c r="AV227" s="13" t="s">
        <v>80</v>
      </c>
      <c r="AW227" s="13" t="s">
        <v>35</v>
      </c>
      <c r="AX227" s="13" t="s">
        <v>73</v>
      </c>
      <c r="AY227" s="208" t="s">
        <v>226</v>
      </c>
    </row>
    <row r="228" spans="1:65" s="13" customFormat="1" ht="11.25">
      <c r="B228" s="198"/>
      <c r="C228" s="199"/>
      <c r="D228" s="200" t="s">
        <v>238</v>
      </c>
      <c r="E228" s="201" t="s">
        <v>19</v>
      </c>
      <c r="F228" s="202" t="s">
        <v>1292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238</v>
      </c>
      <c r="AU228" s="208" t="s">
        <v>82</v>
      </c>
      <c r="AV228" s="13" t="s">
        <v>80</v>
      </c>
      <c r="AW228" s="13" t="s">
        <v>35</v>
      </c>
      <c r="AX228" s="13" t="s">
        <v>73</v>
      </c>
      <c r="AY228" s="208" t="s">
        <v>226</v>
      </c>
    </row>
    <row r="229" spans="1:65" s="14" customFormat="1" ht="11.25">
      <c r="B229" s="209"/>
      <c r="C229" s="210"/>
      <c r="D229" s="200" t="s">
        <v>238</v>
      </c>
      <c r="E229" s="211" t="s">
        <v>19</v>
      </c>
      <c r="F229" s="212" t="s">
        <v>1298</v>
      </c>
      <c r="G229" s="210"/>
      <c r="H229" s="213">
        <v>18.7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238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226</v>
      </c>
    </row>
    <row r="230" spans="1:65" s="15" customFormat="1" ht="11.25">
      <c r="B230" s="220"/>
      <c r="C230" s="221"/>
      <c r="D230" s="200" t="s">
        <v>238</v>
      </c>
      <c r="E230" s="222" t="s">
        <v>19</v>
      </c>
      <c r="F230" s="223" t="s">
        <v>241</v>
      </c>
      <c r="G230" s="221"/>
      <c r="H230" s="224">
        <v>18.7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238</v>
      </c>
      <c r="AU230" s="230" t="s">
        <v>82</v>
      </c>
      <c r="AV230" s="15" t="s">
        <v>143</v>
      </c>
      <c r="AW230" s="15" t="s">
        <v>35</v>
      </c>
      <c r="AX230" s="15" t="s">
        <v>80</v>
      </c>
      <c r="AY230" s="230" t="s">
        <v>226</v>
      </c>
    </row>
    <row r="231" spans="1:65" s="2" customFormat="1" ht="21.75" customHeight="1">
      <c r="A231" s="36"/>
      <c r="B231" s="37"/>
      <c r="C231" s="180" t="s">
        <v>316</v>
      </c>
      <c r="D231" s="180" t="s">
        <v>229</v>
      </c>
      <c r="E231" s="181" t="s">
        <v>1299</v>
      </c>
      <c r="F231" s="182" t="s">
        <v>1300</v>
      </c>
      <c r="G231" s="183" t="s">
        <v>420</v>
      </c>
      <c r="H231" s="184">
        <v>28.741</v>
      </c>
      <c r="I231" s="185"/>
      <c r="J231" s="186">
        <f>ROUND(I231*H231,2)</f>
        <v>0</v>
      </c>
      <c r="K231" s="182" t="s">
        <v>233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2.16</v>
      </c>
      <c r="R231" s="189">
        <f>Q231*H231</f>
        <v>62.080560000000006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143</v>
      </c>
      <c r="AT231" s="191" t="s">
        <v>229</v>
      </c>
      <c r="AU231" s="191" t="s">
        <v>82</v>
      </c>
      <c r="AY231" s="19" t="s">
        <v>226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143</v>
      </c>
      <c r="BM231" s="191" t="s">
        <v>1301</v>
      </c>
    </row>
    <row r="232" spans="1:65" s="2" customFormat="1" ht="11.25">
      <c r="A232" s="36"/>
      <c r="B232" s="37"/>
      <c r="C232" s="38"/>
      <c r="D232" s="193" t="s">
        <v>236</v>
      </c>
      <c r="E232" s="38"/>
      <c r="F232" s="194" t="s">
        <v>1302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236</v>
      </c>
      <c r="AU232" s="19" t="s">
        <v>82</v>
      </c>
    </row>
    <row r="233" spans="1:65" s="13" customFormat="1" ht="11.25">
      <c r="B233" s="198"/>
      <c r="C233" s="199"/>
      <c r="D233" s="200" t="s">
        <v>238</v>
      </c>
      <c r="E233" s="201" t="s">
        <v>19</v>
      </c>
      <c r="F233" s="202" t="s">
        <v>1268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238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226</v>
      </c>
    </row>
    <row r="234" spans="1:65" s="14" customFormat="1" ht="11.25">
      <c r="B234" s="209"/>
      <c r="C234" s="210"/>
      <c r="D234" s="200" t="s">
        <v>238</v>
      </c>
      <c r="E234" s="211" t="s">
        <v>19</v>
      </c>
      <c r="F234" s="212" t="s">
        <v>1303</v>
      </c>
      <c r="G234" s="210"/>
      <c r="H234" s="213">
        <v>28.741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238</v>
      </c>
      <c r="AU234" s="219" t="s">
        <v>82</v>
      </c>
      <c r="AV234" s="14" t="s">
        <v>82</v>
      </c>
      <c r="AW234" s="14" t="s">
        <v>35</v>
      </c>
      <c r="AX234" s="14" t="s">
        <v>73</v>
      </c>
      <c r="AY234" s="219" t="s">
        <v>226</v>
      </c>
    </row>
    <row r="235" spans="1:65" s="15" customFormat="1" ht="11.25">
      <c r="B235" s="220"/>
      <c r="C235" s="221"/>
      <c r="D235" s="200" t="s">
        <v>238</v>
      </c>
      <c r="E235" s="222" t="s">
        <v>19</v>
      </c>
      <c r="F235" s="223" t="s">
        <v>241</v>
      </c>
      <c r="G235" s="221"/>
      <c r="H235" s="224">
        <v>28.741</v>
      </c>
      <c r="I235" s="225"/>
      <c r="J235" s="221"/>
      <c r="K235" s="221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238</v>
      </c>
      <c r="AU235" s="230" t="s">
        <v>82</v>
      </c>
      <c r="AV235" s="15" t="s">
        <v>143</v>
      </c>
      <c r="AW235" s="15" t="s">
        <v>35</v>
      </c>
      <c r="AX235" s="15" t="s">
        <v>80</v>
      </c>
      <c r="AY235" s="230" t="s">
        <v>226</v>
      </c>
    </row>
    <row r="236" spans="1:65" s="2" customFormat="1" ht="21.75" customHeight="1">
      <c r="A236" s="36"/>
      <c r="B236" s="37"/>
      <c r="C236" s="180" t="s">
        <v>321</v>
      </c>
      <c r="D236" s="180" t="s">
        <v>229</v>
      </c>
      <c r="E236" s="181" t="s">
        <v>1304</v>
      </c>
      <c r="F236" s="182" t="s">
        <v>1305</v>
      </c>
      <c r="G236" s="183" t="s">
        <v>420</v>
      </c>
      <c r="H236" s="184">
        <v>53.933999999999997</v>
      </c>
      <c r="I236" s="185"/>
      <c r="J236" s="186">
        <f>ROUND(I236*H236,2)</f>
        <v>0</v>
      </c>
      <c r="K236" s="182" t="s">
        <v>233</v>
      </c>
      <c r="L236" s="41"/>
      <c r="M236" s="187" t="s">
        <v>19</v>
      </c>
      <c r="N236" s="188" t="s">
        <v>44</v>
      </c>
      <c r="O236" s="66"/>
      <c r="P236" s="189">
        <f>O236*H236</f>
        <v>0</v>
      </c>
      <c r="Q236" s="189">
        <v>2.5018722040000001</v>
      </c>
      <c r="R236" s="189">
        <f>Q236*H236</f>
        <v>134.93597545053601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143</v>
      </c>
      <c r="AT236" s="191" t="s">
        <v>229</v>
      </c>
      <c r="AU236" s="191" t="s">
        <v>82</v>
      </c>
      <c r="AY236" s="19" t="s">
        <v>226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143</v>
      </c>
      <c r="BM236" s="191" t="s">
        <v>1306</v>
      </c>
    </row>
    <row r="237" spans="1:65" s="2" customFormat="1" ht="11.25">
      <c r="A237" s="36"/>
      <c r="B237" s="37"/>
      <c r="C237" s="38"/>
      <c r="D237" s="193" t="s">
        <v>236</v>
      </c>
      <c r="E237" s="38"/>
      <c r="F237" s="194" t="s">
        <v>1307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236</v>
      </c>
      <c r="AU237" s="19" t="s">
        <v>82</v>
      </c>
    </row>
    <row r="238" spans="1:65" s="13" customFormat="1" ht="11.25">
      <c r="B238" s="198"/>
      <c r="C238" s="199"/>
      <c r="D238" s="200" t="s">
        <v>238</v>
      </c>
      <c r="E238" s="201" t="s">
        <v>19</v>
      </c>
      <c r="F238" s="202" t="s">
        <v>1268</v>
      </c>
      <c r="G238" s="199"/>
      <c r="H238" s="201" t="s">
        <v>19</v>
      </c>
      <c r="I238" s="203"/>
      <c r="J238" s="199"/>
      <c r="K238" s="199"/>
      <c r="L238" s="204"/>
      <c r="M238" s="205"/>
      <c r="N238" s="206"/>
      <c r="O238" s="206"/>
      <c r="P238" s="206"/>
      <c r="Q238" s="206"/>
      <c r="R238" s="206"/>
      <c r="S238" s="206"/>
      <c r="T238" s="207"/>
      <c r="AT238" s="208" t="s">
        <v>238</v>
      </c>
      <c r="AU238" s="208" t="s">
        <v>82</v>
      </c>
      <c r="AV238" s="13" t="s">
        <v>80</v>
      </c>
      <c r="AW238" s="13" t="s">
        <v>35</v>
      </c>
      <c r="AX238" s="13" t="s">
        <v>73</v>
      </c>
      <c r="AY238" s="208" t="s">
        <v>226</v>
      </c>
    </row>
    <row r="239" spans="1:65" s="14" customFormat="1" ht="11.25">
      <c r="B239" s="209"/>
      <c r="C239" s="210"/>
      <c r="D239" s="200" t="s">
        <v>238</v>
      </c>
      <c r="E239" s="211" t="s">
        <v>19</v>
      </c>
      <c r="F239" s="212" t="s">
        <v>1308</v>
      </c>
      <c r="G239" s="210"/>
      <c r="H239" s="213">
        <v>53.933999999999997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238</v>
      </c>
      <c r="AU239" s="219" t="s">
        <v>82</v>
      </c>
      <c r="AV239" s="14" t="s">
        <v>82</v>
      </c>
      <c r="AW239" s="14" t="s">
        <v>35</v>
      </c>
      <c r="AX239" s="14" t="s">
        <v>73</v>
      </c>
      <c r="AY239" s="219" t="s">
        <v>226</v>
      </c>
    </row>
    <row r="240" spans="1:65" s="15" customFormat="1" ht="11.25">
      <c r="B240" s="220"/>
      <c r="C240" s="221"/>
      <c r="D240" s="200" t="s">
        <v>238</v>
      </c>
      <c r="E240" s="222" t="s">
        <v>19</v>
      </c>
      <c r="F240" s="223" t="s">
        <v>241</v>
      </c>
      <c r="G240" s="221"/>
      <c r="H240" s="224">
        <v>53.933999999999997</v>
      </c>
      <c r="I240" s="225"/>
      <c r="J240" s="221"/>
      <c r="K240" s="221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238</v>
      </c>
      <c r="AU240" s="230" t="s">
        <v>82</v>
      </c>
      <c r="AV240" s="15" t="s">
        <v>143</v>
      </c>
      <c r="AW240" s="15" t="s">
        <v>35</v>
      </c>
      <c r="AX240" s="15" t="s">
        <v>80</v>
      </c>
      <c r="AY240" s="230" t="s">
        <v>226</v>
      </c>
    </row>
    <row r="241" spans="1:65" s="2" customFormat="1" ht="16.5" customHeight="1">
      <c r="A241" s="36"/>
      <c r="B241" s="37"/>
      <c r="C241" s="180" t="s">
        <v>325</v>
      </c>
      <c r="D241" s="180" t="s">
        <v>229</v>
      </c>
      <c r="E241" s="181" t="s">
        <v>1309</v>
      </c>
      <c r="F241" s="182" t="s">
        <v>1310</v>
      </c>
      <c r="G241" s="183" t="s">
        <v>232</v>
      </c>
      <c r="H241" s="184">
        <v>11.423999999999999</v>
      </c>
      <c r="I241" s="185"/>
      <c r="J241" s="186">
        <f>ROUND(I241*H241,2)</f>
        <v>0</v>
      </c>
      <c r="K241" s="182" t="s">
        <v>233</v>
      </c>
      <c r="L241" s="41"/>
      <c r="M241" s="187" t="s">
        <v>19</v>
      </c>
      <c r="N241" s="188" t="s">
        <v>44</v>
      </c>
      <c r="O241" s="66"/>
      <c r="P241" s="189">
        <f>O241*H241</f>
        <v>0</v>
      </c>
      <c r="Q241" s="189">
        <v>2.4719E-3</v>
      </c>
      <c r="R241" s="189">
        <f>Q241*H241</f>
        <v>2.8238985599999999E-2</v>
      </c>
      <c r="S241" s="189">
        <v>0</v>
      </c>
      <c r="T241" s="190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91" t="s">
        <v>143</v>
      </c>
      <c r="AT241" s="191" t="s">
        <v>229</v>
      </c>
      <c r="AU241" s="191" t="s">
        <v>82</v>
      </c>
      <c r="AY241" s="19" t="s">
        <v>226</v>
      </c>
      <c r="BE241" s="192">
        <f>IF(N241="základní",J241,0)</f>
        <v>0</v>
      </c>
      <c r="BF241" s="192">
        <f>IF(N241="snížená",J241,0)</f>
        <v>0</v>
      </c>
      <c r="BG241" s="192">
        <f>IF(N241="zákl. přenesená",J241,0)</f>
        <v>0</v>
      </c>
      <c r="BH241" s="192">
        <f>IF(N241="sníž. přenesená",J241,0)</f>
        <v>0</v>
      </c>
      <c r="BI241" s="192">
        <f>IF(N241="nulová",J241,0)</f>
        <v>0</v>
      </c>
      <c r="BJ241" s="19" t="s">
        <v>80</v>
      </c>
      <c r="BK241" s="192">
        <f>ROUND(I241*H241,2)</f>
        <v>0</v>
      </c>
      <c r="BL241" s="19" t="s">
        <v>143</v>
      </c>
      <c r="BM241" s="191" t="s">
        <v>1311</v>
      </c>
    </row>
    <row r="242" spans="1:65" s="2" customFormat="1" ht="11.25">
      <c r="A242" s="36"/>
      <c r="B242" s="37"/>
      <c r="C242" s="38"/>
      <c r="D242" s="193" t="s">
        <v>236</v>
      </c>
      <c r="E242" s="38"/>
      <c r="F242" s="194" t="s">
        <v>1312</v>
      </c>
      <c r="G242" s="38"/>
      <c r="H242" s="38"/>
      <c r="I242" s="195"/>
      <c r="J242" s="38"/>
      <c r="K242" s="38"/>
      <c r="L242" s="41"/>
      <c r="M242" s="196"/>
      <c r="N242" s="197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236</v>
      </c>
      <c r="AU242" s="19" t="s">
        <v>82</v>
      </c>
    </row>
    <row r="243" spans="1:65" s="13" customFormat="1" ht="11.25">
      <c r="B243" s="198"/>
      <c r="C243" s="199"/>
      <c r="D243" s="200" t="s">
        <v>238</v>
      </c>
      <c r="E243" s="201" t="s">
        <v>19</v>
      </c>
      <c r="F243" s="202" t="s">
        <v>1268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238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226</v>
      </c>
    </row>
    <row r="244" spans="1:65" s="14" customFormat="1" ht="11.25">
      <c r="B244" s="209"/>
      <c r="C244" s="210"/>
      <c r="D244" s="200" t="s">
        <v>238</v>
      </c>
      <c r="E244" s="211" t="s">
        <v>19</v>
      </c>
      <c r="F244" s="212" t="s">
        <v>1313</v>
      </c>
      <c r="G244" s="210"/>
      <c r="H244" s="213">
        <v>11.423999999999999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238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226</v>
      </c>
    </row>
    <row r="245" spans="1:65" s="15" customFormat="1" ht="11.25">
      <c r="B245" s="220"/>
      <c r="C245" s="221"/>
      <c r="D245" s="200" t="s">
        <v>238</v>
      </c>
      <c r="E245" s="222" t="s">
        <v>19</v>
      </c>
      <c r="F245" s="223" t="s">
        <v>241</v>
      </c>
      <c r="G245" s="221"/>
      <c r="H245" s="224">
        <v>11.423999999999999</v>
      </c>
      <c r="I245" s="225"/>
      <c r="J245" s="221"/>
      <c r="K245" s="221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238</v>
      </c>
      <c r="AU245" s="230" t="s">
        <v>82</v>
      </c>
      <c r="AV245" s="15" t="s">
        <v>143</v>
      </c>
      <c r="AW245" s="15" t="s">
        <v>35</v>
      </c>
      <c r="AX245" s="15" t="s">
        <v>80</v>
      </c>
      <c r="AY245" s="230" t="s">
        <v>226</v>
      </c>
    </row>
    <row r="246" spans="1:65" s="2" customFormat="1" ht="16.5" customHeight="1">
      <c r="A246" s="36"/>
      <c r="B246" s="37"/>
      <c r="C246" s="180" t="s">
        <v>332</v>
      </c>
      <c r="D246" s="180" t="s">
        <v>229</v>
      </c>
      <c r="E246" s="181" t="s">
        <v>1314</v>
      </c>
      <c r="F246" s="182" t="s">
        <v>1315</v>
      </c>
      <c r="G246" s="183" t="s">
        <v>232</v>
      </c>
      <c r="H246" s="184">
        <v>11.423999999999999</v>
      </c>
      <c r="I246" s="185"/>
      <c r="J246" s="186">
        <f>ROUND(I246*H246,2)</f>
        <v>0</v>
      </c>
      <c r="K246" s="182" t="s">
        <v>233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143</v>
      </c>
      <c r="AT246" s="191" t="s">
        <v>229</v>
      </c>
      <c r="AU246" s="191" t="s">
        <v>82</v>
      </c>
      <c r="AY246" s="19" t="s">
        <v>226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143</v>
      </c>
      <c r="BM246" s="191" t="s">
        <v>1316</v>
      </c>
    </row>
    <row r="247" spans="1:65" s="2" customFormat="1" ht="11.25">
      <c r="A247" s="36"/>
      <c r="B247" s="37"/>
      <c r="C247" s="38"/>
      <c r="D247" s="193" t="s">
        <v>236</v>
      </c>
      <c r="E247" s="38"/>
      <c r="F247" s="194" t="s">
        <v>1317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236</v>
      </c>
      <c r="AU247" s="19" t="s">
        <v>82</v>
      </c>
    </row>
    <row r="248" spans="1:65" s="2" customFormat="1" ht="16.5" customHeight="1">
      <c r="A248" s="36"/>
      <c r="B248" s="37"/>
      <c r="C248" s="180" t="s">
        <v>7</v>
      </c>
      <c r="D248" s="180" t="s">
        <v>229</v>
      </c>
      <c r="E248" s="181" t="s">
        <v>1318</v>
      </c>
      <c r="F248" s="182" t="s">
        <v>1319</v>
      </c>
      <c r="G248" s="183" t="s">
        <v>245</v>
      </c>
      <c r="H248" s="184">
        <v>1.871</v>
      </c>
      <c r="I248" s="185"/>
      <c r="J248" s="186">
        <f>ROUND(I248*H248,2)</f>
        <v>0</v>
      </c>
      <c r="K248" s="182" t="s">
        <v>233</v>
      </c>
      <c r="L248" s="41"/>
      <c r="M248" s="187" t="s">
        <v>19</v>
      </c>
      <c r="N248" s="188" t="s">
        <v>44</v>
      </c>
      <c r="O248" s="66"/>
      <c r="P248" s="189">
        <f>O248*H248</f>
        <v>0</v>
      </c>
      <c r="Q248" s="189">
        <v>1.0606207999999999</v>
      </c>
      <c r="R248" s="189">
        <f>Q248*H248</f>
        <v>1.9844215167999999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143</v>
      </c>
      <c r="AT248" s="191" t="s">
        <v>229</v>
      </c>
      <c r="AU248" s="191" t="s">
        <v>82</v>
      </c>
      <c r="AY248" s="19" t="s">
        <v>226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143</v>
      </c>
      <c r="BM248" s="191" t="s">
        <v>1320</v>
      </c>
    </row>
    <row r="249" spans="1:65" s="2" customFormat="1" ht="11.25">
      <c r="A249" s="36"/>
      <c r="B249" s="37"/>
      <c r="C249" s="38"/>
      <c r="D249" s="193" t="s">
        <v>236</v>
      </c>
      <c r="E249" s="38"/>
      <c r="F249" s="194" t="s">
        <v>1321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236</v>
      </c>
      <c r="AU249" s="19" t="s">
        <v>82</v>
      </c>
    </row>
    <row r="250" spans="1:65" s="13" customFormat="1" ht="11.25">
      <c r="B250" s="198"/>
      <c r="C250" s="199"/>
      <c r="D250" s="200" t="s">
        <v>238</v>
      </c>
      <c r="E250" s="201" t="s">
        <v>19</v>
      </c>
      <c r="F250" s="202" t="s">
        <v>1322</v>
      </c>
      <c r="G250" s="199"/>
      <c r="H250" s="201" t="s">
        <v>19</v>
      </c>
      <c r="I250" s="203"/>
      <c r="J250" s="199"/>
      <c r="K250" s="199"/>
      <c r="L250" s="204"/>
      <c r="M250" s="205"/>
      <c r="N250" s="206"/>
      <c r="O250" s="206"/>
      <c r="P250" s="206"/>
      <c r="Q250" s="206"/>
      <c r="R250" s="206"/>
      <c r="S250" s="206"/>
      <c r="T250" s="207"/>
      <c r="AT250" s="208" t="s">
        <v>238</v>
      </c>
      <c r="AU250" s="208" t="s">
        <v>82</v>
      </c>
      <c r="AV250" s="13" t="s">
        <v>80</v>
      </c>
      <c r="AW250" s="13" t="s">
        <v>35</v>
      </c>
      <c r="AX250" s="13" t="s">
        <v>73</v>
      </c>
      <c r="AY250" s="208" t="s">
        <v>226</v>
      </c>
    </row>
    <row r="251" spans="1:65" s="14" customFormat="1" ht="11.25">
      <c r="B251" s="209"/>
      <c r="C251" s="210"/>
      <c r="D251" s="200" t="s">
        <v>238</v>
      </c>
      <c r="E251" s="211" t="s">
        <v>19</v>
      </c>
      <c r="F251" s="212" t="s">
        <v>1323</v>
      </c>
      <c r="G251" s="210"/>
      <c r="H251" s="213">
        <v>1.871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238</v>
      </c>
      <c r="AU251" s="219" t="s">
        <v>82</v>
      </c>
      <c r="AV251" s="14" t="s">
        <v>82</v>
      </c>
      <c r="AW251" s="14" t="s">
        <v>35</v>
      </c>
      <c r="AX251" s="14" t="s">
        <v>73</v>
      </c>
      <c r="AY251" s="219" t="s">
        <v>226</v>
      </c>
    </row>
    <row r="252" spans="1:65" s="15" customFormat="1" ht="11.25">
      <c r="B252" s="220"/>
      <c r="C252" s="221"/>
      <c r="D252" s="200" t="s">
        <v>238</v>
      </c>
      <c r="E252" s="222" t="s">
        <v>19</v>
      </c>
      <c r="F252" s="223" t="s">
        <v>241</v>
      </c>
      <c r="G252" s="221"/>
      <c r="H252" s="224">
        <v>1.871</v>
      </c>
      <c r="I252" s="225"/>
      <c r="J252" s="221"/>
      <c r="K252" s="221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238</v>
      </c>
      <c r="AU252" s="230" t="s">
        <v>82</v>
      </c>
      <c r="AV252" s="15" t="s">
        <v>143</v>
      </c>
      <c r="AW252" s="15" t="s">
        <v>35</v>
      </c>
      <c r="AX252" s="15" t="s">
        <v>80</v>
      </c>
      <c r="AY252" s="230" t="s">
        <v>226</v>
      </c>
    </row>
    <row r="253" spans="1:65" s="2" customFormat="1" ht="16.5" customHeight="1">
      <c r="A253" s="36"/>
      <c r="B253" s="37"/>
      <c r="C253" s="180" t="s">
        <v>341</v>
      </c>
      <c r="D253" s="180" t="s">
        <v>229</v>
      </c>
      <c r="E253" s="181" t="s">
        <v>1324</v>
      </c>
      <c r="F253" s="182" t="s">
        <v>1325</v>
      </c>
      <c r="G253" s="183" t="s">
        <v>245</v>
      </c>
      <c r="H253" s="184">
        <v>3.1619999999999999</v>
      </c>
      <c r="I253" s="185"/>
      <c r="J253" s="186">
        <f>ROUND(I253*H253,2)</f>
        <v>0</v>
      </c>
      <c r="K253" s="182" t="s">
        <v>233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1.0627727796999999</v>
      </c>
      <c r="R253" s="189">
        <f>Q253*H253</f>
        <v>3.3604875294113996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143</v>
      </c>
      <c r="AT253" s="191" t="s">
        <v>229</v>
      </c>
      <c r="AU253" s="191" t="s">
        <v>82</v>
      </c>
      <c r="AY253" s="19" t="s">
        <v>226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143</v>
      </c>
      <c r="BM253" s="191" t="s">
        <v>1326</v>
      </c>
    </row>
    <row r="254" spans="1:65" s="2" customFormat="1" ht="11.25">
      <c r="A254" s="36"/>
      <c r="B254" s="37"/>
      <c r="C254" s="38"/>
      <c r="D254" s="193" t="s">
        <v>236</v>
      </c>
      <c r="E254" s="38"/>
      <c r="F254" s="194" t="s">
        <v>1327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236</v>
      </c>
      <c r="AU254" s="19" t="s">
        <v>82</v>
      </c>
    </row>
    <row r="255" spans="1:65" s="13" customFormat="1" ht="11.25">
      <c r="B255" s="198"/>
      <c r="C255" s="199"/>
      <c r="D255" s="200" t="s">
        <v>238</v>
      </c>
      <c r="E255" s="201" t="s">
        <v>19</v>
      </c>
      <c r="F255" s="202" t="s">
        <v>1322</v>
      </c>
      <c r="G255" s="199"/>
      <c r="H255" s="201" t="s">
        <v>19</v>
      </c>
      <c r="I255" s="203"/>
      <c r="J255" s="199"/>
      <c r="K255" s="199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238</v>
      </c>
      <c r="AU255" s="208" t="s">
        <v>82</v>
      </c>
      <c r="AV255" s="13" t="s">
        <v>80</v>
      </c>
      <c r="AW255" s="13" t="s">
        <v>35</v>
      </c>
      <c r="AX255" s="13" t="s">
        <v>73</v>
      </c>
      <c r="AY255" s="208" t="s">
        <v>226</v>
      </c>
    </row>
    <row r="256" spans="1:65" s="14" customFormat="1" ht="11.25">
      <c r="B256" s="209"/>
      <c r="C256" s="210"/>
      <c r="D256" s="200" t="s">
        <v>238</v>
      </c>
      <c r="E256" s="211" t="s">
        <v>19</v>
      </c>
      <c r="F256" s="212" t="s">
        <v>1328</v>
      </c>
      <c r="G256" s="210"/>
      <c r="H256" s="213">
        <v>3.1619999999999999</v>
      </c>
      <c r="I256" s="214"/>
      <c r="J256" s="210"/>
      <c r="K256" s="210"/>
      <c r="L256" s="215"/>
      <c r="M256" s="216"/>
      <c r="N256" s="217"/>
      <c r="O256" s="217"/>
      <c r="P256" s="217"/>
      <c r="Q256" s="217"/>
      <c r="R256" s="217"/>
      <c r="S256" s="217"/>
      <c r="T256" s="218"/>
      <c r="AT256" s="219" t="s">
        <v>238</v>
      </c>
      <c r="AU256" s="219" t="s">
        <v>82</v>
      </c>
      <c r="AV256" s="14" t="s">
        <v>82</v>
      </c>
      <c r="AW256" s="14" t="s">
        <v>35</v>
      </c>
      <c r="AX256" s="14" t="s">
        <v>73</v>
      </c>
      <c r="AY256" s="219" t="s">
        <v>226</v>
      </c>
    </row>
    <row r="257" spans="1:65" s="15" customFormat="1" ht="11.25">
      <c r="B257" s="220"/>
      <c r="C257" s="221"/>
      <c r="D257" s="200" t="s">
        <v>238</v>
      </c>
      <c r="E257" s="222" t="s">
        <v>19</v>
      </c>
      <c r="F257" s="223" t="s">
        <v>241</v>
      </c>
      <c r="G257" s="221"/>
      <c r="H257" s="224">
        <v>3.1619999999999999</v>
      </c>
      <c r="I257" s="225"/>
      <c r="J257" s="221"/>
      <c r="K257" s="221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238</v>
      </c>
      <c r="AU257" s="230" t="s">
        <v>82</v>
      </c>
      <c r="AV257" s="15" t="s">
        <v>143</v>
      </c>
      <c r="AW257" s="15" t="s">
        <v>35</v>
      </c>
      <c r="AX257" s="15" t="s">
        <v>80</v>
      </c>
      <c r="AY257" s="230" t="s">
        <v>226</v>
      </c>
    </row>
    <row r="258" spans="1:65" s="2" customFormat="1" ht="21.75" customHeight="1">
      <c r="A258" s="36"/>
      <c r="B258" s="37"/>
      <c r="C258" s="180" t="s">
        <v>346</v>
      </c>
      <c r="D258" s="180" t="s">
        <v>229</v>
      </c>
      <c r="E258" s="181" t="s">
        <v>1329</v>
      </c>
      <c r="F258" s="182" t="s">
        <v>1330</v>
      </c>
      <c r="G258" s="183" t="s">
        <v>420</v>
      </c>
      <c r="H258" s="184">
        <v>117.371</v>
      </c>
      <c r="I258" s="185"/>
      <c r="J258" s="186">
        <f>ROUND(I258*H258,2)</f>
        <v>0</v>
      </c>
      <c r="K258" s="182" t="s">
        <v>233</v>
      </c>
      <c r="L258" s="41"/>
      <c r="M258" s="187" t="s">
        <v>19</v>
      </c>
      <c r="N258" s="188" t="s">
        <v>44</v>
      </c>
      <c r="O258" s="66"/>
      <c r="P258" s="189">
        <f>O258*H258</f>
        <v>0</v>
      </c>
      <c r="Q258" s="189">
        <v>2.5018722040000001</v>
      </c>
      <c r="R258" s="189">
        <f>Q258*H258</f>
        <v>293.64724245568402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143</v>
      </c>
      <c r="AT258" s="191" t="s">
        <v>229</v>
      </c>
      <c r="AU258" s="191" t="s">
        <v>82</v>
      </c>
      <c r="AY258" s="19" t="s">
        <v>226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143</v>
      </c>
      <c r="BM258" s="191" t="s">
        <v>1331</v>
      </c>
    </row>
    <row r="259" spans="1:65" s="2" customFormat="1" ht="11.25">
      <c r="A259" s="36"/>
      <c r="B259" s="37"/>
      <c r="C259" s="38"/>
      <c r="D259" s="193" t="s">
        <v>236</v>
      </c>
      <c r="E259" s="38"/>
      <c r="F259" s="194" t="s">
        <v>1332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236</v>
      </c>
      <c r="AU259" s="19" t="s">
        <v>82</v>
      </c>
    </row>
    <row r="260" spans="1:65" s="13" customFormat="1" ht="11.25">
      <c r="B260" s="198"/>
      <c r="C260" s="199"/>
      <c r="D260" s="200" t="s">
        <v>238</v>
      </c>
      <c r="E260" s="201" t="s">
        <v>19</v>
      </c>
      <c r="F260" s="202" t="s">
        <v>1268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238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226</v>
      </c>
    </row>
    <row r="261" spans="1:65" s="13" customFormat="1" ht="11.25">
      <c r="B261" s="198"/>
      <c r="C261" s="199"/>
      <c r="D261" s="200" t="s">
        <v>238</v>
      </c>
      <c r="E261" s="201" t="s">
        <v>19</v>
      </c>
      <c r="F261" s="202" t="s">
        <v>1216</v>
      </c>
      <c r="G261" s="199"/>
      <c r="H261" s="201" t="s">
        <v>19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238</v>
      </c>
      <c r="AU261" s="208" t="s">
        <v>82</v>
      </c>
      <c r="AV261" s="13" t="s">
        <v>80</v>
      </c>
      <c r="AW261" s="13" t="s">
        <v>35</v>
      </c>
      <c r="AX261" s="13" t="s">
        <v>73</v>
      </c>
      <c r="AY261" s="208" t="s">
        <v>226</v>
      </c>
    </row>
    <row r="262" spans="1:65" s="14" customFormat="1" ht="11.25">
      <c r="B262" s="209"/>
      <c r="C262" s="210"/>
      <c r="D262" s="200" t="s">
        <v>238</v>
      </c>
      <c r="E262" s="211" t="s">
        <v>19</v>
      </c>
      <c r="F262" s="212" t="s">
        <v>1333</v>
      </c>
      <c r="G262" s="210"/>
      <c r="H262" s="213">
        <v>30.734000000000002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238</v>
      </c>
      <c r="AU262" s="219" t="s">
        <v>82</v>
      </c>
      <c r="AV262" s="14" t="s">
        <v>82</v>
      </c>
      <c r="AW262" s="14" t="s">
        <v>35</v>
      </c>
      <c r="AX262" s="14" t="s">
        <v>73</v>
      </c>
      <c r="AY262" s="219" t="s">
        <v>226</v>
      </c>
    </row>
    <row r="263" spans="1:65" s="14" customFormat="1" ht="11.25">
      <c r="B263" s="209"/>
      <c r="C263" s="210"/>
      <c r="D263" s="200" t="s">
        <v>238</v>
      </c>
      <c r="E263" s="211" t="s">
        <v>19</v>
      </c>
      <c r="F263" s="212" t="s">
        <v>1334</v>
      </c>
      <c r="G263" s="210"/>
      <c r="H263" s="213">
        <v>1.633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238</v>
      </c>
      <c r="AU263" s="219" t="s">
        <v>82</v>
      </c>
      <c r="AV263" s="14" t="s">
        <v>82</v>
      </c>
      <c r="AW263" s="14" t="s">
        <v>35</v>
      </c>
      <c r="AX263" s="14" t="s">
        <v>73</v>
      </c>
      <c r="AY263" s="219" t="s">
        <v>226</v>
      </c>
    </row>
    <row r="264" spans="1:65" s="14" customFormat="1" ht="11.25">
      <c r="B264" s="209"/>
      <c r="C264" s="210"/>
      <c r="D264" s="200" t="s">
        <v>238</v>
      </c>
      <c r="E264" s="211" t="s">
        <v>19</v>
      </c>
      <c r="F264" s="212" t="s">
        <v>1335</v>
      </c>
      <c r="G264" s="210"/>
      <c r="H264" s="213">
        <v>12.393000000000001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238</v>
      </c>
      <c r="AU264" s="219" t="s">
        <v>82</v>
      </c>
      <c r="AV264" s="14" t="s">
        <v>82</v>
      </c>
      <c r="AW264" s="14" t="s">
        <v>35</v>
      </c>
      <c r="AX264" s="14" t="s">
        <v>73</v>
      </c>
      <c r="AY264" s="219" t="s">
        <v>226</v>
      </c>
    </row>
    <row r="265" spans="1:65" s="14" customFormat="1" ht="11.25">
      <c r="B265" s="209"/>
      <c r="C265" s="210"/>
      <c r="D265" s="200" t="s">
        <v>238</v>
      </c>
      <c r="E265" s="211" t="s">
        <v>19</v>
      </c>
      <c r="F265" s="212" t="s">
        <v>1336</v>
      </c>
      <c r="G265" s="210"/>
      <c r="H265" s="213">
        <v>29.404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238</v>
      </c>
      <c r="AU265" s="219" t="s">
        <v>82</v>
      </c>
      <c r="AV265" s="14" t="s">
        <v>82</v>
      </c>
      <c r="AW265" s="14" t="s">
        <v>35</v>
      </c>
      <c r="AX265" s="14" t="s">
        <v>73</v>
      </c>
      <c r="AY265" s="219" t="s">
        <v>226</v>
      </c>
    </row>
    <row r="266" spans="1:65" s="16" customFormat="1" ht="11.25">
      <c r="B266" s="253"/>
      <c r="C266" s="254"/>
      <c r="D266" s="200" t="s">
        <v>238</v>
      </c>
      <c r="E266" s="255" t="s">
        <v>19</v>
      </c>
      <c r="F266" s="256" t="s">
        <v>1207</v>
      </c>
      <c r="G266" s="254"/>
      <c r="H266" s="257">
        <v>74.164000000000001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238</v>
      </c>
      <c r="AU266" s="263" t="s">
        <v>82</v>
      </c>
      <c r="AV266" s="16" t="s">
        <v>90</v>
      </c>
      <c r="AW266" s="16" t="s">
        <v>35</v>
      </c>
      <c r="AX266" s="16" t="s">
        <v>73</v>
      </c>
      <c r="AY266" s="263" t="s">
        <v>226</v>
      </c>
    </row>
    <row r="267" spans="1:65" s="13" customFormat="1" ht="11.25">
      <c r="B267" s="198"/>
      <c r="C267" s="199"/>
      <c r="D267" s="200" t="s">
        <v>238</v>
      </c>
      <c r="E267" s="201" t="s">
        <v>19</v>
      </c>
      <c r="F267" s="202" t="s">
        <v>1203</v>
      </c>
      <c r="G267" s="199"/>
      <c r="H267" s="201" t="s">
        <v>19</v>
      </c>
      <c r="I267" s="203"/>
      <c r="J267" s="199"/>
      <c r="K267" s="199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238</v>
      </c>
      <c r="AU267" s="208" t="s">
        <v>82</v>
      </c>
      <c r="AV267" s="13" t="s">
        <v>80</v>
      </c>
      <c r="AW267" s="13" t="s">
        <v>35</v>
      </c>
      <c r="AX267" s="13" t="s">
        <v>73</v>
      </c>
      <c r="AY267" s="208" t="s">
        <v>226</v>
      </c>
    </row>
    <row r="268" spans="1:65" s="14" customFormat="1" ht="11.25">
      <c r="B268" s="209"/>
      <c r="C268" s="210"/>
      <c r="D268" s="200" t="s">
        <v>238</v>
      </c>
      <c r="E268" s="211" t="s">
        <v>19</v>
      </c>
      <c r="F268" s="212" t="s">
        <v>1337</v>
      </c>
      <c r="G268" s="210"/>
      <c r="H268" s="213">
        <v>17.279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238</v>
      </c>
      <c r="AU268" s="219" t="s">
        <v>82</v>
      </c>
      <c r="AV268" s="14" t="s">
        <v>82</v>
      </c>
      <c r="AW268" s="14" t="s">
        <v>35</v>
      </c>
      <c r="AX268" s="14" t="s">
        <v>73</v>
      </c>
      <c r="AY268" s="219" t="s">
        <v>226</v>
      </c>
    </row>
    <row r="269" spans="1:65" s="14" customFormat="1" ht="11.25">
      <c r="B269" s="209"/>
      <c r="C269" s="210"/>
      <c r="D269" s="200" t="s">
        <v>238</v>
      </c>
      <c r="E269" s="211" t="s">
        <v>19</v>
      </c>
      <c r="F269" s="212" t="s">
        <v>1335</v>
      </c>
      <c r="G269" s="210"/>
      <c r="H269" s="213">
        <v>12.393000000000001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238</v>
      </c>
      <c r="AU269" s="219" t="s">
        <v>82</v>
      </c>
      <c r="AV269" s="14" t="s">
        <v>82</v>
      </c>
      <c r="AW269" s="14" t="s">
        <v>35</v>
      </c>
      <c r="AX269" s="14" t="s">
        <v>73</v>
      </c>
      <c r="AY269" s="219" t="s">
        <v>226</v>
      </c>
    </row>
    <row r="270" spans="1:65" s="14" customFormat="1" ht="11.25">
      <c r="B270" s="209"/>
      <c r="C270" s="210"/>
      <c r="D270" s="200" t="s">
        <v>238</v>
      </c>
      <c r="E270" s="211" t="s">
        <v>19</v>
      </c>
      <c r="F270" s="212" t="s">
        <v>1338</v>
      </c>
      <c r="G270" s="210"/>
      <c r="H270" s="213">
        <v>7.2690000000000001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238</v>
      </c>
      <c r="AU270" s="219" t="s">
        <v>82</v>
      </c>
      <c r="AV270" s="14" t="s">
        <v>82</v>
      </c>
      <c r="AW270" s="14" t="s">
        <v>35</v>
      </c>
      <c r="AX270" s="14" t="s">
        <v>73</v>
      </c>
      <c r="AY270" s="219" t="s">
        <v>226</v>
      </c>
    </row>
    <row r="271" spans="1:65" s="16" customFormat="1" ht="11.25">
      <c r="B271" s="253"/>
      <c r="C271" s="254"/>
      <c r="D271" s="200" t="s">
        <v>238</v>
      </c>
      <c r="E271" s="255" t="s">
        <v>19</v>
      </c>
      <c r="F271" s="256" t="s">
        <v>1207</v>
      </c>
      <c r="G271" s="254"/>
      <c r="H271" s="257">
        <v>36.941000000000003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238</v>
      </c>
      <c r="AU271" s="263" t="s">
        <v>82</v>
      </c>
      <c r="AV271" s="16" t="s">
        <v>90</v>
      </c>
      <c r="AW271" s="16" t="s">
        <v>35</v>
      </c>
      <c r="AX271" s="16" t="s">
        <v>73</v>
      </c>
      <c r="AY271" s="263" t="s">
        <v>226</v>
      </c>
    </row>
    <row r="272" spans="1:65" s="13" customFormat="1" ht="11.25">
      <c r="B272" s="198"/>
      <c r="C272" s="199"/>
      <c r="D272" s="200" t="s">
        <v>238</v>
      </c>
      <c r="E272" s="201" t="s">
        <v>19</v>
      </c>
      <c r="F272" s="202" t="s">
        <v>1208</v>
      </c>
      <c r="G272" s="199"/>
      <c r="H272" s="201" t="s">
        <v>19</v>
      </c>
      <c r="I272" s="203"/>
      <c r="J272" s="199"/>
      <c r="K272" s="199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238</v>
      </c>
      <c r="AU272" s="208" t="s">
        <v>82</v>
      </c>
      <c r="AV272" s="13" t="s">
        <v>80</v>
      </c>
      <c r="AW272" s="13" t="s">
        <v>35</v>
      </c>
      <c r="AX272" s="13" t="s">
        <v>73</v>
      </c>
      <c r="AY272" s="208" t="s">
        <v>226</v>
      </c>
    </row>
    <row r="273" spans="1:65" s="14" customFormat="1" ht="11.25">
      <c r="B273" s="209"/>
      <c r="C273" s="210"/>
      <c r="D273" s="200" t="s">
        <v>238</v>
      </c>
      <c r="E273" s="211" t="s">
        <v>19</v>
      </c>
      <c r="F273" s="212" t="s">
        <v>1209</v>
      </c>
      <c r="G273" s="210"/>
      <c r="H273" s="213">
        <v>0.72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238</v>
      </c>
      <c r="AU273" s="219" t="s">
        <v>82</v>
      </c>
      <c r="AV273" s="14" t="s">
        <v>82</v>
      </c>
      <c r="AW273" s="14" t="s">
        <v>35</v>
      </c>
      <c r="AX273" s="14" t="s">
        <v>73</v>
      </c>
      <c r="AY273" s="219" t="s">
        <v>226</v>
      </c>
    </row>
    <row r="274" spans="1:65" s="14" customFormat="1" ht="11.25">
      <c r="B274" s="209"/>
      <c r="C274" s="210"/>
      <c r="D274" s="200" t="s">
        <v>238</v>
      </c>
      <c r="E274" s="211" t="s">
        <v>19</v>
      </c>
      <c r="F274" s="212" t="s">
        <v>1210</v>
      </c>
      <c r="G274" s="210"/>
      <c r="H274" s="213">
        <v>0.38100000000000001</v>
      </c>
      <c r="I274" s="214"/>
      <c r="J274" s="210"/>
      <c r="K274" s="210"/>
      <c r="L274" s="215"/>
      <c r="M274" s="216"/>
      <c r="N274" s="217"/>
      <c r="O274" s="217"/>
      <c r="P274" s="217"/>
      <c r="Q274" s="217"/>
      <c r="R274" s="217"/>
      <c r="S274" s="217"/>
      <c r="T274" s="218"/>
      <c r="AT274" s="219" t="s">
        <v>238</v>
      </c>
      <c r="AU274" s="219" t="s">
        <v>82</v>
      </c>
      <c r="AV274" s="14" t="s">
        <v>82</v>
      </c>
      <c r="AW274" s="14" t="s">
        <v>35</v>
      </c>
      <c r="AX274" s="14" t="s">
        <v>73</v>
      </c>
      <c r="AY274" s="219" t="s">
        <v>226</v>
      </c>
    </row>
    <row r="275" spans="1:65" s="14" customFormat="1" ht="11.25">
      <c r="B275" s="209"/>
      <c r="C275" s="210"/>
      <c r="D275" s="200" t="s">
        <v>238</v>
      </c>
      <c r="E275" s="211" t="s">
        <v>19</v>
      </c>
      <c r="F275" s="212" t="s">
        <v>1211</v>
      </c>
      <c r="G275" s="210"/>
      <c r="H275" s="213">
        <v>1.196</v>
      </c>
      <c r="I275" s="214"/>
      <c r="J275" s="210"/>
      <c r="K275" s="210"/>
      <c r="L275" s="215"/>
      <c r="M275" s="216"/>
      <c r="N275" s="217"/>
      <c r="O275" s="217"/>
      <c r="P275" s="217"/>
      <c r="Q275" s="217"/>
      <c r="R275" s="217"/>
      <c r="S275" s="217"/>
      <c r="T275" s="218"/>
      <c r="AT275" s="219" t="s">
        <v>238</v>
      </c>
      <c r="AU275" s="219" t="s">
        <v>82</v>
      </c>
      <c r="AV275" s="14" t="s">
        <v>82</v>
      </c>
      <c r="AW275" s="14" t="s">
        <v>35</v>
      </c>
      <c r="AX275" s="14" t="s">
        <v>73</v>
      </c>
      <c r="AY275" s="219" t="s">
        <v>226</v>
      </c>
    </row>
    <row r="276" spans="1:65" s="16" customFormat="1" ht="11.25">
      <c r="B276" s="253"/>
      <c r="C276" s="254"/>
      <c r="D276" s="200" t="s">
        <v>238</v>
      </c>
      <c r="E276" s="255" t="s">
        <v>19</v>
      </c>
      <c r="F276" s="256" t="s">
        <v>1207</v>
      </c>
      <c r="G276" s="254"/>
      <c r="H276" s="257">
        <v>2.2970000000000002</v>
      </c>
      <c r="I276" s="258"/>
      <c r="J276" s="254"/>
      <c r="K276" s="254"/>
      <c r="L276" s="259"/>
      <c r="M276" s="260"/>
      <c r="N276" s="261"/>
      <c r="O276" s="261"/>
      <c r="P276" s="261"/>
      <c r="Q276" s="261"/>
      <c r="R276" s="261"/>
      <c r="S276" s="261"/>
      <c r="T276" s="262"/>
      <c r="AT276" s="263" t="s">
        <v>238</v>
      </c>
      <c r="AU276" s="263" t="s">
        <v>82</v>
      </c>
      <c r="AV276" s="16" t="s">
        <v>90</v>
      </c>
      <c r="AW276" s="16" t="s">
        <v>35</v>
      </c>
      <c r="AX276" s="16" t="s">
        <v>73</v>
      </c>
      <c r="AY276" s="263" t="s">
        <v>226</v>
      </c>
    </row>
    <row r="277" spans="1:65" s="15" customFormat="1" ht="11.25">
      <c r="B277" s="220"/>
      <c r="C277" s="221"/>
      <c r="D277" s="200" t="s">
        <v>238</v>
      </c>
      <c r="E277" s="222" t="s">
        <v>19</v>
      </c>
      <c r="F277" s="223" t="s">
        <v>241</v>
      </c>
      <c r="G277" s="221"/>
      <c r="H277" s="224">
        <v>113.402</v>
      </c>
      <c r="I277" s="225"/>
      <c r="J277" s="221"/>
      <c r="K277" s="221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238</v>
      </c>
      <c r="AU277" s="230" t="s">
        <v>82</v>
      </c>
      <c r="AV277" s="15" t="s">
        <v>143</v>
      </c>
      <c r="AW277" s="15" t="s">
        <v>35</v>
      </c>
      <c r="AX277" s="15" t="s">
        <v>73</v>
      </c>
      <c r="AY277" s="230" t="s">
        <v>226</v>
      </c>
    </row>
    <row r="278" spans="1:65" s="14" customFormat="1" ht="11.25">
      <c r="B278" s="209"/>
      <c r="C278" s="210"/>
      <c r="D278" s="200" t="s">
        <v>238</v>
      </c>
      <c r="E278" s="211" t="s">
        <v>19</v>
      </c>
      <c r="F278" s="212" t="s">
        <v>1339</v>
      </c>
      <c r="G278" s="210"/>
      <c r="H278" s="213">
        <v>117.371</v>
      </c>
      <c r="I278" s="214"/>
      <c r="J278" s="210"/>
      <c r="K278" s="210"/>
      <c r="L278" s="215"/>
      <c r="M278" s="216"/>
      <c r="N278" s="217"/>
      <c r="O278" s="217"/>
      <c r="P278" s="217"/>
      <c r="Q278" s="217"/>
      <c r="R278" s="217"/>
      <c r="S278" s="217"/>
      <c r="T278" s="218"/>
      <c r="AT278" s="219" t="s">
        <v>238</v>
      </c>
      <c r="AU278" s="219" t="s">
        <v>82</v>
      </c>
      <c r="AV278" s="14" t="s">
        <v>82</v>
      </c>
      <c r="AW278" s="14" t="s">
        <v>35</v>
      </c>
      <c r="AX278" s="14" t="s">
        <v>80</v>
      </c>
      <c r="AY278" s="219" t="s">
        <v>226</v>
      </c>
    </row>
    <row r="279" spans="1:65" s="2" customFormat="1" ht="16.5" customHeight="1">
      <c r="A279" s="36"/>
      <c r="B279" s="37"/>
      <c r="C279" s="180" t="s">
        <v>351</v>
      </c>
      <c r="D279" s="180" t="s">
        <v>229</v>
      </c>
      <c r="E279" s="181" t="s">
        <v>1340</v>
      </c>
      <c r="F279" s="182" t="s">
        <v>1341</v>
      </c>
      <c r="G279" s="183" t="s">
        <v>232</v>
      </c>
      <c r="H279" s="184">
        <v>127.715</v>
      </c>
      <c r="I279" s="185"/>
      <c r="J279" s="186">
        <f>ROUND(I279*H279,2)</f>
        <v>0</v>
      </c>
      <c r="K279" s="182" t="s">
        <v>233</v>
      </c>
      <c r="L279" s="41"/>
      <c r="M279" s="187" t="s">
        <v>19</v>
      </c>
      <c r="N279" s="188" t="s">
        <v>44</v>
      </c>
      <c r="O279" s="66"/>
      <c r="P279" s="189">
        <f>O279*H279</f>
        <v>0</v>
      </c>
      <c r="Q279" s="189">
        <v>2.6919000000000001E-3</v>
      </c>
      <c r="R279" s="189">
        <f>Q279*H279</f>
        <v>0.34379600850000003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143</v>
      </c>
      <c r="AT279" s="191" t="s">
        <v>229</v>
      </c>
      <c r="AU279" s="191" t="s">
        <v>82</v>
      </c>
      <c r="AY279" s="19" t="s">
        <v>226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143</v>
      </c>
      <c r="BM279" s="191" t="s">
        <v>1342</v>
      </c>
    </row>
    <row r="280" spans="1:65" s="2" customFormat="1" ht="11.25">
      <c r="A280" s="36"/>
      <c r="B280" s="37"/>
      <c r="C280" s="38"/>
      <c r="D280" s="193" t="s">
        <v>236</v>
      </c>
      <c r="E280" s="38"/>
      <c r="F280" s="194" t="s">
        <v>1343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236</v>
      </c>
      <c r="AU280" s="19" t="s">
        <v>82</v>
      </c>
    </row>
    <row r="281" spans="1:65" s="13" customFormat="1" ht="11.25">
      <c r="B281" s="198"/>
      <c r="C281" s="199"/>
      <c r="D281" s="200" t="s">
        <v>238</v>
      </c>
      <c r="E281" s="201" t="s">
        <v>19</v>
      </c>
      <c r="F281" s="202" t="s">
        <v>1268</v>
      </c>
      <c r="G281" s="199"/>
      <c r="H281" s="201" t="s">
        <v>19</v>
      </c>
      <c r="I281" s="203"/>
      <c r="J281" s="199"/>
      <c r="K281" s="199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238</v>
      </c>
      <c r="AU281" s="208" t="s">
        <v>82</v>
      </c>
      <c r="AV281" s="13" t="s">
        <v>80</v>
      </c>
      <c r="AW281" s="13" t="s">
        <v>35</v>
      </c>
      <c r="AX281" s="13" t="s">
        <v>73</v>
      </c>
      <c r="AY281" s="208" t="s">
        <v>226</v>
      </c>
    </row>
    <row r="282" spans="1:65" s="13" customFormat="1" ht="11.25">
      <c r="B282" s="198"/>
      <c r="C282" s="199"/>
      <c r="D282" s="200" t="s">
        <v>238</v>
      </c>
      <c r="E282" s="201" t="s">
        <v>19</v>
      </c>
      <c r="F282" s="202" t="s">
        <v>1344</v>
      </c>
      <c r="G282" s="199"/>
      <c r="H282" s="201" t="s">
        <v>19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238</v>
      </c>
      <c r="AU282" s="208" t="s">
        <v>82</v>
      </c>
      <c r="AV282" s="13" t="s">
        <v>80</v>
      </c>
      <c r="AW282" s="13" t="s">
        <v>35</v>
      </c>
      <c r="AX282" s="13" t="s">
        <v>73</v>
      </c>
      <c r="AY282" s="208" t="s">
        <v>226</v>
      </c>
    </row>
    <row r="283" spans="1:65" s="14" customFormat="1" ht="11.25">
      <c r="B283" s="209"/>
      <c r="C283" s="210"/>
      <c r="D283" s="200" t="s">
        <v>238</v>
      </c>
      <c r="E283" s="211" t="s">
        <v>19</v>
      </c>
      <c r="F283" s="212" t="s">
        <v>1345</v>
      </c>
      <c r="G283" s="210"/>
      <c r="H283" s="213">
        <v>53.863999999999997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238</v>
      </c>
      <c r="AU283" s="219" t="s">
        <v>82</v>
      </c>
      <c r="AV283" s="14" t="s">
        <v>82</v>
      </c>
      <c r="AW283" s="14" t="s">
        <v>35</v>
      </c>
      <c r="AX283" s="14" t="s">
        <v>73</v>
      </c>
      <c r="AY283" s="219" t="s">
        <v>226</v>
      </c>
    </row>
    <row r="284" spans="1:65" s="14" customFormat="1" ht="11.25">
      <c r="B284" s="209"/>
      <c r="C284" s="210"/>
      <c r="D284" s="200" t="s">
        <v>238</v>
      </c>
      <c r="E284" s="211" t="s">
        <v>19</v>
      </c>
      <c r="F284" s="212" t="s">
        <v>1334</v>
      </c>
      <c r="G284" s="210"/>
      <c r="H284" s="213">
        <v>1.633</v>
      </c>
      <c r="I284" s="214"/>
      <c r="J284" s="210"/>
      <c r="K284" s="210"/>
      <c r="L284" s="215"/>
      <c r="M284" s="216"/>
      <c r="N284" s="217"/>
      <c r="O284" s="217"/>
      <c r="P284" s="217"/>
      <c r="Q284" s="217"/>
      <c r="R284" s="217"/>
      <c r="S284" s="217"/>
      <c r="T284" s="218"/>
      <c r="AT284" s="219" t="s">
        <v>238</v>
      </c>
      <c r="AU284" s="219" t="s">
        <v>82</v>
      </c>
      <c r="AV284" s="14" t="s">
        <v>82</v>
      </c>
      <c r="AW284" s="14" t="s">
        <v>35</v>
      </c>
      <c r="AX284" s="14" t="s">
        <v>73</v>
      </c>
      <c r="AY284" s="219" t="s">
        <v>226</v>
      </c>
    </row>
    <row r="285" spans="1:65" s="14" customFormat="1" ht="11.25">
      <c r="B285" s="209"/>
      <c r="C285" s="210"/>
      <c r="D285" s="200" t="s">
        <v>238</v>
      </c>
      <c r="E285" s="211" t="s">
        <v>19</v>
      </c>
      <c r="F285" s="212" t="s">
        <v>1346</v>
      </c>
      <c r="G285" s="210"/>
      <c r="H285" s="213">
        <v>20.655000000000001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238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226</v>
      </c>
    </row>
    <row r="286" spans="1:65" s="14" customFormat="1" ht="11.25">
      <c r="B286" s="209"/>
      <c r="C286" s="210"/>
      <c r="D286" s="200" t="s">
        <v>238</v>
      </c>
      <c r="E286" s="211" t="s">
        <v>19</v>
      </c>
      <c r="F286" s="212" t="s">
        <v>1347</v>
      </c>
      <c r="G286" s="210"/>
      <c r="H286" s="213">
        <v>51.563000000000002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238</v>
      </c>
      <c r="AU286" s="219" t="s">
        <v>82</v>
      </c>
      <c r="AV286" s="14" t="s">
        <v>82</v>
      </c>
      <c r="AW286" s="14" t="s">
        <v>35</v>
      </c>
      <c r="AX286" s="14" t="s">
        <v>73</v>
      </c>
      <c r="AY286" s="219" t="s">
        <v>226</v>
      </c>
    </row>
    <row r="287" spans="1:65" s="15" customFormat="1" ht="11.25">
      <c r="B287" s="220"/>
      <c r="C287" s="221"/>
      <c r="D287" s="200" t="s">
        <v>238</v>
      </c>
      <c r="E287" s="222" t="s">
        <v>19</v>
      </c>
      <c r="F287" s="223" t="s">
        <v>241</v>
      </c>
      <c r="G287" s="221"/>
      <c r="H287" s="224">
        <v>127.715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238</v>
      </c>
      <c r="AU287" s="230" t="s">
        <v>82</v>
      </c>
      <c r="AV287" s="15" t="s">
        <v>143</v>
      </c>
      <c r="AW287" s="15" t="s">
        <v>35</v>
      </c>
      <c r="AX287" s="15" t="s">
        <v>80</v>
      </c>
      <c r="AY287" s="230" t="s">
        <v>226</v>
      </c>
    </row>
    <row r="288" spans="1:65" s="2" customFormat="1" ht="16.5" customHeight="1">
      <c r="A288" s="36"/>
      <c r="B288" s="37"/>
      <c r="C288" s="180" t="s">
        <v>355</v>
      </c>
      <c r="D288" s="180" t="s">
        <v>229</v>
      </c>
      <c r="E288" s="181" t="s">
        <v>1348</v>
      </c>
      <c r="F288" s="182" t="s">
        <v>1349</v>
      </c>
      <c r="G288" s="183" t="s">
        <v>232</v>
      </c>
      <c r="H288" s="184">
        <v>127.715</v>
      </c>
      <c r="I288" s="185"/>
      <c r="J288" s="186">
        <f>ROUND(I288*H288,2)</f>
        <v>0</v>
      </c>
      <c r="K288" s="182" t="s">
        <v>233</v>
      </c>
      <c r="L288" s="41"/>
      <c r="M288" s="187" t="s">
        <v>19</v>
      </c>
      <c r="N288" s="188" t="s">
        <v>44</v>
      </c>
      <c r="O288" s="66"/>
      <c r="P288" s="189">
        <f>O288*H288</f>
        <v>0</v>
      </c>
      <c r="Q288" s="189">
        <v>0</v>
      </c>
      <c r="R288" s="189">
        <f>Q288*H288</f>
        <v>0</v>
      </c>
      <c r="S288" s="189">
        <v>0</v>
      </c>
      <c r="T288" s="190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91" t="s">
        <v>143</v>
      </c>
      <c r="AT288" s="191" t="s">
        <v>229</v>
      </c>
      <c r="AU288" s="191" t="s">
        <v>82</v>
      </c>
      <c r="AY288" s="19" t="s">
        <v>226</v>
      </c>
      <c r="BE288" s="192">
        <f>IF(N288="základní",J288,0)</f>
        <v>0</v>
      </c>
      <c r="BF288" s="192">
        <f>IF(N288="snížená",J288,0)</f>
        <v>0</v>
      </c>
      <c r="BG288" s="192">
        <f>IF(N288="zákl. přenesená",J288,0)</f>
        <v>0</v>
      </c>
      <c r="BH288" s="192">
        <f>IF(N288="sníž. přenesená",J288,0)</f>
        <v>0</v>
      </c>
      <c r="BI288" s="192">
        <f>IF(N288="nulová",J288,0)</f>
        <v>0</v>
      </c>
      <c r="BJ288" s="19" t="s">
        <v>80</v>
      </c>
      <c r="BK288" s="192">
        <f>ROUND(I288*H288,2)</f>
        <v>0</v>
      </c>
      <c r="BL288" s="19" t="s">
        <v>143</v>
      </c>
      <c r="BM288" s="191" t="s">
        <v>1350</v>
      </c>
    </row>
    <row r="289" spans="1:65" s="2" customFormat="1" ht="11.25">
      <c r="A289" s="36"/>
      <c r="B289" s="37"/>
      <c r="C289" s="38"/>
      <c r="D289" s="193" t="s">
        <v>236</v>
      </c>
      <c r="E289" s="38"/>
      <c r="F289" s="194" t="s">
        <v>1351</v>
      </c>
      <c r="G289" s="38"/>
      <c r="H289" s="38"/>
      <c r="I289" s="195"/>
      <c r="J289" s="38"/>
      <c r="K289" s="38"/>
      <c r="L289" s="41"/>
      <c r="M289" s="196"/>
      <c r="N289" s="197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236</v>
      </c>
      <c r="AU289" s="19" t="s">
        <v>82</v>
      </c>
    </row>
    <row r="290" spans="1:65" s="2" customFormat="1" ht="16.5" customHeight="1">
      <c r="A290" s="36"/>
      <c r="B290" s="37"/>
      <c r="C290" s="180" t="s">
        <v>361</v>
      </c>
      <c r="D290" s="180" t="s">
        <v>229</v>
      </c>
      <c r="E290" s="181" t="s">
        <v>1352</v>
      </c>
      <c r="F290" s="182" t="s">
        <v>1353</v>
      </c>
      <c r="G290" s="183" t="s">
        <v>245</v>
      </c>
      <c r="H290" s="184">
        <v>0</v>
      </c>
      <c r="I290" s="185"/>
      <c r="J290" s="186">
        <f>ROUND(I290*H290,2)</f>
        <v>0</v>
      </c>
      <c r="K290" s="182" t="s">
        <v>233</v>
      </c>
      <c r="L290" s="41"/>
      <c r="M290" s="187" t="s">
        <v>19</v>
      </c>
      <c r="N290" s="188" t="s">
        <v>44</v>
      </c>
      <c r="O290" s="66"/>
      <c r="P290" s="189">
        <f>O290*H290</f>
        <v>0</v>
      </c>
      <c r="Q290" s="189">
        <v>1.0606207999999999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143</v>
      </c>
      <c r="AT290" s="191" t="s">
        <v>229</v>
      </c>
      <c r="AU290" s="191" t="s">
        <v>82</v>
      </c>
      <c r="AY290" s="19" t="s">
        <v>226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143</v>
      </c>
      <c r="BM290" s="191" t="s">
        <v>1354</v>
      </c>
    </row>
    <row r="291" spans="1:65" s="2" customFormat="1" ht="11.25">
      <c r="A291" s="36"/>
      <c r="B291" s="37"/>
      <c r="C291" s="38"/>
      <c r="D291" s="193" t="s">
        <v>236</v>
      </c>
      <c r="E291" s="38"/>
      <c r="F291" s="194" t="s">
        <v>1355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236</v>
      </c>
      <c r="AU291" s="19" t="s">
        <v>82</v>
      </c>
    </row>
    <row r="292" spans="1:65" s="2" customFormat="1" ht="16.5" customHeight="1">
      <c r="A292" s="36"/>
      <c r="B292" s="37"/>
      <c r="C292" s="180" t="s">
        <v>365</v>
      </c>
      <c r="D292" s="180" t="s">
        <v>229</v>
      </c>
      <c r="E292" s="181" t="s">
        <v>1356</v>
      </c>
      <c r="F292" s="182" t="s">
        <v>1357</v>
      </c>
      <c r="G292" s="183" t="s">
        <v>1358</v>
      </c>
      <c r="H292" s="184">
        <v>1</v>
      </c>
      <c r="I292" s="185"/>
      <c r="J292" s="186">
        <f>ROUND(I292*H292,2)</f>
        <v>0</v>
      </c>
      <c r="K292" s="182" t="s">
        <v>19</v>
      </c>
      <c r="L292" s="41"/>
      <c r="M292" s="187" t="s">
        <v>19</v>
      </c>
      <c r="N292" s="188" t="s">
        <v>44</v>
      </c>
      <c r="O292" s="66"/>
      <c r="P292" s="189">
        <f>O292*H292</f>
        <v>0</v>
      </c>
      <c r="Q292" s="189">
        <v>0</v>
      </c>
      <c r="R292" s="189">
        <f>Q292*H292</f>
        <v>0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143</v>
      </c>
      <c r="AT292" s="191" t="s">
        <v>229</v>
      </c>
      <c r="AU292" s="191" t="s">
        <v>82</v>
      </c>
      <c r="AY292" s="19" t="s">
        <v>226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143</v>
      </c>
      <c r="BM292" s="191" t="s">
        <v>1359</v>
      </c>
    </row>
    <row r="293" spans="1:65" s="12" customFormat="1" ht="22.9" customHeight="1">
      <c r="B293" s="164"/>
      <c r="C293" s="165"/>
      <c r="D293" s="166" t="s">
        <v>72</v>
      </c>
      <c r="E293" s="178" t="s">
        <v>90</v>
      </c>
      <c r="F293" s="178" t="s">
        <v>1360</v>
      </c>
      <c r="G293" s="165"/>
      <c r="H293" s="165"/>
      <c r="I293" s="168"/>
      <c r="J293" s="179">
        <f>BK293</f>
        <v>0</v>
      </c>
      <c r="K293" s="165"/>
      <c r="L293" s="170"/>
      <c r="M293" s="171"/>
      <c r="N293" s="172"/>
      <c r="O293" s="172"/>
      <c r="P293" s="173">
        <f>SUM(P294:P373)</f>
        <v>0</v>
      </c>
      <c r="Q293" s="172"/>
      <c r="R293" s="173">
        <f>SUM(R294:R373)</f>
        <v>136.32584898066091</v>
      </c>
      <c r="S293" s="172"/>
      <c r="T293" s="174">
        <f>SUM(T294:T373)</f>
        <v>0</v>
      </c>
      <c r="AR293" s="175" t="s">
        <v>80</v>
      </c>
      <c r="AT293" s="176" t="s">
        <v>72</v>
      </c>
      <c r="AU293" s="176" t="s">
        <v>80</v>
      </c>
      <c r="AY293" s="175" t="s">
        <v>226</v>
      </c>
      <c r="BK293" s="177">
        <f>SUM(BK294:BK373)</f>
        <v>0</v>
      </c>
    </row>
    <row r="294" spans="1:65" s="2" customFormat="1" ht="24.2" customHeight="1">
      <c r="A294" s="36"/>
      <c r="B294" s="37"/>
      <c r="C294" s="180" t="s">
        <v>371</v>
      </c>
      <c r="D294" s="180" t="s">
        <v>229</v>
      </c>
      <c r="E294" s="181" t="s">
        <v>1361</v>
      </c>
      <c r="F294" s="182" t="s">
        <v>1362</v>
      </c>
      <c r="G294" s="183" t="s">
        <v>232</v>
      </c>
      <c r="H294" s="184">
        <v>121.039</v>
      </c>
      <c r="I294" s="185"/>
      <c r="J294" s="186">
        <f>ROUND(I294*H294,2)</f>
        <v>0</v>
      </c>
      <c r="K294" s="182" t="s">
        <v>233</v>
      </c>
      <c r="L294" s="41"/>
      <c r="M294" s="187" t="s">
        <v>19</v>
      </c>
      <c r="N294" s="188" t="s">
        <v>44</v>
      </c>
      <c r="O294" s="66"/>
      <c r="P294" s="189">
        <f>O294*H294</f>
        <v>0</v>
      </c>
      <c r="Q294" s="189">
        <v>0.246534</v>
      </c>
      <c r="R294" s="189">
        <f>Q294*H294</f>
        <v>29.840228826000001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143</v>
      </c>
      <c r="AT294" s="191" t="s">
        <v>229</v>
      </c>
      <c r="AU294" s="191" t="s">
        <v>82</v>
      </c>
      <c r="AY294" s="19" t="s">
        <v>226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143</v>
      </c>
      <c r="BM294" s="191" t="s">
        <v>1363</v>
      </c>
    </row>
    <row r="295" spans="1:65" s="2" customFormat="1" ht="11.25">
      <c r="A295" s="36"/>
      <c r="B295" s="37"/>
      <c r="C295" s="38"/>
      <c r="D295" s="193" t="s">
        <v>236</v>
      </c>
      <c r="E295" s="38"/>
      <c r="F295" s="194" t="s">
        <v>1364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236</v>
      </c>
      <c r="AU295" s="19" t="s">
        <v>82</v>
      </c>
    </row>
    <row r="296" spans="1:65" s="13" customFormat="1" ht="11.25">
      <c r="B296" s="198"/>
      <c r="C296" s="199"/>
      <c r="D296" s="200" t="s">
        <v>238</v>
      </c>
      <c r="E296" s="201" t="s">
        <v>19</v>
      </c>
      <c r="F296" s="202" t="s">
        <v>1365</v>
      </c>
      <c r="G296" s="199"/>
      <c r="H296" s="201" t="s">
        <v>19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238</v>
      </c>
      <c r="AU296" s="208" t="s">
        <v>82</v>
      </c>
      <c r="AV296" s="13" t="s">
        <v>80</v>
      </c>
      <c r="AW296" s="13" t="s">
        <v>35</v>
      </c>
      <c r="AX296" s="13" t="s">
        <v>73</v>
      </c>
      <c r="AY296" s="208" t="s">
        <v>226</v>
      </c>
    </row>
    <row r="297" spans="1:65" s="14" customFormat="1" ht="11.25">
      <c r="B297" s="209"/>
      <c r="C297" s="210"/>
      <c r="D297" s="200" t="s">
        <v>238</v>
      </c>
      <c r="E297" s="211" t="s">
        <v>19</v>
      </c>
      <c r="F297" s="212" t="s">
        <v>1366</v>
      </c>
      <c r="G297" s="210"/>
      <c r="H297" s="213">
        <v>147.315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238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226</v>
      </c>
    </row>
    <row r="298" spans="1:65" s="14" customFormat="1" ht="11.25">
      <c r="B298" s="209"/>
      <c r="C298" s="210"/>
      <c r="D298" s="200" t="s">
        <v>238</v>
      </c>
      <c r="E298" s="211" t="s">
        <v>19</v>
      </c>
      <c r="F298" s="212" t="s">
        <v>1367</v>
      </c>
      <c r="G298" s="210"/>
      <c r="H298" s="213">
        <v>-22.616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238</v>
      </c>
      <c r="AU298" s="219" t="s">
        <v>82</v>
      </c>
      <c r="AV298" s="14" t="s">
        <v>82</v>
      </c>
      <c r="AW298" s="14" t="s">
        <v>35</v>
      </c>
      <c r="AX298" s="14" t="s">
        <v>73</v>
      </c>
      <c r="AY298" s="219" t="s">
        <v>226</v>
      </c>
    </row>
    <row r="299" spans="1:65" s="14" customFormat="1" ht="11.25">
      <c r="B299" s="209"/>
      <c r="C299" s="210"/>
      <c r="D299" s="200" t="s">
        <v>238</v>
      </c>
      <c r="E299" s="211" t="s">
        <v>19</v>
      </c>
      <c r="F299" s="212" t="s">
        <v>1368</v>
      </c>
      <c r="G299" s="210"/>
      <c r="H299" s="213">
        <v>-3.66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238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226</v>
      </c>
    </row>
    <row r="300" spans="1:65" s="15" customFormat="1" ht="11.25">
      <c r="B300" s="220"/>
      <c r="C300" s="221"/>
      <c r="D300" s="200" t="s">
        <v>238</v>
      </c>
      <c r="E300" s="222" t="s">
        <v>19</v>
      </c>
      <c r="F300" s="223" t="s">
        <v>241</v>
      </c>
      <c r="G300" s="221"/>
      <c r="H300" s="224">
        <v>121.039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238</v>
      </c>
      <c r="AU300" s="230" t="s">
        <v>82</v>
      </c>
      <c r="AV300" s="15" t="s">
        <v>143</v>
      </c>
      <c r="AW300" s="15" t="s">
        <v>35</v>
      </c>
      <c r="AX300" s="15" t="s">
        <v>80</v>
      </c>
      <c r="AY300" s="230" t="s">
        <v>226</v>
      </c>
    </row>
    <row r="301" spans="1:65" s="2" customFormat="1" ht="37.9" customHeight="1">
      <c r="A301" s="36"/>
      <c r="B301" s="37"/>
      <c r="C301" s="180" t="s">
        <v>374</v>
      </c>
      <c r="D301" s="180" t="s">
        <v>229</v>
      </c>
      <c r="E301" s="181" t="s">
        <v>1369</v>
      </c>
      <c r="F301" s="182" t="s">
        <v>1370</v>
      </c>
      <c r="G301" s="183" t="s">
        <v>232</v>
      </c>
      <c r="H301" s="184">
        <v>43.2</v>
      </c>
      <c r="I301" s="185"/>
      <c r="J301" s="186">
        <f>ROUND(I301*H301,2)</f>
        <v>0</v>
      </c>
      <c r="K301" s="182" t="s">
        <v>233</v>
      </c>
      <c r="L301" s="41"/>
      <c r="M301" s="187" t="s">
        <v>19</v>
      </c>
      <c r="N301" s="188" t="s">
        <v>44</v>
      </c>
      <c r="O301" s="66"/>
      <c r="P301" s="189">
        <f>O301*H301</f>
        <v>0</v>
      </c>
      <c r="Q301" s="189">
        <v>0.198128</v>
      </c>
      <c r="R301" s="189">
        <f>Q301*H301</f>
        <v>8.5591296000000003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143</v>
      </c>
      <c r="AT301" s="191" t="s">
        <v>229</v>
      </c>
      <c r="AU301" s="191" t="s">
        <v>82</v>
      </c>
      <c r="AY301" s="19" t="s">
        <v>226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143</v>
      </c>
      <c r="BM301" s="191" t="s">
        <v>1371</v>
      </c>
    </row>
    <row r="302" spans="1:65" s="2" customFormat="1" ht="11.25">
      <c r="A302" s="36"/>
      <c r="B302" s="37"/>
      <c r="C302" s="38"/>
      <c r="D302" s="193" t="s">
        <v>236</v>
      </c>
      <c r="E302" s="38"/>
      <c r="F302" s="194" t="s">
        <v>1372</v>
      </c>
      <c r="G302" s="38"/>
      <c r="H302" s="38"/>
      <c r="I302" s="195"/>
      <c r="J302" s="38"/>
      <c r="K302" s="38"/>
      <c r="L302" s="41"/>
      <c r="M302" s="196"/>
      <c r="N302" s="197"/>
      <c r="O302" s="66"/>
      <c r="P302" s="66"/>
      <c r="Q302" s="66"/>
      <c r="R302" s="66"/>
      <c r="S302" s="66"/>
      <c r="T302" s="67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T302" s="19" t="s">
        <v>236</v>
      </c>
      <c r="AU302" s="19" t="s">
        <v>82</v>
      </c>
    </row>
    <row r="303" spans="1:65" s="13" customFormat="1" ht="11.25">
      <c r="B303" s="198"/>
      <c r="C303" s="199"/>
      <c r="D303" s="200" t="s">
        <v>238</v>
      </c>
      <c r="E303" s="201" t="s">
        <v>19</v>
      </c>
      <c r="F303" s="202" t="s">
        <v>1373</v>
      </c>
      <c r="G303" s="199"/>
      <c r="H303" s="201" t="s">
        <v>19</v>
      </c>
      <c r="I303" s="203"/>
      <c r="J303" s="199"/>
      <c r="K303" s="199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238</v>
      </c>
      <c r="AU303" s="208" t="s">
        <v>82</v>
      </c>
      <c r="AV303" s="13" t="s">
        <v>80</v>
      </c>
      <c r="AW303" s="13" t="s">
        <v>35</v>
      </c>
      <c r="AX303" s="13" t="s">
        <v>73</v>
      </c>
      <c r="AY303" s="208" t="s">
        <v>226</v>
      </c>
    </row>
    <row r="304" spans="1:65" s="13" customFormat="1" ht="11.25">
      <c r="B304" s="198"/>
      <c r="C304" s="199"/>
      <c r="D304" s="200" t="s">
        <v>238</v>
      </c>
      <c r="E304" s="201" t="s">
        <v>19</v>
      </c>
      <c r="F304" s="202" t="s">
        <v>1374</v>
      </c>
      <c r="G304" s="199"/>
      <c r="H304" s="201" t="s">
        <v>19</v>
      </c>
      <c r="I304" s="203"/>
      <c r="J304" s="199"/>
      <c r="K304" s="199"/>
      <c r="L304" s="204"/>
      <c r="M304" s="205"/>
      <c r="N304" s="206"/>
      <c r="O304" s="206"/>
      <c r="P304" s="206"/>
      <c r="Q304" s="206"/>
      <c r="R304" s="206"/>
      <c r="S304" s="206"/>
      <c r="T304" s="207"/>
      <c r="AT304" s="208" t="s">
        <v>238</v>
      </c>
      <c r="AU304" s="208" t="s">
        <v>82</v>
      </c>
      <c r="AV304" s="13" t="s">
        <v>80</v>
      </c>
      <c r="AW304" s="13" t="s">
        <v>35</v>
      </c>
      <c r="AX304" s="13" t="s">
        <v>73</v>
      </c>
      <c r="AY304" s="208" t="s">
        <v>226</v>
      </c>
    </row>
    <row r="305" spans="1:65" s="14" customFormat="1" ht="11.25">
      <c r="B305" s="209"/>
      <c r="C305" s="210"/>
      <c r="D305" s="200" t="s">
        <v>238</v>
      </c>
      <c r="E305" s="211" t="s">
        <v>19</v>
      </c>
      <c r="F305" s="212" t="s">
        <v>1375</v>
      </c>
      <c r="G305" s="210"/>
      <c r="H305" s="213">
        <v>43.2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238</v>
      </c>
      <c r="AU305" s="219" t="s">
        <v>82</v>
      </c>
      <c r="AV305" s="14" t="s">
        <v>82</v>
      </c>
      <c r="AW305" s="14" t="s">
        <v>35</v>
      </c>
      <c r="AX305" s="14" t="s">
        <v>73</v>
      </c>
      <c r="AY305" s="219" t="s">
        <v>226</v>
      </c>
    </row>
    <row r="306" spans="1:65" s="15" customFormat="1" ht="11.25">
      <c r="B306" s="220"/>
      <c r="C306" s="221"/>
      <c r="D306" s="200" t="s">
        <v>238</v>
      </c>
      <c r="E306" s="222" t="s">
        <v>19</v>
      </c>
      <c r="F306" s="223" t="s">
        <v>241</v>
      </c>
      <c r="G306" s="221"/>
      <c r="H306" s="224">
        <v>43.2</v>
      </c>
      <c r="I306" s="225"/>
      <c r="J306" s="221"/>
      <c r="K306" s="221"/>
      <c r="L306" s="226"/>
      <c r="M306" s="227"/>
      <c r="N306" s="228"/>
      <c r="O306" s="228"/>
      <c r="P306" s="228"/>
      <c r="Q306" s="228"/>
      <c r="R306" s="228"/>
      <c r="S306" s="228"/>
      <c r="T306" s="229"/>
      <c r="AT306" s="230" t="s">
        <v>238</v>
      </c>
      <c r="AU306" s="230" t="s">
        <v>82</v>
      </c>
      <c r="AV306" s="15" t="s">
        <v>143</v>
      </c>
      <c r="AW306" s="15" t="s">
        <v>35</v>
      </c>
      <c r="AX306" s="15" t="s">
        <v>80</v>
      </c>
      <c r="AY306" s="230" t="s">
        <v>226</v>
      </c>
    </row>
    <row r="307" spans="1:65" s="2" customFormat="1" ht="37.9" customHeight="1">
      <c r="A307" s="36"/>
      <c r="B307" s="37"/>
      <c r="C307" s="180" t="s">
        <v>380</v>
      </c>
      <c r="D307" s="180" t="s">
        <v>229</v>
      </c>
      <c r="E307" s="181" t="s">
        <v>1376</v>
      </c>
      <c r="F307" s="182" t="s">
        <v>1377</v>
      </c>
      <c r="G307" s="183" t="s">
        <v>232</v>
      </c>
      <c r="H307" s="184">
        <v>43.703000000000003</v>
      </c>
      <c r="I307" s="185"/>
      <c r="J307" s="186">
        <f>ROUND(I307*H307,2)</f>
        <v>0</v>
      </c>
      <c r="K307" s="182" t="s">
        <v>233</v>
      </c>
      <c r="L307" s="41"/>
      <c r="M307" s="187" t="s">
        <v>19</v>
      </c>
      <c r="N307" s="188" t="s">
        <v>44</v>
      </c>
      <c r="O307" s="66"/>
      <c r="P307" s="189">
        <f>O307*H307</f>
        <v>0</v>
      </c>
      <c r="Q307" s="189">
        <v>0.25523200000000001</v>
      </c>
      <c r="R307" s="189">
        <f>Q307*H307</f>
        <v>11.154404096000002</v>
      </c>
      <c r="S307" s="189">
        <v>0</v>
      </c>
      <c r="T307" s="190">
        <f>S307*H307</f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91" t="s">
        <v>143</v>
      </c>
      <c r="AT307" s="191" t="s">
        <v>229</v>
      </c>
      <c r="AU307" s="191" t="s">
        <v>82</v>
      </c>
      <c r="AY307" s="19" t="s">
        <v>226</v>
      </c>
      <c r="BE307" s="192">
        <f>IF(N307="základní",J307,0)</f>
        <v>0</v>
      </c>
      <c r="BF307" s="192">
        <f>IF(N307="snížená",J307,0)</f>
        <v>0</v>
      </c>
      <c r="BG307" s="192">
        <f>IF(N307="zákl. přenesená",J307,0)</f>
        <v>0</v>
      </c>
      <c r="BH307" s="192">
        <f>IF(N307="sníž. přenesená",J307,0)</f>
        <v>0</v>
      </c>
      <c r="BI307" s="192">
        <f>IF(N307="nulová",J307,0)</f>
        <v>0</v>
      </c>
      <c r="BJ307" s="19" t="s">
        <v>80</v>
      </c>
      <c r="BK307" s="192">
        <f>ROUND(I307*H307,2)</f>
        <v>0</v>
      </c>
      <c r="BL307" s="19" t="s">
        <v>143</v>
      </c>
      <c r="BM307" s="191" t="s">
        <v>1378</v>
      </c>
    </row>
    <row r="308" spans="1:65" s="2" customFormat="1" ht="11.25">
      <c r="A308" s="36"/>
      <c r="B308" s="37"/>
      <c r="C308" s="38"/>
      <c r="D308" s="193" t="s">
        <v>236</v>
      </c>
      <c r="E308" s="38"/>
      <c r="F308" s="194" t="s">
        <v>1379</v>
      </c>
      <c r="G308" s="38"/>
      <c r="H308" s="38"/>
      <c r="I308" s="195"/>
      <c r="J308" s="38"/>
      <c r="K308" s="38"/>
      <c r="L308" s="41"/>
      <c r="M308" s="196"/>
      <c r="N308" s="197"/>
      <c r="O308" s="66"/>
      <c r="P308" s="66"/>
      <c r="Q308" s="66"/>
      <c r="R308" s="66"/>
      <c r="S308" s="66"/>
      <c r="T308" s="67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T308" s="19" t="s">
        <v>236</v>
      </c>
      <c r="AU308" s="19" t="s">
        <v>82</v>
      </c>
    </row>
    <row r="309" spans="1:65" s="13" customFormat="1" ht="11.25">
      <c r="B309" s="198"/>
      <c r="C309" s="199"/>
      <c r="D309" s="200" t="s">
        <v>238</v>
      </c>
      <c r="E309" s="201" t="s">
        <v>19</v>
      </c>
      <c r="F309" s="202" t="s">
        <v>1380</v>
      </c>
      <c r="G309" s="199"/>
      <c r="H309" s="201" t="s">
        <v>19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238</v>
      </c>
      <c r="AU309" s="208" t="s">
        <v>82</v>
      </c>
      <c r="AV309" s="13" t="s">
        <v>80</v>
      </c>
      <c r="AW309" s="13" t="s">
        <v>35</v>
      </c>
      <c r="AX309" s="13" t="s">
        <v>73</v>
      </c>
      <c r="AY309" s="208" t="s">
        <v>226</v>
      </c>
    </row>
    <row r="310" spans="1:65" s="13" customFormat="1" ht="11.25">
      <c r="B310" s="198"/>
      <c r="C310" s="199"/>
      <c r="D310" s="200" t="s">
        <v>238</v>
      </c>
      <c r="E310" s="201" t="s">
        <v>19</v>
      </c>
      <c r="F310" s="202" t="s">
        <v>1381</v>
      </c>
      <c r="G310" s="199"/>
      <c r="H310" s="201" t="s">
        <v>19</v>
      </c>
      <c r="I310" s="203"/>
      <c r="J310" s="199"/>
      <c r="K310" s="199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238</v>
      </c>
      <c r="AU310" s="208" t="s">
        <v>82</v>
      </c>
      <c r="AV310" s="13" t="s">
        <v>80</v>
      </c>
      <c r="AW310" s="13" t="s">
        <v>35</v>
      </c>
      <c r="AX310" s="13" t="s">
        <v>73</v>
      </c>
      <c r="AY310" s="208" t="s">
        <v>226</v>
      </c>
    </row>
    <row r="311" spans="1:65" s="14" customFormat="1" ht="11.25">
      <c r="B311" s="209"/>
      <c r="C311" s="210"/>
      <c r="D311" s="200" t="s">
        <v>238</v>
      </c>
      <c r="E311" s="211" t="s">
        <v>19</v>
      </c>
      <c r="F311" s="212" t="s">
        <v>1382</v>
      </c>
      <c r="G311" s="210"/>
      <c r="H311" s="213">
        <v>38.468000000000004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238</v>
      </c>
      <c r="AU311" s="219" t="s">
        <v>82</v>
      </c>
      <c r="AV311" s="14" t="s">
        <v>82</v>
      </c>
      <c r="AW311" s="14" t="s">
        <v>35</v>
      </c>
      <c r="AX311" s="14" t="s">
        <v>73</v>
      </c>
      <c r="AY311" s="219" t="s">
        <v>226</v>
      </c>
    </row>
    <row r="312" spans="1:65" s="14" customFormat="1" ht="11.25">
      <c r="B312" s="209"/>
      <c r="C312" s="210"/>
      <c r="D312" s="200" t="s">
        <v>238</v>
      </c>
      <c r="E312" s="211" t="s">
        <v>19</v>
      </c>
      <c r="F312" s="212" t="s">
        <v>1383</v>
      </c>
      <c r="G312" s="210"/>
      <c r="H312" s="213">
        <v>5.2350000000000003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238</v>
      </c>
      <c r="AU312" s="219" t="s">
        <v>82</v>
      </c>
      <c r="AV312" s="14" t="s">
        <v>82</v>
      </c>
      <c r="AW312" s="14" t="s">
        <v>35</v>
      </c>
      <c r="AX312" s="14" t="s">
        <v>73</v>
      </c>
      <c r="AY312" s="219" t="s">
        <v>226</v>
      </c>
    </row>
    <row r="313" spans="1:65" s="15" customFormat="1" ht="11.25">
      <c r="B313" s="220"/>
      <c r="C313" s="221"/>
      <c r="D313" s="200" t="s">
        <v>238</v>
      </c>
      <c r="E313" s="222" t="s">
        <v>19</v>
      </c>
      <c r="F313" s="223" t="s">
        <v>241</v>
      </c>
      <c r="G313" s="221"/>
      <c r="H313" s="224">
        <v>43.703000000000003</v>
      </c>
      <c r="I313" s="225"/>
      <c r="J313" s="221"/>
      <c r="K313" s="221"/>
      <c r="L313" s="226"/>
      <c r="M313" s="227"/>
      <c r="N313" s="228"/>
      <c r="O313" s="228"/>
      <c r="P313" s="228"/>
      <c r="Q313" s="228"/>
      <c r="R313" s="228"/>
      <c r="S313" s="228"/>
      <c r="T313" s="229"/>
      <c r="AT313" s="230" t="s">
        <v>238</v>
      </c>
      <c r="AU313" s="230" t="s">
        <v>82</v>
      </c>
      <c r="AV313" s="15" t="s">
        <v>143</v>
      </c>
      <c r="AW313" s="15" t="s">
        <v>35</v>
      </c>
      <c r="AX313" s="15" t="s">
        <v>80</v>
      </c>
      <c r="AY313" s="230" t="s">
        <v>226</v>
      </c>
    </row>
    <row r="314" spans="1:65" s="2" customFormat="1" ht="37.9" customHeight="1">
      <c r="A314" s="36"/>
      <c r="B314" s="37"/>
      <c r="C314" s="180" t="s">
        <v>383</v>
      </c>
      <c r="D314" s="180" t="s">
        <v>229</v>
      </c>
      <c r="E314" s="181" t="s">
        <v>1384</v>
      </c>
      <c r="F314" s="182" t="s">
        <v>1385</v>
      </c>
      <c r="G314" s="183" t="s">
        <v>232</v>
      </c>
      <c r="H314" s="184">
        <v>143.44200000000001</v>
      </c>
      <c r="I314" s="185"/>
      <c r="J314" s="186">
        <f>ROUND(I314*H314,2)</f>
        <v>0</v>
      </c>
      <c r="K314" s="182" t="s">
        <v>233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0.303616</v>
      </c>
      <c r="R314" s="189">
        <f>Q314*H314</f>
        <v>43.551286271999999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143</v>
      </c>
      <c r="AT314" s="191" t="s">
        <v>229</v>
      </c>
      <c r="AU314" s="191" t="s">
        <v>82</v>
      </c>
      <c r="AY314" s="19" t="s">
        <v>226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143</v>
      </c>
      <c r="BM314" s="191" t="s">
        <v>1386</v>
      </c>
    </row>
    <row r="315" spans="1:65" s="2" customFormat="1" ht="11.25">
      <c r="A315" s="36"/>
      <c r="B315" s="37"/>
      <c r="C315" s="38"/>
      <c r="D315" s="193" t="s">
        <v>236</v>
      </c>
      <c r="E315" s="38"/>
      <c r="F315" s="194" t="s">
        <v>1387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236</v>
      </c>
      <c r="AU315" s="19" t="s">
        <v>82</v>
      </c>
    </row>
    <row r="316" spans="1:65" s="13" customFormat="1" ht="11.25">
      <c r="B316" s="198"/>
      <c r="C316" s="199"/>
      <c r="D316" s="200" t="s">
        <v>238</v>
      </c>
      <c r="E316" s="201" t="s">
        <v>19</v>
      </c>
      <c r="F316" s="202" t="s">
        <v>1365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238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226</v>
      </c>
    </row>
    <row r="317" spans="1:65" s="14" customFormat="1" ht="11.25">
      <c r="B317" s="209"/>
      <c r="C317" s="210"/>
      <c r="D317" s="200" t="s">
        <v>238</v>
      </c>
      <c r="E317" s="211" t="s">
        <v>19</v>
      </c>
      <c r="F317" s="212" t="s">
        <v>1388</v>
      </c>
      <c r="G317" s="210"/>
      <c r="H317" s="213">
        <v>191.9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238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226</v>
      </c>
    </row>
    <row r="318" spans="1:65" s="14" customFormat="1" ht="11.25">
      <c r="B318" s="209"/>
      <c r="C318" s="210"/>
      <c r="D318" s="200" t="s">
        <v>238</v>
      </c>
      <c r="E318" s="211" t="s">
        <v>19</v>
      </c>
      <c r="F318" s="212" t="s">
        <v>1389</v>
      </c>
      <c r="G318" s="210"/>
      <c r="H318" s="213">
        <v>-48.457999999999998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238</v>
      </c>
      <c r="AU318" s="219" t="s">
        <v>82</v>
      </c>
      <c r="AV318" s="14" t="s">
        <v>82</v>
      </c>
      <c r="AW318" s="14" t="s">
        <v>35</v>
      </c>
      <c r="AX318" s="14" t="s">
        <v>73</v>
      </c>
      <c r="AY318" s="219" t="s">
        <v>226</v>
      </c>
    </row>
    <row r="319" spans="1:65" s="15" customFormat="1" ht="11.25">
      <c r="B319" s="220"/>
      <c r="C319" s="221"/>
      <c r="D319" s="200" t="s">
        <v>238</v>
      </c>
      <c r="E319" s="222" t="s">
        <v>19</v>
      </c>
      <c r="F319" s="223" t="s">
        <v>241</v>
      </c>
      <c r="G319" s="221"/>
      <c r="H319" s="224">
        <v>143.44200000000001</v>
      </c>
      <c r="I319" s="225"/>
      <c r="J319" s="221"/>
      <c r="K319" s="221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238</v>
      </c>
      <c r="AU319" s="230" t="s">
        <v>82</v>
      </c>
      <c r="AV319" s="15" t="s">
        <v>143</v>
      </c>
      <c r="AW319" s="15" t="s">
        <v>35</v>
      </c>
      <c r="AX319" s="15" t="s">
        <v>80</v>
      </c>
      <c r="AY319" s="230" t="s">
        <v>226</v>
      </c>
    </row>
    <row r="320" spans="1:65" s="2" customFormat="1" ht="21.75" customHeight="1">
      <c r="A320" s="36"/>
      <c r="B320" s="37"/>
      <c r="C320" s="180" t="s">
        <v>246</v>
      </c>
      <c r="D320" s="180" t="s">
        <v>229</v>
      </c>
      <c r="E320" s="181" t="s">
        <v>1390</v>
      </c>
      <c r="F320" s="182" t="s">
        <v>1391</v>
      </c>
      <c r="G320" s="183" t="s">
        <v>261</v>
      </c>
      <c r="H320" s="184">
        <v>10</v>
      </c>
      <c r="I320" s="185"/>
      <c r="J320" s="186">
        <f>ROUND(I320*H320,2)</f>
        <v>0</v>
      </c>
      <c r="K320" s="182" t="s">
        <v>233</v>
      </c>
      <c r="L320" s="41"/>
      <c r="M320" s="187" t="s">
        <v>19</v>
      </c>
      <c r="N320" s="188" t="s">
        <v>44</v>
      </c>
      <c r="O320" s="66"/>
      <c r="P320" s="189">
        <f>O320*H320</f>
        <v>0</v>
      </c>
      <c r="Q320" s="189">
        <v>2.2783500000000002E-2</v>
      </c>
      <c r="R320" s="189">
        <f>Q320*H320</f>
        <v>0.22783500000000001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143</v>
      </c>
      <c r="AT320" s="191" t="s">
        <v>229</v>
      </c>
      <c r="AU320" s="191" t="s">
        <v>82</v>
      </c>
      <c r="AY320" s="19" t="s">
        <v>226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143</v>
      </c>
      <c r="BM320" s="191" t="s">
        <v>1392</v>
      </c>
    </row>
    <row r="321" spans="1:65" s="2" customFormat="1" ht="11.25">
      <c r="A321" s="36"/>
      <c r="B321" s="37"/>
      <c r="C321" s="38"/>
      <c r="D321" s="193" t="s">
        <v>236</v>
      </c>
      <c r="E321" s="38"/>
      <c r="F321" s="194" t="s">
        <v>1393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236</v>
      </c>
      <c r="AU321" s="19" t="s">
        <v>82</v>
      </c>
    </row>
    <row r="322" spans="1:65" s="13" customFormat="1" ht="11.25">
      <c r="B322" s="198"/>
      <c r="C322" s="199"/>
      <c r="D322" s="200" t="s">
        <v>238</v>
      </c>
      <c r="E322" s="201" t="s">
        <v>19</v>
      </c>
      <c r="F322" s="202" t="s">
        <v>482</v>
      </c>
      <c r="G322" s="199"/>
      <c r="H322" s="201" t="s">
        <v>19</v>
      </c>
      <c r="I322" s="203"/>
      <c r="J322" s="199"/>
      <c r="K322" s="199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238</v>
      </c>
      <c r="AU322" s="208" t="s">
        <v>82</v>
      </c>
      <c r="AV322" s="13" t="s">
        <v>80</v>
      </c>
      <c r="AW322" s="13" t="s">
        <v>35</v>
      </c>
      <c r="AX322" s="13" t="s">
        <v>73</v>
      </c>
      <c r="AY322" s="208" t="s">
        <v>226</v>
      </c>
    </row>
    <row r="323" spans="1:65" s="14" customFormat="1" ht="11.25">
      <c r="B323" s="209"/>
      <c r="C323" s="210"/>
      <c r="D323" s="200" t="s">
        <v>238</v>
      </c>
      <c r="E323" s="211" t="s">
        <v>19</v>
      </c>
      <c r="F323" s="212" t="s">
        <v>1394</v>
      </c>
      <c r="G323" s="210"/>
      <c r="H323" s="213">
        <v>10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238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226</v>
      </c>
    </row>
    <row r="324" spans="1:65" s="15" customFormat="1" ht="11.25">
      <c r="B324" s="220"/>
      <c r="C324" s="221"/>
      <c r="D324" s="200" t="s">
        <v>238</v>
      </c>
      <c r="E324" s="222" t="s">
        <v>19</v>
      </c>
      <c r="F324" s="223" t="s">
        <v>241</v>
      </c>
      <c r="G324" s="221"/>
      <c r="H324" s="224">
        <v>10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238</v>
      </c>
      <c r="AU324" s="230" t="s">
        <v>82</v>
      </c>
      <c r="AV324" s="15" t="s">
        <v>143</v>
      </c>
      <c r="AW324" s="15" t="s">
        <v>35</v>
      </c>
      <c r="AX324" s="15" t="s">
        <v>80</v>
      </c>
      <c r="AY324" s="230" t="s">
        <v>226</v>
      </c>
    </row>
    <row r="325" spans="1:65" s="2" customFormat="1" ht="21.75" customHeight="1">
      <c r="A325" s="36"/>
      <c r="B325" s="37"/>
      <c r="C325" s="180" t="s">
        <v>390</v>
      </c>
      <c r="D325" s="180" t="s">
        <v>229</v>
      </c>
      <c r="E325" s="181" t="s">
        <v>1395</v>
      </c>
      <c r="F325" s="182" t="s">
        <v>1396</v>
      </c>
      <c r="G325" s="183" t="s">
        <v>261</v>
      </c>
      <c r="H325" s="184">
        <v>11</v>
      </c>
      <c r="I325" s="185"/>
      <c r="J325" s="186">
        <f>ROUND(I325*H325,2)</f>
        <v>0</v>
      </c>
      <c r="K325" s="182" t="s">
        <v>233</v>
      </c>
      <c r="L325" s="41"/>
      <c r="M325" s="187" t="s">
        <v>19</v>
      </c>
      <c r="N325" s="188" t="s">
        <v>44</v>
      </c>
      <c r="O325" s="66"/>
      <c r="P325" s="189">
        <f>O325*H325</f>
        <v>0</v>
      </c>
      <c r="Q325" s="189">
        <v>2.6931E-2</v>
      </c>
      <c r="R325" s="189">
        <f>Q325*H325</f>
        <v>0.29624099999999998</v>
      </c>
      <c r="S325" s="189">
        <v>0</v>
      </c>
      <c r="T325" s="190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91" t="s">
        <v>143</v>
      </c>
      <c r="AT325" s="191" t="s">
        <v>229</v>
      </c>
      <c r="AU325" s="191" t="s">
        <v>82</v>
      </c>
      <c r="AY325" s="19" t="s">
        <v>226</v>
      </c>
      <c r="BE325" s="192">
        <f>IF(N325="základní",J325,0)</f>
        <v>0</v>
      </c>
      <c r="BF325" s="192">
        <f>IF(N325="snížená",J325,0)</f>
        <v>0</v>
      </c>
      <c r="BG325" s="192">
        <f>IF(N325="zákl. přenesená",J325,0)</f>
        <v>0</v>
      </c>
      <c r="BH325" s="192">
        <f>IF(N325="sníž. přenesená",J325,0)</f>
        <v>0</v>
      </c>
      <c r="BI325" s="192">
        <f>IF(N325="nulová",J325,0)</f>
        <v>0</v>
      </c>
      <c r="BJ325" s="19" t="s">
        <v>80</v>
      </c>
      <c r="BK325" s="192">
        <f>ROUND(I325*H325,2)</f>
        <v>0</v>
      </c>
      <c r="BL325" s="19" t="s">
        <v>143</v>
      </c>
      <c r="BM325" s="191" t="s">
        <v>1397</v>
      </c>
    </row>
    <row r="326" spans="1:65" s="2" customFormat="1" ht="11.25">
      <c r="A326" s="36"/>
      <c r="B326" s="37"/>
      <c r="C326" s="38"/>
      <c r="D326" s="193" t="s">
        <v>236</v>
      </c>
      <c r="E326" s="38"/>
      <c r="F326" s="194" t="s">
        <v>1398</v>
      </c>
      <c r="G326" s="38"/>
      <c r="H326" s="38"/>
      <c r="I326" s="195"/>
      <c r="J326" s="38"/>
      <c r="K326" s="38"/>
      <c r="L326" s="41"/>
      <c r="M326" s="196"/>
      <c r="N326" s="197"/>
      <c r="O326" s="66"/>
      <c r="P326" s="66"/>
      <c r="Q326" s="66"/>
      <c r="R326" s="66"/>
      <c r="S326" s="66"/>
      <c r="T326" s="67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T326" s="19" t="s">
        <v>236</v>
      </c>
      <c r="AU326" s="19" t="s">
        <v>82</v>
      </c>
    </row>
    <row r="327" spans="1:65" s="13" customFormat="1" ht="11.25">
      <c r="B327" s="198"/>
      <c r="C327" s="199"/>
      <c r="D327" s="200" t="s">
        <v>238</v>
      </c>
      <c r="E327" s="201" t="s">
        <v>19</v>
      </c>
      <c r="F327" s="202" t="s">
        <v>482</v>
      </c>
      <c r="G327" s="199"/>
      <c r="H327" s="201" t="s">
        <v>19</v>
      </c>
      <c r="I327" s="203"/>
      <c r="J327" s="199"/>
      <c r="K327" s="199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238</v>
      </c>
      <c r="AU327" s="208" t="s">
        <v>82</v>
      </c>
      <c r="AV327" s="13" t="s">
        <v>80</v>
      </c>
      <c r="AW327" s="13" t="s">
        <v>35</v>
      </c>
      <c r="AX327" s="13" t="s">
        <v>73</v>
      </c>
      <c r="AY327" s="208" t="s">
        <v>226</v>
      </c>
    </row>
    <row r="328" spans="1:65" s="14" customFormat="1" ht="11.25">
      <c r="B328" s="209"/>
      <c r="C328" s="210"/>
      <c r="D328" s="200" t="s">
        <v>238</v>
      </c>
      <c r="E328" s="211" t="s">
        <v>19</v>
      </c>
      <c r="F328" s="212" t="s">
        <v>1399</v>
      </c>
      <c r="G328" s="210"/>
      <c r="H328" s="213">
        <v>11</v>
      </c>
      <c r="I328" s="214"/>
      <c r="J328" s="210"/>
      <c r="K328" s="210"/>
      <c r="L328" s="215"/>
      <c r="M328" s="216"/>
      <c r="N328" s="217"/>
      <c r="O328" s="217"/>
      <c r="P328" s="217"/>
      <c r="Q328" s="217"/>
      <c r="R328" s="217"/>
      <c r="S328" s="217"/>
      <c r="T328" s="218"/>
      <c r="AT328" s="219" t="s">
        <v>238</v>
      </c>
      <c r="AU328" s="219" t="s">
        <v>82</v>
      </c>
      <c r="AV328" s="14" t="s">
        <v>82</v>
      </c>
      <c r="AW328" s="14" t="s">
        <v>35</v>
      </c>
      <c r="AX328" s="14" t="s">
        <v>73</v>
      </c>
      <c r="AY328" s="219" t="s">
        <v>226</v>
      </c>
    </row>
    <row r="329" spans="1:65" s="15" customFormat="1" ht="11.25">
      <c r="B329" s="220"/>
      <c r="C329" s="221"/>
      <c r="D329" s="200" t="s">
        <v>238</v>
      </c>
      <c r="E329" s="222" t="s">
        <v>19</v>
      </c>
      <c r="F329" s="223" t="s">
        <v>241</v>
      </c>
      <c r="G329" s="221"/>
      <c r="H329" s="224">
        <v>11</v>
      </c>
      <c r="I329" s="225"/>
      <c r="J329" s="221"/>
      <c r="K329" s="221"/>
      <c r="L329" s="226"/>
      <c r="M329" s="227"/>
      <c r="N329" s="228"/>
      <c r="O329" s="228"/>
      <c r="P329" s="228"/>
      <c r="Q329" s="228"/>
      <c r="R329" s="228"/>
      <c r="S329" s="228"/>
      <c r="T329" s="229"/>
      <c r="AT329" s="230" t="s">
        <v>238</v>
      </c>
      <c r="AU329" s="230" t="s">
        <v>82</v>
      </c>
      <c r="AV329" s="15" t="s">
        <v>143</v>
      </c>
      <c r="AW329" s="15" t="s">
        <v>35</v>
      </c>
      <c r="AX329" s="15" t="s">
        <v>80</v>
      </c>
      <c r="AY329" s="230" t="s">
        <v>226</v>
      </c>
    </row>
    <row r="330" spans="1:65" s="2" customFormat="1" ht="21.75" customHeight="1">
      <c r="A330" s="36"/>
      <c r="B330" s="37"/>
      <c r="C330" s="180" t="s">
        <v>397</v>
      </c>
      <c r="D330" s="180" t="s">
        <v>229</v>
      </c>
      <c r="E330" s="181" t="s">
        <v>1400</v>
      </c>
      <c r="F330" s="182" t="s">
        <v>1401</v>
      </c>
      <c r="G330" s="183" t="s">
        <v>261</v>
      </c>
      <c r="H330" s="184">
        <v>2</v>
      </c>
      <c r="I330" s="185"/>
      <c r="J330" s="186">
        <f>ROUND(I330*H330,2)</f>
        <v>0</v>
      </c>
      <c r="K330" s="182" t="s">
        <v>233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3.1953000000000002E-2</v>
      </c>
      <c r="R330" s="189">
        <f>Q330*H330</f>
        <v>6.3906000000000004E-2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143</v>
      </c>
      <c r="AT330" s="191" t="s">
        <v>229</v>
      </c>
      <c r="AU330" s="191" t="s">
        <v>82</v>
      </c>
      <c r="AY330" s="19" t="s">
        <v>226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143</v>
      </c>
      <c r="BM330" s="191" t="s">
        <v>1402</v>
      </c>
    </row>
    <row r="331" spans="1:65" s="2" customFormat="1" ht="11.25">
      <c r="A331" s="36"/>
      <c r="B331" s="37"/>
      <c r="C331" s="38"/>
      <c r="D331" s="193" t="s">
        <v>236</v>
      </c>
      <c r="E331" s="38"/>
      <c r="F331" s="194" t="s">
        <v>1403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236</v>
      </c>
      <c r="AU331" s="19" t="s">
        <v>82</v>
      </c>
    </row>
    <row r="332" spans="1:65" s="13" customFormat="1" ht="11.25">
      <c r="B332" s="198"/>
      <c r="C332" s="199"/>
      <c r="D332" s="200" t="s">
        <v>238</v>
      </c>
      <c r="E332" s="201" t="s">
        <v>19</v>
      </c>
      <c r="F332" s="202" t="s">
        <v>482</v>
      </c>
      <c r="G332" s="199"/>
      <c r="H332" s="201" t="s">
        <v>19</v>
      </c>
      <c r="I332" s="203"/>
      <c r="J332" s="199"/>
      <c r="K332" s="199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238</v>
      </c>
      <c r="AU332" s="208" t="s">
        <v>82</v>
      </c>
      <c r="AV332" s="13" t="s">
        <v>80</v>
      </c>
      <c r="AW332" s="13" t="s">
        <v>35</v>
      </c>
      <c r="AX332" s="13" t="s">
        <v>73</v>
      </c>
      <c r="AY332" s="208" t="s">
        <v>226</v>
      </c>
    </row>
    <row r="333" spans="1:65" s="14" customFormat="1" ht="11.25">
      <c r="B333" s="209"/>
      <c r="C333" s="210"/>
      <c r="D333" s="200" t="s">
        <v>238</v>
      </c>
      <c r="E333" s="211" t="s">
        <v>19</v>
      </c>
      <c r="F333" s="212" t="s">
        <v>360</v>
      </c>
      <c r="G333" s="210"/>
      <c r="H333" s="213">
        <v>2</v>
      </c>
      <c r="I333" s="214"/>
      <c r="J333" s="210"/>
      <c r="K333" s="210"/>
      <c r="L333" s="215"/>
      <c r="M333" s="216"/>
      <c r="N333" s="217"/>
      <c r="O333" s="217"/>
      <c r="P333" s="217"/>
      <c r="Q333" s="217"/>
      <c r="R333" s="217"/>
      <c r="S333" s="217"/>
      <c r="T333" s="218"/>
      <c r="AT333" s="219" t="s">
        <v>238</v>
      </c>
      <c r="AU333" s="219" t="s">
        <v>82</v>
      </c>
      <c r="AV333" s="14" t="s">
        <v>82</v>
      </c>
      <c r="AW333" s="14" t="s">
        <v>35</v>
      </c>
      <c r="AX333" s="14" t="s">
        <v>73</v>
      </c>
      <c r="AY333" s="219" t="s">
        <v>226</v>
      </c>
    </row>
    <row r="334" spans="1:65" s="15" customFormat="1" ht="11.25">
      <c r="B334" s="220"/>
      <c r="C334" s="221"/>
      <c r="D334" s="200" t="s">
        <v>238</v>
      </c>
      <c r="E334" s="222" t="s">
        <v>19</v>
      </c>
      <c r="F334" s="223" t="s">
        <v>241</v>
      </c>
      <c r="G334" s="221"/>
      <c r="H334" s="224">
        <v>2</v>
      </c>
      <c r="I334" s="225"/>
      <c r="J334" s="221"/>
      <c r="K334" s="221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238</v>
      </c>
      <c r="AU334" s="230" t="s">
        <v>82</v>
      </c>
      <c r="AV334" s="15" t="s">
        <v>143</v>
      </c>
      <c r="AW334" s="15" t="s">
        <v>35</v>
      </c>
      <c r="AX334" s="15" t="s">
        <v>80</v>
      </c>
      <c r="AY334" s="230" t="s">
        <v>226</v>
      </c>
    </row>
    <row r="335" spans="1:65" s="2" customFormat="1" ht="21.75" customHeight="1">
      <c r="A335" s="36"/>
      <c r="B335" s="37"/>
      <c r="C335" s="180" t="s">
        <v>403</v>
      </c>
      <c r="D335" s="180" t="s">
        <v>229</v>
      </c>
      <c r="E335" s="181" t="s">
        <v>1404</v>
      </c>
      <c r="F335" s="182" t="s">
        <v>1405</v>
      </c>
      <c r="G335" s="183" t="s">
        <v>261</v>
      </c>
      <c r="H335" s="184">
        <v>24</v>
      </c>
      <c r="I335" s="185"/>
      <c r="J335" s="186">
        <f>ROUND(I335*H335,2)</f>
        <v>0</v>
      </c>
      <c r="K335" s="182" t="s">
        <v>233</v>
      </c>
      <c r="L335" s="41"/>
      <c r="M335" s="187" t="s">
        <v>19</v>
      </c>
      <c r="N335" s="188" t="s">
        <v>44</v>
      </c>
      <c r="O335" s="66"/>
      <c r="P335" s="189">
        <f>O335*H335</f>
        <v>0</v>
      </c>
      <c r="Q335" s="189">
        <v>4.5547999999999998E-2</v>
      </c>
      <c r="R335" s="189">
        <f>Q335*H335</f>
        <v>1.0931519999999999</v>
      </c>
      <c r="S335" s="189">
        <v>0</v>
      </c>
      <c r="T335" s="190">
        <f>S335*H335</f>
        <v>0</v>
      </c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R335" s="191" t="s">
        <v>143</v>
      </c>
      <c r="AT335" s="191" t="s">
        <v>229</v>
      </c>
      <c r="AU335" s="191" t="s">
        <v>82</v>
      </c>
      <c r="AY335" s="19" t="s">
        <v>226</v>
      </c>
      <c r="BE335" s="192">
        <f>IF(N335="základní",J335,0)</f>
        <v>0</v>
      </c>
      <c r="BF335" s="192">
        <f>IF(N335="snížená",J335,0)</f>
        <v>0</v>
      </c>
      <c r="BG335" s="192">
        <f>IF(N335="zákl. přenesená",J335,0)</f>
        <v>0</v>
      </c>
      <c r="BH335" s="192">
        <f>IF(N335="sníž. přenesená",J335,0)</f>
        <v>0</v>
      </c>
      <c r="BI335" s="192">
        <f>IF(N335="nulová",J335,0)</f>
        <v>0</v>
      </c>
      <c r="BJ335" s="19" t="s">
        <v>80</v>
      </c>
      <c r="BK335" s="192">
        <f>ROUND(I335*H335,2)</f>
        <v>0</v>
      </c>
      <c r="BL335" s="19" t="s">
        <v>143</v>
      </c>
      <c r="BM335" s="191" t="s">
        <v>1406</v>
      </c>
    </row>
    <row r="336" spans="1:65" s="2" customFormat="1" ht="11.25">
      <c r="A336" s="36"/>
      <c r="B336" s="37"/>
      <c r="C336" s="38"/>
      <c r="D336" s="193" t="s">
        <v>236</v>
      </c>
      <c r="E336" s="38"/>
      <c r="F336" s="194" t="s">
        <v>1407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236</v>
      </c>
      <c r="AU336" s="19" t="s">
        <v>82</v>
      </c>
    </row>
    <row r="337" spans="1:65" s="13" customFormat="1" ht="11.25">
      <c r="B337" s="198"/>
      <c r="C337" s="199"/>
      <c r="D337" s="200" t="s">
        <v>238</v>
      </c>
      <c r="E337" s="201" t="s">
        <v>19</v>
      </c>
      <c r="F337" s="202" t="s">
        <v>482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238</v>
      </c>
      <c r="AU337" s="208" t="s">
        <v>82</v>
      </c>
      <c r="AV337" s="13" t="s">
        <v>80</v>
      </c>
      <c r="AW337" s="13" t="s">
        <v>35</v>
      </c>
      <c r="AX337" s="13" t="s">
        <v>73</v>
      </c>
      <c r="AY337" s="208" t="s">
        <v>226</v>
      </c>
    </row>
    <row r="338" spans="1:65" s="14" customFormat="1" ht="11.25">
      <c r="B338" s="209"/>
      <c r="C338" s="210"/>
      <c r="D338" s="200" t="s">
        <v>238</v>
      </c>
      <c r="E338" s="211" t="s">
        <v>19</v>
      </c>
      <c r="F338" s="212" t="s">
        <v>1408</v>
      </c>
      <c r="G338" s="210"/>
      <c r="H338" s="213">
        <v>24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238</v>
      </c>
      <c r="AU338" s="219" t="s">
        <v>82</v>
      </c>
      <c r="AV338" s="14" t="s">
        <v>82</v>
      </c>
      <c r="AW338" s="14" t="s">
        <v>35</v>
      </c>
      <c r="AX338" s="14" t="s">
        <v>73</v>
      </c>
      <c r="AY338" s="219" t="s">
        <v>226</v>
      </c>
    </row>
    <row r="339" spans="1:65" s="15" customFormat="1" ht="11.25">
      <c r="B339" s="220"/>
      <c r="C339" s="221"/>
      <c r="D339" s="200" t="s">
        <v>238</v>
      </c>
      <c r="E339" s="222" t="s">
        <v>19</v>
      </c>
      <c r="F339" s="223" t="s">
        <v>241</v>
      </c>
      <c r="G339" s="221"/>
      <c r="H339" s="224">
        <v>24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238</v>
      </c>
      <c r="AU339" s="230" t="s">
        <v>82</v>
      </c>
      <c r="AV339" s="15" t="s">
        <v>143</v>
      </c>
      <c r="AW339" s="15" t="s">
        <v>35</v>
      </c>
      <c r="AX339" s="15" t="s">
        <v>80</v>
      </c>
      <c r="AY339" s="230" t="s">
        <v>226</v>
      </c>
    </row>
    <row r="340" spans="1:65" s="2" customFormat="1" ht="21.75" customHeight="1">
      <c r="A340" s="36"/>
      <c r="B340" s="37"/>
      <c r="C340" s="180" t="s">
        <v>408</v>
      </c>
      <c r="D340" s="180" t="s">
        <v>229</v>
      </c>
      <c r="E340" s="181" t="s">
        <v>1409</v>
      </c>
      <c r="F340" s="182" t="s">
        <v>1410</v>
      </c>
      <c r="G340" s="183" t="s">
        <v>261</v>
      </c>
      <c r="H340" s="184">
        <v>9</v>
      </c>
      <c r="I340" s="185"/>
      <c r="J340" s="186">
        <f>ROUND(I340*H340,2)</f>
        <v>0</v>
      </c>
      <c r="K340" s="182" t="s">
        <v>233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6.3547999999999993E-2</v>
      </c>
      <c r="R340" s="189">
        <f>Q340*H340</f>
        <v>0.57193199999999988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143</v>
      </c>
      <c r="AT340" s="191" t="s">
        <v>229</v>
      </c>
      <c r="AU340" s="191" t="s">
        <v>82</v>
      </c>
      <c r="AY340" s="19" t="s">
        <v>226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143</v>
      </c>
      <c r="BM340" s="191" t="s">
        <v>1411</v>
      </c>
    </row>
    <row r="341" spans="1:65" s="2" customFormat="1" ht="11.25">
      <c r="A341" s="36"/>
      <c r="B341" s="37"/>
      <c r="C341" s="38"/>
      <c r="D341" s="193" t="s">
        <v>236</v>
      </c>
      <c r="E341" s="38"/>
      <c r="F341" s="194" t="s">
        <v>1412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236</v>
      </c>
      <c r="AU341" s="19" t="s">
        <v>82</v>
      </c>
    </row>
    <row r="342" spans="1:65" s="13" customFormat="1" ht="11.25">
      <c r="B342" s="198"/>
      <c r="C342" s="199"/>
      <c r="D342" s="200" t="s">
        <v>238</v>
      </c>
      <c r="E342" s="201" t="s">
        <v>19</v>
      </c>
      <c r="F342" s="202" t="s">
        <v>482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238</v>
      </c>
      <c r="AU342" s="208" t="s">
        <v>82</v>
      </c>
      <c r="AV342" s="13" t="s">
        <v>80</v>
      </c>
      <c r="AW342" s="13" t="s">
        <v>35</v>
      </c>
      <c r="AX342" s="13" t="s">
        <v>73</v>
      </c>
      <c r="AY342" s="208" t="s">
        <v>226</v>
      </c>
    </row>
    <row r="343" spans="1:65" s="14" customFormat="1" ht="11.25">
      <c r="B343" s="209"/>
      <c r="C343" s="210"/>
      <c r="D343" s="200" t="s">
        <v>238</v>
      </c>
      <c r="E343" s="211" t="s">
        <v>19</v>
      </c>
      <c r="F343" s="212" t="s">
        <v>1413</v>
      </c>
      <c r="G343" s="210"/>
      <c r="H343" s="213">
        <v>9</v>
      </c>
      <c r="I343" s="214"/>
      <c r="J343" s="210"/>
      <c r="K343" s="210"/>
      <c r="L343" s="215"/>
      <c r="M343" s="216"/>
      <c r="N343" s="217"/>
      <c r="O343" s="217"/>
      <c r="P343" s="217"/>
      <c r="Q343" s="217"/>
      <c r="R343" s="217"/>
      <c r="S343" s="217"/>
      <c r="T343" s="218"/>
      <c r="AT343" s="219" t="s">
        <v>238</v>
      </c>
      <c r="AU343" s="219" t="s">
        <v>82</v>
      </c>
      <c r="AV343" s="14" t="s">
        <v>82</v>
      </c>
      <c r="AW343" s="14" t="s">
        <v>35</v>
      </c>
      <c r="AX343" s="14" t="s">
        <v>73</v>
      </c>
      <c r="AY343" s="219" t="s">
        <v>226</v>
      </c>
    </row>
    <row r="344" spans="1:65" s="15" customFormat="1" ht="11.25">
      <c r="B344" s="220"/>
      <c r="C344" s="221"/>
      <c r="D344" s="200" t="s">
        <v>238</v>
      </c>
      <c r="E344" s="222" t="s">
        <v>19</v>
      </c>
      <c r="F344" s="223" t="s">
        <v>241</v>
      </c>
      <c r="G344" s="221"/>
      <c r="H344" s="224">
        <v>9</v>
      </c>
      <c r="I344" s="225"/>
      <c r="J344" s="221"/>
      <c r="K344" s="221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238</v>
      </c>
      <c r="AU344" s="230" t="s">
        <v>82</v>
      </c>
      <c r="AV344" s="15" t="s">
        <v>143</v>
      </c>
      <c r="AW344" s="15" t="s">
        <v>35</v>
      </c>
      <c r="AX344" s="15" t="s">
        <v>80</v>
      </c>
      <c r="AY344" s="230" t="s">
        <v>226</v>
      </c>
    </row>
    <row r="345" spans="1:65" s="2" customFormat="1" ht="24.2" customHeight="1">
      <c r="A345" s="36"/>
      <c r="B345" s="37"/>
      <c r="C345" s="180" t="s">
        <v>412</v>
      </c>
      <c r="D345" s="180" t="s">
        <v>229</v>
      </c>
      <c r="E345" s="181" t="s">
        <v>1414</v>
      </c>
      <c r="F345" s="182" t="s">
        <v>1415</v>
      </c>
      <c r="G345" s="183" t="s">
        <v>232</v>
      </c>
      <c r="H345" s="184">
        <v>314.02199999999999</v>
      </c>
      <c r="I345" s="185"/>
      <c r="J345" s="186">
        <f>ROUND(I345*H345,2)</f>
        <v>0</v>
      </c>
      <c r="K345" s="182" t="s">
        <v>233</v>
      </c>
      <c r="L345" s="41"/>
      <c r="M345" s="187" t="s">
        <v>19</v>
      </c>
      <c r="N345" s="188" t="s">
        <v>44</v>
      </c>
      <c r="O345" s="66"/>
      <c r="P345" s="189">
        <f>O345*H345</f>
        <v>0</v>
      </c>
      <c r="Q345" s="189">
        <v>0.10863</v>
      </c>
      <c r="R345" s="189">
        <f>Q345*H345</f>
        <v>34.11220986</v>
      </c>
      <c r="S345" s="189">
        <v>0</v>
      </c>
      <c r="T345" s="190">
        <f>S345*H345</f>
        <v>0</v>
      </c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R345" s="191" t="s">
        <v>143</v>
      </c>
      <c r="AT345" s="191" t="s">
        <v>229</v>
      </c>
      <c r="AU345" s="191" t="s">
        <v>82</v>
      </c>
      <c r="AY345" s="19" t="s">
        <v>226</v>
      </c>
      <c r="BE345" s="192">
        <f>IF(N345="základní",J345,0)</f>
        <v>0</v>
      </c>
      <c r="BF345" s="192">
        <f>IF(N345="snížená",J345,0)</f>
        <v>0</v>
      </c>
      <c r="BG345" s="192">
        <f>IF(N345="zákl. přenesená",J345,0)</f>
        <v>0</v>
      </c>
      <c r="BH345" s="192">
        <f>IF(N345="sníž. přenesená",J345,0)</f>
        <v>0</v>
      </c>
      <c r="BI345" s="192">
        <f>IF(N345="nulová",J345,0)</f>
        <v>0</v>
      </c>
      <c r="BJ345" s="19" t="s">
        <v>80</v>
      </c>
      <c r="BK345" s="192">
        <f>ROUND(I345*H345,2)</f>
        <v>0</v>
      </c>
      <c r="BL345" s="19" t="s">
        <v>143</v>
      </c>
      <c r="BM345" s="191" t="s">
        <v>1416</v>
      </c>
    </row>
    <row r="346" spans="1:65" s="2" customFormat="1" ht="11.25">
      <c r="A346" s="36"/>
      <c r="B346" s="37"/>
      <c r="C346" s="38"/>
      <c r="D346" s="193" t="s">
        <v>236</v>
      </c>
      <c r="E346" s="38"/>
      <c r="F346" s="194" t="s">
        <v>1417</v>
      </c>
      <c r="G346" s="38"/>
      <c r="H346" s="38"/>
      <c r="I346" s="195"/>
      <c r="J346" s="38"/>
      <c r="K346" s="38"/>
      <c r="L346" s="41"/>
      <c r="M346" s="196"/>
      <c r="N346" s="197"/>
      <c r="O346" s="66"/>
      <c r="P346" s="66"/>
      <c r="Q346" s="66"/>
      <c r="R346" s="66"/>
      <c r="S346" s="66"/>
      <c r="T346" s="67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T346" s="19" t="s">
        <v>236</v>
      </c>
      <c r="AU346" s="19" t="s">
        <v>82</v>
      </c>
    </row>
    <row r="347" spans="1:65" s="13" customFormat="1" ht="11.25">
      <c r="B347" s="198"/>
      <c r="C347" s="199"/>
      <c r="D347" s="200" t="s">
        <v>238</v>
      </c>
      <c r="E347" s="201" t="s">
        <v>19</v>
      </c>
      <c r="F347" s="202" t="s">
        <v>1365</v>
      </c>
      <c r="G347" s="199"/>
      <c r="H347" s="201" t="s">
        <v>19</v>
      </c>
      <c r="I347" s="203"/>
      <c r="J347" s="199"/>
      <c r="K347" s="199"/>
      <c r="L347" s="204"/>
      <c r="M347" s="205"/>
      <c r="N347" s="206"/>
      <c r="O347" s="206"/>
      <c r="P347" s="206"/>
      <c r="Q347" s="206"/>
      <c r="R347" s="206"/>
      <c r="S347" s="206"/>
      <c r="T347" s="207"/>
      <c r="AT347" s="208" t="s">
        <v>238</v>
      </c>
      <c r="AU347" s="208" t="s">
        <v>82</v>
      </c>
      <c r="AV347" s="13" t="s">
        <v>80</v>
      </c>
      <c r="AW347" s="13" t="s">
        <v>35</v>
      </c>
      <c r="AX347" s="13" t="s">
        <v>73</v>
      </c>
      <c r="AY347" s="208" t="s">
        <v>226</v>
      </c>
    </row>
    <row r="348" spans="1:65" s="14" customFormat="1" ht="11.25">
      <c r="B348" s="209"/>
      <c r="C348" s="210"/>
      <c r="D348" s="200" t="s">
        <v>238</v>
      </c>
      <c r="E348" s="211" t="s">
        <v>19</v>
      </c>
      <c r="F348" s="212" t="s">
        <v>1418</v>
      </c>
      <c r="G348" s="210"/>
      <c r="H348" s="213">
        <v>337.041</v>
      </c>
      <c r="I348" s="214"/>
      <c r="J348" s="210"/>
      <c r="K348" s="210"/>
      <c r="L348" s="215"/>
      <c r="M348" s="216"/>
      <c r="N348" s="217"/>
      <c r="O348" s="217"/>
      <c r="P348" s="217"/>
      <c r="Q348" s="217"/>
      <c r="R348" s="217"/>
      <c r="S348" s="217"/>
      <c r="T348" s="218"/>
      <c r="AT348" s="219" t="s">
        <v>238</v>
      </c>
      <c r="AU348" s="219" t="s">
        <v>82</v>
      </c>
      <c r="AV348" s="14" t="s">
        <v>82</v>
      </c>
      <c r="AW348" s="14" t="s">
        <v>35</v>
      </c>
      <c r="AX348" s="14" t="s">
        <v>73</v>
      </c>
      <c r="AY348" s="219" t="s">
        <v>226</v>
      </c>
    </row>
    <row r="349" spans="1:65" s="14" customFormat="1" ht="11.25">
      <c r="B349" s="209"/>
      <c r="C349" s="210"/>
      <c r="D349" s="200" t="s">
        <v>238</v>
      </c>
      <c r="E349" s="211" t="s">
        <v>19</v>
      </c>
      <c r="F349" s="212" t="s">
        <v>1419</v>
      </c>
      <c r="G349" s="210"/>
      <c r="H349" s="213">
        <v>-21.846</v>
      </c>
      <c r="I349" s="214"/>
      <c r="J349" s="210"/>
      <c r="K349" s="210"/>
      <c r="L349" s="215"/>
      <c r="M349" s="216"/>
      <c r="N349" s="217"/>
      <c r="O349" s="217"/>
      <c r="P349" s="217"/>
      <c r="Q349" s="217"/>
      <c r="R349" s="217"/>
      <c r="S349" s="217"/>
      <c r="T349" s="218"/>
      <c r="AT349" s="219" t="s">
        <v>238</v>
      </c>
      <c r="AU349" s="219" t="s">
        <v>82</v>
      </c>
      <c r="AV349" s="14" t="s">
        <v>82</v>
      </c>
      <c r="AW349" s="14" t="s">
        <v>35</v>
      </c>
      <c r="AX349" s="14" t="s">
        <v>73</v>
      </c>
      <c r="AY349" s="219" t="s">
        <v>226</v>
      </c>
    </row>
    <row r="350" spans="1:65" s="14" customFormat="1" ht="11.25">
      <c r="B350" s="209"/>
      <c r="C350" s="210"/>
      <c r="D350" s="200" t="s">
        <v>238</v>
      </c>
      <c r="E350" s="211" t="s">
        <v>19</v>
      </c>
      <c r="F350" s="212" t="s">
        <v>1420</v>
      </c>
      <c r="G350" s="210"/>
      <c r="H350" s="213">
        <v>-1.173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238</v>
      </c>
      <c r="AU350" s="219" t="s">
        <v>82</v>
      </c>
      <c r="AV350" s="14" t="s">
        <v>82</v>
      </c>
      <c r="AW350" s="14" t="s">
        <v>35</v>
      </c>
      <c r="AX350" s="14" t="s">
        <v>73</v>
      </c>
      <c r="AY350" s="219" t="s">
        <v>226</v>
      </c>
    </row>
    <row r="351" spans="1:65" s="15" customFormat="1" ht="11.25">
      <c r="B351" s="220"/>
      <c r="C351" s="221"/>
      <c r="D351" s="200" t="s">
        <v>238</v>
      </c>
      <c r="E351" s="222" t="s">
        <v>19</v>
      </c>
      <c r="F351" s="223" t="s">
        <v>241</v>
      </c>
      <c r="G351" s="221"/>
      <c r="H351" s="224">
        <v>314.02199999999999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238</v>
      </c>
      <c r="AU351" s="230" t="s">
        <v>82</v>
      </c>
      <c r="AV351" s="15" t="s">
        <v>143</v>
      </c>
      <c r="AW351" s="15" t="s">
        <v>35</v>
      </c>
      <c r="AX351" s="15" t="s">
        <v>80</v>
      </c>
      <c r="AY351" s="230" t="s">
        <v>226</v>
      </c>
    </row>
    <row r="352" spans="1:65" s="2" customFormat="1" ht="21.75" customHeight="1">
      <c r="A352" s="36"/>
      <c r="B352" s="37"/>
      <c r="C352" s="180" t="s">
        <v>417</v>
      </c>
      <c r="D352" s="180" t="s">
        <v>229</v>
      </c>
      <c r="E352" s="181" t="s">
        <v>1421</v>
      </c>
      <c r="F352" s="182" t="s">
        <v>1422</v>
      </c>
      <c r="G352" s="183" t="s">
        <v>232</v>
      </c>
      <c r="H352" s="184">
        <v>75.816000000000003</v>
      </c>
      <c r="I352" s="185"/>
      <c r="J352" s="186">
        <f>ROUND(I352*H352,2)</f>
        <v>0</v>
      </c>
      <c r="K352" s="182" t="s">
        <v>233</v>
      </c>
      <c r="L352" s="41"/>
      <c r="M352" s="187" t="s">
        <v>19</v>
      </c>
      <c r="N352" s="188" t="s">
        <v>44</v>
      </c>
      <c r="O352" s="66"/>
      <c r="P352" s="189">
        <f>O352*H352</f>
        <v>0</v>
      </c>
      <c r="Q352" s="189">
        <v>9.0065999999999993E-2</v>
      </c>
      <c r="R352" s="189">
        <f>Q352*H352</f>
        <v>6.8284438559999998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143</v>
      </c>
      <c r="AT352" s="191" t="s">
        <v>229</v>
      </c>
      <c r="AU352" s="191" t="s">
        <v>82</v>
      </c>
      <c r="AY352" s="19" t="s">
        <v>226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143</v>
      </c>
      <c r="BM352" s="191" t="s">
        <v>1423</v>
      </c>
    </row>
    <row r="353" spans="1:65" s="2" customFormat="1" ht="11.25">
      <c r="A353" s="36"/>
      <c r="B353" s="37"/>
      <c r="C353" s="38"/>
      <c r="D353" s="193" t="s">
        <v>236</v>
      </c>
      <c r="E353" s="38"/>
      <c r="F353" s="194" t="s">
        <v>1424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236</v>
      </c>
      <c r="AU353" s="19" t="s">
        <v>82</v>
      </c>
    </row>
    <row r="354" spans="1:65" s="13" customFormat="1" ht="11.25">
      <c r="B354" s="198"/>
      <c r="C354" s="199"/>
      <c r="D354" s="200" t="s">
        <v>238</v>
      </c>
      <c r="E354" s="201" t="s">
        <v>19</v>
      </c>
      <c r="F354" s="202" t="s">
        <v>1365</v>
      </c>
      <c r="G354" s="199"/>
      <c r="H354" s="201" t="s">
        <v>19</v>
      </c>
      <c r="I354" s="203"/>
      <c r="J354" s="199"/>
      <c r="K354" s="199"/>
      <c r="L354" s="204"/>
      <c r="M354" s="205"/>
      <c r="N354" s="206"/>
      <c r="O354" s="206"/>
      <c r="P354" s="206"/>
      <c r="Q354" s="206"/>
      <c r="R354" s="206"/>
      <c r="S354" s="206"/>
      <c r="T354" s="207"/>
      <c r="AT354" s="208" t="s">
        <v>238</v>
      </c>
      <c r="AU354" s="208" t="s">
        <v>82</v>
      </c>
      <c r="AV354" s="13" t="s">
        <v>80</v>
      </c>
      <c r="AW354" s="13" t="s">
        <v>35</v>
      </c>
      <c r="AX354" s="13" t="s">
        <v>73</v>
      </c>
      <c r="AY354" s="208" t="s">
        <v>226</v>
      </c>
    </row>
    <row r="355" spans="1:65" s="14" customFormat="1" ht="11.25">
      <c r="B355" s="209"/>
      <c r="C355" s="210"/>
      <c r="D355" s="200" t="s">
        <v>238</v>
      </c>
      <c r="E355" s="211" t="s">
        <v>19</v>
      </c>
      <c r="F355" s="212" t="s">
        <v>1425</v>
      </c>
      <c r="G355" s="210"/>
      <c r="H355" s="213">
        <v>101.96599999999999</v>
      </c>
      <c r="I355" s="214"/>
      <c r="J355" s="210"/>
      <c r="K355" s="210"/>
      <c r="L355" s="215"/>
      <c r="M355" s="216"/>
      <c r="N355" s="217"/>
      <c r="O355" s="217"/>
      <c r="P355" s="217"/>
      <c r="Q355" s="217"/>
      <c r="R355" s="217"/>
      <c r="S355" s="217"/>
      <c r="T355" s="218"/>
      <c r="AT355" s="219" t="s">
        <v>238</v>
      </c>
      <c r="AU355" s="219" t="s">
        <v>82</v>
      </c>
      <c r="AV355" s="14" t="s">
        <v>82</v>
      </c>
      <c r="AW355" s="14" t="s">
        <v>35</v>
      </c>
      <c r="AX355" s="14" t="s">
        <v>73</v>
      </c>
      <c r="AY355" s="219" t="s">
        <v>226</v>
      </c>
    </row>
    <row r="356" spans="1:65" s="14" customFormat="1" ht="11.25">
      <c r="B356" s="209"/>
      <c r="C356" s="210"/>
      <c r="D356" s="200" t="s">
        <v>238</v>
      </c>
      <c r="E356" s="211" t="s">
        <v>19</v>
      </c>
      <c r="F356" s="212" t="s">
        <v>1426</v>
      </c>
      <c r="G356" s="210"/>
      <c r="H356" s="213">
        <v>-24.75</v>
      </c>
      <c r="I356" s="214"/>
      <c r="J356" s="210"/>
      <c r="K356" s="210"/>
      <c r="L356" s="215"/>
      <c r="M356" s="216"/>
      <c r="N356" s="217"/>
      <c r="O356" s="217"/>
      <c r="P356" s="217"/>
      <c r="Q356" s="217"/>
      <c r="R356" s="217"/>
      <c r="S356" s="217"/>
      <c r="T356" s="218"/>
      <c r="AT356" s="219" t="s">
        <v>238</v>
      </c>
      <c r="AU356" s="219" t="s">
        <v>82</v>
      </c>
      <c r="AV356" s="14" t="s">
        <v>82</v>
      </c>
      <c r="AW356" s="14" t="s">
        <v>35</v>
      </c>
      <c r="AX356" s="14" t="s">
        <v>73</v>
      </c>
      <c r="AY356" s="219" t="s">
        <v>226</v>
      </c>
    </row>
    <row r="357" spans="1:65" s="14" customFormat="1" ht="11.25">
      <c r="B357" s="209"/>
      <c r="C357" s="210"/>
      <c r="D357" s="200" t="s">
        <v>238</v>
      </c>
      <c r="E357" s="211" t="s">
        <v>19</v>
      </c>
      <c r="F357" s="212" t="s">
        <v>1427</v>
      </c>
      <c r="G357" s="210"/>
      <c r="H357" s="213">
        <v>-1.4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238</v>
      </c>
      <c r="AU357" s="219" t="s">
        <v>82</v>
      </c>
      <c r="AV357" s="14" t="s">
        <v>82</v>
      </c>
      <c r="AW357" s="14" t="s">
        <v>35</v>
      </c>
      <c r="AX357" s="14" t="s">
        <v>73</v>
      </c>
      <c r="AY357" s="219" t="s">
        <v>226</v>
      </c>
    </row>
    <row r="358" spans="1:65" s="15" customFormat="1" ht="11.25">
      <c r="B358" s="220"/>
      <c r="C358" s="221"/>
      <c r="D358" s="200" t="s">
        <v>238</v>
      </c>
      <c r="E358" s="222" t="s">
        <v>19</v>
      </c>
      <c r="F358" s="223" t="s">
        <v>241</v>
      </c>
      <c r="G358" s="221"/>
      <c r="H358" s="224">
        <v>75.816000000000003</v>
      </c>
      <c r="I358" s="225"/>
      <c r="J358" s="221"/>
      <c r="K358" s="221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238</v>
      </c>
      <c r="AU358" s="230" t="s">
        <v>82</v>
      </c>
      <c r="AV358" s="15" t="s">
        <v>143</v>
      </c>
      <c r="AW358" s="15" t="s">
        <v>35</v>
      </c>
      <c r="AX358" s="15" t="s">
        <v>80</v>
      </c>
      <c r="AY358" s="230" t="s">
        <v>226</v>
      </c>
    </row>
    <row r="359" spans="1:65" s="2" customFormat="1" ht="16.5" customHeight="1">
      <c r="A359" s="36"/>
      <c r="B359" s="37"/>
      <c r="C359" s="180" t="s">
        <v>425</v>
      </c>
      <c r="D359" s="180" t="s">
        <v>229</v>
      </c>
      <c r="E359" s="181" t="s">
        <v>1428</v>
      </c>
      <c r="F359" s="182" t="s">
        <v>1429</v>
      </c>
      <c r="G359" s="183" t="s">
        <v>328</v>
      </c>
      <c r="H359" s="184">
        <v>135.07900000000001</v>
      </c>
      <c r="I359" s="185"/>
      <c r="J359" s="186">
        <f>ROUND(I359*H359,2)</f>
        <v>0</v>
      </c>
      <c r="K359" s="182" t="s">
        <v>233</v>
      </c>
      <c r="L359" s="41"/>
      <c r="M359" s="187" t="s">
        <v>19</v>
      </c>
      <c r="N359" s="188" t="s">
        <v>44</v>
      </c>
      <c r="O359" s="66"/>
      <c r="P359" s="189">
        <f>O359*H359</f>
        <v>0</v>
      </c>
      <c r="Q359" s="189">
        <v>1.2040709999999999E-4</v>
      </c>
      <c r="R359" s="189">
        <f>Q359*H359</f>
        <v>1.6264470660900001E-2</v>
      </c>
      <c r="S359" s="189">
        <v>0</v>
      </c>
      <c r="T359" s="190">
        <f>S359*H359</f>
        <v>0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91" t="s">
        <v>143</v>
      </c>
      <c r="AT359" s="191" t="s">
        <v>229</v>
      </c>
      <c r="AU359" s="191" t="s">
        <v>82</v>
      </c>
      <c r="AY359" s="19" t="s">
        <v>226</v>
      </c>
      <c r="BE359" s="192">
        <f>IF(N359="základní",J359,0)</f>
        <v>0</v>
      </c>
      <c r="BF359" s="192">
        <f>IF(N359="snížená",J359,0)</f>
        <v>0</v>
      </c>
      <c r="BG359" s="192">
        <f>IF(N359="zákl. přenesená",J359,0)</f>
        <v>0</v>
      </c>
      <c r="BH359" s="192">
        <f>IF(N359="sníž. přenesená",J359,0)</f>
        <v>0</v>
      </c>
      <c r="BI359" s="192">
        <f>IF(N359="nulová",J359,0)</f>
        <v>0</v>
      </c>
      <c r="BJ359" s="19" t="s">
        <v>80</v>
      </c>
      <c r="BK359" s="192">
        <f>ROUND(I359*H359,2)</f>
        <v>0</v>
      </c>
      <c r="BL359" s="19" t="s">
        <v>143</v>
      </c>
      <c r="BM359" s="191" t="s">
        <v>1430</v>
      </c>
    </row>
    <row r="360" spans="1:65" s="2" customFormat="1" ht="11.25">
      <c r="A360" s="36"/>
      <c r="B360" s="37"/>
      <c r="C360" s="38"/>
      <c r="D360" s="193" t="s">
        <v>236</v>
      </c>
      <c r="E360" s="38"/>
      <c r="F360" s="194" t="s">
        <v>1431</v>
      </c>
      <c r="G360" s="38"/>
      <c r="H360" s="38"/>
      <c r="I360" s="195"/>
      <c r="J360" s="38"/>
      <c r="K360" s="38"/>
      <c r="L360" s="41"/>
      <c r="M360" s="196"/>
      <c r="N360" s="197"/>
      <c r="O360" s="66"/>
      <c r="P360" s="66"/>
      <c r="Q360" s="66"/>
      <c r="R360" s="66"/>
      <c r="S360" s="66"/>
      <c r="T360" s="67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T360" s="19" t="s">
        <v>236</v>
      </c>
      <c r="AU360" s="19" t="s">
        <v>82</v>
      </c>
    </row>
    <row r="361" spans="1:65" s="13" customFormat="1" ht="11.25">
      <c r="B361" s="198"/>
      <c r="C361" s="199"/>
      <c r="D361" s="200" t="s">
        <v>238</v>
      </c>
      <c r="E361" s="201" t="s">
        <v>19</v>
      </c>
      <c r="F361" s="202" t="s">
        <v>1365</v>
      </c>
      <c r="G361" s="199"/>
      <c r="H361" s="201" t="s">
        <v>19</v>
      </c>
      <c r="I361" s="203"/>
      <c r="J361" s="199"/>
      <c r="K361" s="199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238</v>
      </c>
      <c r="AU361" s="208" t="s">
        <v>82</v>
      </c>
      <c r="AV361" s="13" t="s">
        <v>80</v>
      </c>
      <c r="AW361" s="13" t="s">
        <v>35</v>
      </c>
      <c r="AX361" s="13" t="s">
        <v>73</v>
      </c>
      <c r="AY361" s="208" t="s">
        <v>226</v>
      </c>
    </row>
    <row r="362" spans="1:65" s="13" customFormat="1" ht="11.25">
      <c r="B362" s="198"/>
      <c r="C362" s="199"/>
      <c r="D362" s="200" t="s">
        <v>238</v>
      </c>
      <c r="E362" s="201" t="s">
        <v>19</v>
      </c>
      <c r="F362" s="202" t="s">
        <v>1432</v>
      </c>
      <c r="G362" s="199"/>
      <c r="H362" s="201" t="s">
        <v>19</v>
      </c>
      <c r="I362" s="203"/>
      <c r="J362" s="199"/>
      <c r="K362" s="199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238</v>
      </c>
      <c r="AU362" s="208" t="s">
        <v>82</v>
      </c>
      <c r="AV362" s="13" t="s">
        <v>80</v>
      </c>
      <c r="AW362" s="13" t="s">
        <v>35</v>
      </c>
      <c r="AX362" s="13" t="s">
        <v>73</v>
      </c>
      <c r="AY362" s="208" t="s">
        <v>226</v>
      </c>
    </row>
    <row r="363" spans="1:65" s="14" customFormat="1" ht="11.25">
      <c r="B363" s="209"/>
      <c r="C363" s="210"/>
      <c r="D363" s="200" t="s">
        <v>238</v>
      </c>
      <c r="E363" s="211" t="s">
        <v>19</v>
      </c>
      <c r="F363" s="212" t="s">
        <v>1433</v>
      </c>
      <c r="G363" s="210"/>
      <c r="H363" s="213">
        <v>31.373999999999999</v>
      </c>
      <c r="I363" s="214"/>
      <c r="J363" s="210"/>
      <c r="K363" s="210"/>
      <c r="L363" s="215"/>
      <c r="M363" s="216"/>
      <c r="N363" s="217"/>
      <c r="O363" s="217"/>
      <c r="P363" s="217"/>
      <c r="Q363" s="217"/>
      <c r="R363" s="217"/>
      <c r="S363" s="217"/>
      <c r="T363" s="218"/>
      <c r="AT363" s="219" t="s">
        <v>238</v>
      </c>
      <c r="AU363" s="219" t="s">
        <v>82</v>
      </c>
      <c r="AV363" s="14" t="s">
        <v>82</v>
      </c>
      <c r="AW363" s="14" t="s">
        <v>35</v>
      </c>
      <c r="AX363" s="14" t="s">
        <v>73</v>
      </c>
      <c r="AY363" s="219" t="s">
        <v>226</v>
      </c>
    </row>
    <row r="364" spans="1:65" s="16" customFormat="1" ht="11.25">
      <c r="B364" s="253"/>
      <c r="C364" s="254"/>
      <c r="D364" s="200" t="s">
        <v>238</v>
      </c>
      <c r="E364" s="255" t="s">
        <v>19</v>
      </c>
      <c r="F364" s="256" t="s">
        <v>1207</v>
      </c>
      <c r="G364" s="254"/>
      <c r="H364" s="257">
        <v>31.373999999999999</v>
      </c>
      <c r="I364" s="258"/>
      <c r="J364" s="254"/>
      <c r="K364" s="254"/>
      <c r="L364" s="259"/>
      <c r="M364" s="260"/>
      <c r="N364" s="261"/>
      <c r="O364" s="261"/>
      <c r="P364" s="261"/>
      <c r="Q364" s="261"/>
      <c r="R364" s="261"/>
      <c r="S364" s="261"/>
      <c r="T364" s="262"/>
      <c r="AT364" s="263" t="s">
        <v>238</v>
      </c>
      <c r="AU364" s="263" t="s">
        <v>82</v>
      </c>
      <c r="AV364" s="16" t="s">
        <v>90</v>
      </c>
      <c r="AW364" s="16" t="s">
        <v>35</v>
      </c>
      <c r="AX364" s="16" t="s">
        <v>73</v>
      </c>
      <c r="AY364" s="263" t="s">
        <v>226</v>
      </c>
    </row>
    <row r="365" spans="1:65" s="13" customFormat="1" ht="11.25">
      <c r="B365" s="198"/>
      <c r="C365" s="199"/>
      <c r="D365" s="200" t="s">
        <v>238</v>
      </c>
      <c r="E365" s="201" t="s">
        <v>19</v>
      </c>
      <c r="F365" s="202" t="s">
        <v>1434</v>
      </c>
      <c r="G365" s="199"/>
      <c r="H365" s="201" t="s">
        <v>19</v>
      </c>
      <c r="I365" s="203"/>
      <c r="J365" s="199"/>
      <c r="K365" s="199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238</v>
      </c>
      <c r="AU365" s="208" t="s">
        <v>82</v>
      </c>
      <c r="AV365" s="13" t="s">
        <v>80</v>
      </c>
      <c r="AW365" s="13" t="s">
        <v>35</v>
      </c>
      <c r="AX365" s="13" t="s">
        <v>73</v>
      </c>
      <c r="AY365" s="208" t="s">
        <v>226</v>
      </c>
    </row>
    <row r="366" spans="1:65" s="14" customFormat="1" ht="11.25">
      <c r="B366" s="209"/>
      <c r="C366" s="210"/>
      <c r="D366" s="200" t="s">
        <v>238</v>
      </c>
      <c r="E366" s="211" t="s">
        <v>19</v>
      </c>
      <c r="F366" s="212" t="s">
        <v>1435</v>
      </c>
      <c r="G366" s="210"/>
      <c r="H366" s="213">
        <v>103.705</v>
      </c>
      <c r="I366" s="214"/>
      <c r="J366" s="210"/>
      <c r="K366" s="210"/>
      <c r="L366" s="215"/>
      <c r="M366" s="216"/>
      <c r="N366" s="217"/>
      <c r="O366" s="217"/>
      <c r="P366" s="217"/>
      <c r="Q366" s="217"/>
      <c r="R366" s="217"/>
      <c r="S366" s="217"/>
      <c r="T366" s="218"/>
      <c r="AT366" s="219" t="s">
        <v>238</v>
      </c>
      <c r="AU366" s="219" t="s">
        <v>82</v>
      </c>
      <c r="AV366" s="14" t="s">
        <v>82</v>
      </c>
      <c r="AW366" s="14" t="s">
        <v>35</v>
      </c>
      <c r="AX366" s="14" t="s">
        <v>73</v>
      </c>
      <c r="AY366" s="219" t="s">
        <v>226</v>
      </c>
    </row>
    <row r="367" spans="1:65" s="16" customFormat="1" ht="11.25">
      <c r="B367" s="253"/>
      <c r="C367" s="254"/>
      <c r="D367" s="200" t="s">
        <v>238</v>
      </c>
      <c r="E367" s="255" t="s">
        <v>19</v>
      </c>
      <c r="F367" s="256" t="s">
        <v>1207</v>
      </c>
      <c r="G367" s="254"/>
      <c r="H367" s="257">
        <v>103.705</v>
      </c>
      <c r="I367" s="258"/>
      <c r="J367" s="254"/>
      <c r="K367" s="254"/>
      <c r="L367" s="259"/>
      <c r="M367" s="260"/>
      <c r="N367" s="261"/>
      <c r="O367" s="261"/>
      <c r="P367" s="261"/>
      <c r="Q367" s="261"/>
      <c r="R367" s="261"/>
      <c r="S367" s="261"/>
      <c r="T367" s="262"/>
      <c r="AT367" s="263" t="s">
        <v>238</v>
      </c>
      <c r="AU367" s="263" t="s">
        <v>82</v>
      </c>
      <c r="AV367" s="16" t="s">
        <v>90</v>
      </c>
      <c r="AW367" s="16" t="s">
        <v>35</v>
      </c>
      <c r="AX367" s="16" t="s">
        <v>73</v>
      </c>
      <c r="AY367" s="263" t="s">
        <v>226</v>
      </c>
    </row>
    <row r="368" spans="1:65" s="15" customFormat="1" ht="11.25">
      <c r="B368" s="220"/>
      <c r="C368" s="221"/>
      <c r="D368" s="200" t="s">
        <v>238</v>
      </c>
      <c r="E368" s="222" t="s">
        <v>19</v>
      </c>
      <c r="F368" s="223" t="s">
        <v>241</v>
      </c>
      <c r="G368" s="221"/>
      <c r="H368" s="224">
        <v>135.07900000000001</v>
      </c>
      <c r="I368" s="225"/>
      <c r="J368" s="221"/>
      <c r="K368" s="221"/>
      <c r="L368" s="226"/>
      <c r="M368" s="227"/>
      <c r="N368" s="228"/>
      <c r="O368" s="228"/>
      <c r="P368" s="228"/>
      <c r="Q368" s="228"/>
      <c r="R368" s="228"/>
      <c r="S368" s="228"/>
      <c r="T368" s="229"/>
      <c r="AT368" s="230" t="s">
        <v>238</v>
      </c>
      <c r="AU368" s="230" t="s">
        <v>82</v>
      </c>
      <c r="AV368" s="15" t="s">
        <v>143</v>
      </c>
      <c r="AW368" s="15" t="s">
        <v>35</v>
      </c>
      <c r="AX368" s="15" t="s">
        <v>80</v>
      </c>
      <c r="AY368" s="230" t="s">
        <v>226</v>
      </c>
    </row>
    <row r="369" spans="1:65" s="2" customFormat="1" ht="16.5" customHeight="1">
      <c r="A369" s="36"/>
      <c r="B369" s="37"/>
      <c r="C369" s="180" t="s">
        <v>431</v>
      </c>
      <c r="D369" s="180" t="s">
        <v>229</v>
      </c>
      <c r="E369" s="181" t="s">
        <v>1436</v>
      </c>
      <c r="F369" s="182" t="s">
        <v>1437</v>
      </c>
      <c r="G369" s="183" t="s">
        <v>328</v>
      </c>
      <c r="H369" s="184">
        <v>84.5</v>
      </c>
      <c r="I369" s="185"/>
      <c r="J369" s="186">
        <f>ROUND(I369*H369,2)</f>
        <v>0</v>
      </c>
      <c r="K369" s="182" t="s">
        <v>233</v>
      </c>
      <c r="L369" s="41"/>
      <c r="M369" s="187" t="s">
        <v>19</v>
      </c>
      <c r="N369" s="188" t="s">
        <v>44</v>
      </c>
      <c r="O369" s="66"/>
      <c r="P369" s="189">
        <f>O369*H369</f>
        <v>0</v>
      </c>
      <c r="Q369" s="189">
        <v>1.2799999999999999E-4</v>
      </c>
      <c r="R369" s="189">
        <f>Q369*H369</f>
        <v>1.0815999999999999E-2</v>
      </c>
      <c r="S369" s="189">
        <v>0</v>
      </c>
      <c r="T369" s="190">
        <f>S369*H369</f>
        <v>0</v>
      </c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R369" s="191" t="s">
        <v>143</v>
      </c>
      <c r="AT369" s="191" t="s">
        <v>229</v>
      </c>
      <c r="AU369" s="191" t="s">
        <v>82</v>
      </c>
      <c r="AY369" s="19" t="s">
        <v>226</v>
      </c>
      <c r="BE369" s="192">
        <f>IF(N369="základní",J369,0)</f>
        <v>0</v>
      </c>
      <c r="BF369" s="192">
        <f>IF(N369="snížená",J369,0)</f>
        <v>0</v>
      </c>
      <c r="BG369" s="192">
        <f>IF(N369="zákl. přenesená",J369,0)</f>
        <v>0</v>
      </c>
      <c r="BH369" s="192">
        <f>IF(N369="sníž. přenesená",J369,0)</f>
        <v>0</v>
      </c>
      <c r="BI369" s="192">
        <f>IF(N369="nulová",J369,0)</f>
        <v>0</v>
      </c>
      <c r="BJ369" s="19" t="s">
        <v>80</v>
      </c>
      <c r="BK369" s="192">
        <f>ROUND(I369*H369,2)</f>
        <v>0</v>
      </c>
      <c r="BL369" s="19" t="s">
        <v>143</v>
      </c>
      <c r="BM369" s="191" t="s">
        <v>1438</v>
      </c>
    </row>
    <row r="370" spans="1:65" s="2" customFormat="1" ht="11.25">
      <c r="A370" s="36"/>
      <c r="B370" s="37"/>
      <c r="C370" s="38"/>
      <c r="D370" s="193" t="s">
        <v>236</v>
      </c>
      <c r="E370" s="38"/>
      <c r="F370" s="194" t="s">
        <v>1439</v>
      </c>
      <c r="G370" s="38"/>
      <c r="H370" s="38"/>
      <c r="I370" s="195"/>
      <c r="J370" s="38"/>
      <c r="K370" s="38"/>
      <c r="L370" s="41"/>
      <c r="M370" s="196"/>
      <c r="N370" s="197"/>
      <c r="O370" s="66"/>
      <c r="P370" s="66"/>
      <c r="Q370" s="66"/>
      <c r="R370" s="66"/>
      <c r="S370" s="66"/>
      <c r="T370" s="67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T370" s="19" t="s">
        <v>236</v>
      </c>
      <c r="AU370" s="19" t="s">
        <v>82</v>
      </c>
    </row>
    <row r="371" spans="1:65" s="13" customFormat="1" ht="11.25">
      <c r="B371" s="198"/>
      <c r="C371" s="199"/>
      <c r="D371" s="200" t="s">
        <v>238</v>
      </c>
      <c r="E371" s="201" t="s">
        <v>19</v>
      </c>
      <c r="F371" s="202" t="s">
        <v>1365</v>
      </c>
      <c r="G371" s="199"/>
      <c r="H371" s="201" t="s">
        <v>19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238</v>
      </c>
      <c r="AU371" s="208" t="s">
        <v>82</v>
      </c>
      <c r="AV371" s="13" t="s">
        <v>80</v>
      </c>
      <c r="AW371" s="13" t="s">
        <v>35</v>
      </c>
      <c r="AX371" s="13" t="s">
        <v>73</v>
      </c>
      <c r="AY371" s="208" t="s">
        <v>226</v>
      </c>
    </row>
    <row r="372" spans="1:65" s="14" customFormat="1" ht="11.25">
      <c r="B372" s="209"/>
      <c r="C372" s="210"/>
      <c r="D372" s="200" t="s">
        <v>238</v>
      </c>
      <c r="E372" s="211" t="s">
        <v>19</v>
      </c>
      <c r="F372" s="212" t="s">
        <v>1440</v>
      </c>
      <c r="G372" s="210"/>
      <c r="H372" s="213">
        <v>84.5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238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226</v>
      </c>
    </row>
    <row r="373" spans="1:65" s="15" customFormat="1" ht="11.25">
      <c r="B373" s="220"/>
      <c r="C373" s="221"/>
      <c r="D373" s="200" t="s">
        <v>238</v>
      </c>
      <c r="E373" s="222" t="s">
        <v>19</v>
      </c>
      <c r="F373" s="223" t="s">
        <v>241</v>
      </c>
      <c r="G373" s="221"/>
      <c r="H373" s="224">
        <v>84.5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238</v>
      </c>
      <c r="AU373" s="230" t="s">
        <v>82</v>
      </c>
      <c r="AV373" s="15" t="s">
        <v>143</v>
      </c>
      <c r="AW373" s="15" t="s">
        <v>35</v>
      </c>
      <c r="AX373" s="15" t="s">
        <v>80</v>
      </c>
      <c r="AY373" s="230" t="s">
        <v>226</v>
      </c>
    </row>
    <row r="374" spans="1:65" s="12" customFormat="1" ht="22.9" customHeight="1">
      <c r="B374" s="164"/>
      <c r="C374" s="165"/>
      <c r="D374" s="166" t="s">
        <v>72</v>
      </c>
      <c r="E374" s="178" t="s">
        <v>143</v>
      </c>
      <c r="F374" s="178" t="s">
        <v>947</v>
      </c>
      <c r="G374" s="165"/>
      <c r="H374" s="165"/>
      <c r="I374" s="168"/>
      <c r="J374" s="179">
        <f>BK374</f>
        <v>0</v>
      </c>
      <c r="K374" s="165"/>
      <c r="L374" s="170"/>
      <c r="M374" s="171"/>
      <c r="N374" s="172"/>
      <c r="O374" s="172"/>
      <c r="P374" s="173">
        <f>SUM(P375:P438)</f>
        <v>0</v>
      </c>
      <c r="Q374" s="172"/>
      <c r="R374" s="173">
        <f>SUM(R375:R438)</f>
        <v>183.57565015128</v>
      </c>
      <c r="S374" s="172"/>
      <c r="T374" s="174">
        <f>SUM(T375:T438)</f>
        <v>0</v>
      </c>
      <c r="AR374" s="175" t="s">
        <v>80</v>
      </c>
      <c r="AT374" s="176" t="s">
        <v>72</v>
      </c>
      <c r="AU374" s="176" t="s">
        <v>80</v>
      </c>
      <c r="AY374" s="175" t="s">
        <v>226</v>
      </c>
      <c r="BK374" s="177">
        <f>SUM(BK375:BK438)</f>
        <v>0</v>
      </c>
    </row>
    <row r="375" spans="1:65" s="2" customFormat="1" ht="24.2" customHeight="1">
      <c r="A375" s="36"/>
      <c r="B375" s="37"/>
      <c r="C375" s="180" t="s">
        <v>443</v>
      </c>
      <c r="D375" s="180" t="s">
        <v>229</v>
      </c>
      <c r="E375" s="181" t="s">
        <v>1441</v>
      </c>
      <c r="F375" s="182" t="s">
        <v>1442</v>
      </c>
      <c r="G375" s="183" t="s">
        <v>261</v>
      </c>
      <c r="H375" s="184">
        <v>12</v>
      </c>
      <c r="I375" s="185"/>
      <c r="J375" s="186">
        <f>ROUND(I375*H375,2)</f>
        <v>0</v>
      </c>
      <c r="K375" s="182" t="s">
        <v>233</v>
      </c>
      <c r="L375" s="41"/>
      <c r="M375" s="187" t="s">
        <v>19</v>
      </c>
      <c r="N375" s="188" t="s">
        <v>44</v>
      </c>
      <c r="O375" s="66"/>
      <c r="P375" s="189">
        <f>O375*H375</f>
        <v>0</v>
      </c>
      <c r="Q375" s="189">
        <v>8.7721999999999994E-2</v>
      </c>
      <c r="R375" s="189">
        <f>Q375*H375</f>
        <v>1.052664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143</v>
      </c>
      <c r="AT375" s="191" t="s">
        <v>229</v>
      </c>
      <c r="AU375" s="191" t="s">
        <v>82</v>
      </c>
      <c r="AY375" s="19" t="s">
        <v>226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143</v>
      </c>
      <c r="BM375" s="191" t="s">
        <v>1443</v>
      </c>
    </row>
    <row r="376" spans="1:65" s="2" customFormat="1" ht="11.25">
      <c r="A376" s="36"/>
      <c r="B376" s="37"/>
      <c r="C376" s="38"/>
      <c r="D376" s="193" t="s">
        <v>236</v>
      </c>
      <c r="E376" s="38"/>
      <c r="F376" s="194" t="s">
        <v>1444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236</v>
      </c>
      <c r="AU376" s="19" t="s">
        <v>82</v>
      </c>
    </row>
    <row r="377" spans="1:65" s="13" customFormat="1" ht="11.25">
      <c r="B377" s="198"/>
      <c r="C377" s="199"/>
      <c r="D377" s="200" t="s">
        <v>238</v>
      </c>
      <c r="E377" s="201" t="s">
        <v>19</v>
      </c>
      <c r="F377" s="202" t="s">
        <v>1445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238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226</v>
      </c>
    </row>
    <row r="378" spans="1:65" s="14" customFormat="1" ht="11.25">
      <c r="B378" s="209"/>
      <c r="C378" s="210"/>
      <c r="D378" s="200" t="s">
        <v>238</v>
      </c>
      <c r="E378" s="211" t="s">
        <v>19</v>
      </c>
      <c r="F378" s="212" t="s">
        <v>1446</v>
      </c>
      <c r="G378" s="210"/>
      <c r="H378" s="213">
        <v>11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238</v>
      </c>
      <c r="AU378" s="219" t="s">
        <v>82</v>
      </c>
      <c r="AV378" s="14" t="s">
        <v>82</v>
      </c>
      <c r="AW378" s="14" t="s">
        <v>35</v>
      </c>
      <c r="AX378" s="14" t="s">
        <v>73</v>
      </c>
      <c r="AY378" s="219" t="s">
        <v>226</v>
      </c>
    </row>
    <row r="379" spans="1:65" s="14" customFormat="1" ht="11.25">
      <c r="B379" s="209"/>
      <c r="C379" s="210"/>
      <c r="D379" s="200" t="s">
        <v>238</v>
      </c>
      <c r="E379" s="211" t="s">
        <v>19</v>
      </c>
      <c r="F379" s="212" t="s">
        <v>1447</v>
      </c>
      <c r="G379" s="210"/>
      <c r="H379" s="213">
        <v>1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238</v>
      </c>
      <c r="AU379" s="219" t="s">
        <v>82</v>
      </c>
      <c r="AV379" s="14" t="s">
        <v>82</v>
      </c>
      <c r="AW379" s="14" t="s">
        <v>35</v>
      </c>
      <c r="AX379" s="14" t="s">
        <v>73</v>
      </c>
      <c r="AY379" s="219" t="s">
        <v>226</v>
      </c>
    </row>
    <row r="380" spans="1:65" s="15" customFormat="1" ht="11.25">
      <c r="B380" s="220"/>
      <c r="C380" s="221"/>
      <c r="D380" s="200" t="s">
        <v>238</v>
      </c>
      <c r="E380" s="222" t="s">
        <v>19</v>
      </c>
      <c r="F380" s="223" t="s">
        <v>241</v>
      </c>
      <c r="G380" s="221"/>
      <c r="H380" s="224">
        <v>12</v>
      </c>
      <c r="I380" s="225"/>
      <c r="J380" s="221"/>
      <c r="K380" s="221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238</v>
      </c>
      <c r="AU380" s="230" t="s">
        <v>82</v>
      </c>
      <c r="AV380" s="15" t="s">
        <v>143</v>
      </c>
      <c r="AW380" s="15" t="s">
        <v>35</v>
      </c>
      <c r="AX380" s="15" t="s">
        <v>80</v>
      </c>
      <c r="AY380" s="230" t="s">
        <v>226</v>
      </c>
    </row>
    <row r="381" spans="1:65" s="2" customFormat="1" ht="24.2" customHeight="1">
      <c r="A381" s="36"/>
      <c r="B381" s="37"/>
      <c r="C381" s="180" t="s">
        <v>448</v>
      </c>
      <c r="D381" s="180" t="s">
        <v>229</v>
      </c>
      <c r="E381" s="181" t="s">
        <v>1448</v>
      </c>
      <c r="F381" s="182" t="s">
        <v>1449</v>
      </c>
      <c r="G381" s="183" t="s">
        <v>261</v>
      </c>
      <c r="H381" s="184">
        <v>36</v>
      </c>
      <c r="I381" s="185"/>
      <c r="J381" s="186">
        <f>ROUND(I381*H381,2)</f>
        <v>0</v>
      </c>
      <c r="K381" s="182" t="s">
        <v>233</v>
      </c>
      <c r="L381" s="41"/>
      <c r="M381" s="187" t="s">
        <v>19</v>
      </c>
      <c r="N381" s="188" t="s">
        <v>44</v>
      </c>
      <c r="O381" s="66"/>
      <c r="P381" s="189">
        <f>O381*H381</f>
        <v>0</v>
      </c>
      <c r="Q381" s="189">
        <v>0.12901399999999999</v>
      </c>
      <c r="R381" s="189">
        <f>Q381*H381</f>
        <v>4.6445039999999995</v>
      </c>
      <c r="S381" s="189">
        <v>0</v>
      </c>
      <c r="T381" s="190">
        <f>S381*H381</f>
        <v>0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91" t="s">
        <v>143</v>
      </c>
      <c r="AT381" s="191" t="s">
        <v>229</v>
      </c>
      <c r="AU381" s="191" t="s">
        <v>82</v>
      </c>
      <c r="AY381" s="19" t="s">
        <v>226</v>
      </c>
      <c r="BE381" s="192">
        <f>IF(N381="základní",J381,0)</f>
        <v>0</v>
      </c>
      <c r="BF381" s="192">
        <f>IF(N381="snížená",J381,0)</f>
        <v>0</v>
      </c>
      <c r="BG381" s="192">
        <f>IF(N381="zákl. přenesená",J381,0)</f>
        <v>0</v>
      </c>
      <c r="BH381" s="192">
        <f>IF(N381="sníž. přenesená",J381,0)</f>
        <v>0</v>
      </c>
      <c r="BI381" s="192">
        <f>IF(N381="nulová",J381,0)</f>
        <v>0</v>
      </c>
      <c r="BJ381" s="19" t="s">
        <v>80</v>
      </c>
      <c r="BK381" s="192">
        <f>ROUND(I381*H381,2)</f>
        <v>0</v>
      </c>
      <c r="BL381" s="19" t="s">
        <v>143</v>
      </c>
      <c r="BM381" s="191" t="s">
        <v>1450</v>
      </c>
    </row>
    <row r="382" spans="1:65" s="2" customFormat="1" ht="11.25">
      <c r="A382" s="36"/>
      <c r="B382" s="37"/>
      <c r="C382" s="38"/>
      <c r="D382" s="193" t="s">
        <v>236</v>
      </c>
      <c r="E382" s="38"/>
      <c r="F382" s="194" t="s">
        <v>1451</v>
      </c>
      <c r="G382" s="38"/>
      <c r="H382" s="38"/>
      <c r="I382" s="195"/>
      <c r="J382" s="38"/>
      <c r="K382" s="38"/>
      <c r="L382" s="41"/>
      <c r="M382" s="196"/>
      <c r="N382" s="197"/>
      <c r="O382" s="66"/>
      <c r="P382" s="66"/>
      <c r="Q382" s="66"/>
      <c r="R382" s="66"/>
      <c r="S382" s="66"/>
      <c r="T382" s="67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T382" s="19" t="s">
        <v>236</v>
      </c>
      <c r="AU382" s="19" t="s">
        <v>82</v>
      </c>
    </row>
    <row r="383" spans="1:65" s="13" customFormat="1" ht="11.25">
      <c r="B383" s="198"/>
      <c r="C383" s="199"/>
      <c r="D383" s="200" t="s">
        <v>238</v>
      </c>
      <c r="E383" s="201" t="s">
        <v>19</v>
      </c>
      <c r="F383" s="202" t="s">
        <v>1445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238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226</v>
      </c>
    </row>
    <row r="384" spans="1:65" s="14" customFormat="1" ht="11.25">
      <c r="B384" s="209"/>
      <c r="C384" s="210"/>
      <c r="D384" s="200" t="s">
        <v>238</v>
      </c>
      <c r="E384" s="211" t="s">
        <v>19</v>
      </c>
      <c r="F384" s="212" t="s">
        <v>1452</v>
      </c>
      <c r="G384" s="210"/>
      <c r="H384" s="213">
        <v>16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238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226</v>
      </c>
    </row>
    <row r="385" spans="1:65" s="14" customFormat="1" ht="11.25">
      <c r="B385" s="209"/>
      <c r="C385" s="210"/>
      <c r="D385" s="200" t="s">
        <v>238</v>
      </c>
      <c r="E385" s="211" t="s">
        <v>19</v>
      </c>
      <c r="F385" s="212" t="s">
        <v>1453</v>
      </c>
      <c r="G385" s="210"/>
      <c r="H385" s="213">
        <v>1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238</v>
      </c>
      <c r="AU385" s="219" t="s">
        <v>82</v>
      </c>
      <c r="AV385" s="14" t="s">
        <v>82</v>
      </c>
      <c r="AW385" s="14" t="s">
        <v>35</v>
      </c>
      <c r="AX385" s="14" t="s">
        <v>73</v>
      </c>
      <c r="AY385" s="219" t="s">
        <v>226</v>
      </c>
    </row>
    <row r="386" spans="1:65" s="14" customFormat="1" ht="11.25">
      <c r="B386" s="209"/>
      <c r="C386" s="210"/>
      <c r="D386" s="200" t="s">
        <v>238</v>
      </c>
      <c r="E386" s="211" t="s">
        <v>19</v>
      </c>
      <c r="F386" s="212" t="s">
        <v>1454</v>
      </c>
      <c r="G386" s="210"/>
      <c r="H386" s="213">
        <v>7</v>
      </c>
      <c r="I386" s="214"/>
      <c r="J386" s="210"/>
      <c r="K386" s="210"/>
      <c r="L386" s="215"/>
      <c r="M386" s="216"/>
      <c r="N386" s="217"/>
      <c r="O386" s="217"/>
      <c r="P386" s="217"/>
      <c r="Q386" s="217"/>
      <c r="R386" s="217"/>
      <c r="S386" s="217"/>
      <c r="T386" s="218"/>
      <c r="AT386" s="219" t="s">
        <v>238</v>
      </c>
      <c r="AU386" s="219" t="s">
        <v>82</v>
      </c>
      <c r="AV386" s="14" t="s">
        <v>82</v>
      </c>
      <c r="AW386" s="14" t="s">
        <v>35</v>
      </c>
      <c r="AX386" s="14" t="s">
        <v>73</v>
      </c>
      <c r="AY386" s="219" t="s">
        <v>226</v>
      </c>
    </row>
    <row r="387" spans="1:65" s="14" customFormat="1" ht="11.25">
      <c r="B387" s="209"/>
      <c r="C387" s="210"/>
      <c r="D387" s="200" t="s">
        <v>238</v>
      </c>
      <c r="E387" s="211" t="s">
        <v>19</v>
      </c>
      <c r="F387" s="212" t="s">
        <v>1455</v>
      </c>
      <c r="G387" s="210"/>
      <c r="H387" s="213">
        <v>1</v>
      </c>
      <c r="I387" s="214"/>
      <c r="J387" s="210"/>
      <c r="K387" s="210"/>
      <c r="L387" s="215"/>
      <c r="M387" s="216"/>
      <c r="N387" s="217"/>
      <c r="O387" s="217"/>
      <c r="P387" s="217"/>
      <c r="Q387" s="217"/>
      <c r="R387" s="217"/>
      <c r="S387" s="217"/>
      <c r="T387" s="218"/>
      <c r="AT387" s="219" t="s">
        <v>238</v>
      </c>
      <c r="AU387" s="219" t="s">
        <v>82</v>
      </c>
      <c r="AV387" s="14" t="s">
        <v>82</v>
      </c>
      <c r="AW387" s="14" t="s">
        <v>35</v>
      </c>
      <c r="AX387" s="14" t="s">
        <v>73</v>
      </c>
      <c r="AY387" s="219" t="s">
        <v>226</v>
      </c>
    </row>
    <row r="388" spans="1:65" s="14" customFormat="1" ht="11.25">
      <c r="B388" s="209"/>
      <c r="C388" s="210"/>
      <c r="D388" s="200" t="s">
        <v>238</v>
      </c>
      <c r="E388" s="211" t="s">
        <v>19</v>
      </c>
      <c r="F388" s="212" t="s">
        <v>1456</v>
      </c>
      <c r="G388" s="210"/>
      <c r="H388" s="213">
        <v>2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238</v>
      </c>
      <c r="AU388" s="219" t="s">
        <v>82</v>
      </c>
      <c r="AV388" s="14" t="s">
        <v>82</v>
      </c>
      <c r="AW388" s="14" t="s">
        <v>35</v>
      </c>
      <c r="AX388" s="14" t="s">
        <v>73</v>
      </c>
      <c r="AY388" s="219" t="s">
        <v>226</v>
      </c>
    </row>
    <row r="389" spans="1:65" s="14" customFormat="1" ht="11.25">
      <c r="B389" s="209"/>
      <c r="C389" s="210"/>
      <c r="D389" s="200" t="s">
        <v>238</v>
      </c>
      <c r="E389" s="211" t="s">
        <v>19</v>
      </c>
      <c r="F389" s="212" t="s">
        <v>1457</v>
      </c>
      <c r="G389" s="210"/>
      <c r="H389" s="213">
        <v>7</v>
      </c>
      <c r="I389" s="214"/>
      <c r="J389" s="210"/>
      <c r="K389" s="210"/>
      <c r="L389" s="215"/>
      <c r="M389" s="216"/>
      <c r="N389" s="217"/>
      <c r="O389" s="217"/>
      <c r="P389" s="217"/>
      <c r="Q389" s="217"/>
      <c r="R389" s="217"/>
      <c r="S389" s="217"/>
      <c r="T389" s="218"/>
      <c r="AT389" s="219" t="s">
        <v>238</v>
      </c>
      <c r="AU389" s="219" t="s">
        <v>82</v>
      </c>
      <c r="AV389" s="14" t="s">
        <v>82</v>
      </c>
      <c r="AW389" s="14" t="s">
        <v>35</v>
      </c>
      <c r="AX389" s="14" t="s">
        <v>73</v>
      </c>
      <c r="AY389" s="219" t="s">
        <v>226</v>
      </c>
    </row>
    <row r="390" spans="1:65" s="14" customFormat="1" ht="11.25">
      <c r="B390" s="209"/>
      <c r="C390" s="210"/>
      <c r="D390" s="200" t="s">
        <v>238</v>
      </c>
      <c r="E390" s="211" t="s">
        <v>19</v>
      </c>
      <c r="F390" s="212" t="s">
        <v>1458</v>
      </c>
      <c r="G390" s="210"/>
      <c r="H390" s="213">
        <v>2</v>
      </c>
      <c r="I390" s="214"/>
      <c r="J390" s="210"/>
      <c r="K390" s="210"/>
      <c r="L390" s="215"/>
      <c r="M390" s="216"/>
      <c r="N390" s="217"/>
      <c r="O390" s="217"/>
      <c r="P390" s="217"/>
      <c r="Q390" s="217"/>
      <c r="R390" s="217"/>
      <c r="S390" s="217"/>
      <c r="T390" s="218"/>
      <c r="AT390" s="219" t="s">
        <v>238</v>
      </c>
      <c r="AU390" s="219" t="s">
        <v>82</v>
      </c>
      <c r="AV390" s="14" t="s">
        <v>82</v>
      </c>
      <c r="AW390" s="14" t="s">
        <v>35</v>
      </c>
      <c r="AX390" s="14" t="s">
        <v>73</v>
      </c>
      <c r="AY390" s="219" t="s">
        <v>226</v>
      </c>
    </row>
    <row r="391" spans="1:65" s="15" customFormat="1" ht="11.25">
      <c r="B391" s="220"/>
      <c r="C391" s="221"/>
      <c r="D391" s="200" t="s">
        <v>238</v>
      </c>
      <c r="E391" s="222" t="s">
        <v>19</v>
      </c>
      <c r="F391" s="223" t="s">
        <v>241</v>
      </c>
      <c r="G391" s="221"/>
      <c r="H391" s="224">
        <v>36</v>
      </c>
      <c r="I391" s="225"/>
      <c r="J391" s="221"/>
      <c r="K391" s="221"/>
      <c r="L391" s="226"/>
      <c r="M391" s="227"/>
      <c r="N391" s="228"/>
      <c r="O391" s="228"/>
      <c r="P391" s="228"/>
      <c r="Q391" s="228"/>
      <c r="R391" s="228"/>
      <c r="S391" s="228"/>
      <c r="T391" s="229"/>
      <c r="AT391" s="230" t="s">
        <v>238</v>
      </c>
      <c r="AU391" s="230" t="s">
        <v>82</v>
      </c>
      <c r="AV391" s="15" t="s">
        <v>143</v>
      </c>
      <c r="AW391" s="15" t="s">
        <v>35</v>
      </c>
      <c r="AX391" s="15" t="s">
        <v>80</v>
      </c>
      <c r="AY391" s="230" t="s">
        <v>226</v>
      </c>
    </row>
    <row r="392" spans="1:65" s="2" customFormat="1" ht="24.2" customHeight="1">
      <c r="A392" s="36"/>
      <c r="B392" s="37"/>
      <c r="C392" s="231" t="s">
        <v>452</v>
      </c>
      <c r="D392" s="231" t="s">
        <v>242</v>
      </c>
      <c r="E392" s="232" t="s">
        <v>1459</v>
      </c>
      <c r="F392" s="233" t="s">
        <v>1460</v>
      </c>
      <c r="G392" s="234" t="s">
        <v>328</v>
      </c>
      <c r="H392" s="235">
        <v>264.06</v>
      </c>
      <c r="I392" s="236"/>
      <c r="J392" s="237">
        <f>ROUND(I392*H392,2)</f>
        <v>0</v>
      </c>
      <c r="K392" s="233" t="s">
        <v>19</v>
      </c>
      <c r="L392" s="238"/>
      <c r="M392" s="239" t="s">
        <v>19</v>
      </c>
      <c r="N392" s="240" t="s">
        <v>44</v>
      </c>
      <c r="O392" s="66"/>
      <c r="P392" s="189">
        <f>O392*H392</f>
        <v>0</v>
      </c>
      <c r="Q392" s="189">
        <v>0.41299999999999998</v>
      </c>
      <c r="R392" s="189">
        <f>Q392*H392</f>
        <v>109.05677999999999</v>
      </c>
      <c r="S392" s="189">
        <v>0</v>
      </c>
      <c r="T392" s="190">
        <f>S392*H392</f>
        <v>0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91" t="s">
        <v>275</v>
      </c>
      <c r="AT392" s="191" t="s">
        <v>242</v>
      </c>
      <c r="AU392" s="191" t="s">
        <v>82</v>
      </c>
      <c r="AY392" s="19" t="s">
        <v>226</v>
      </c>
      <c r="BE392" s="192">
        <f>IF(N392="základní",J392,0)</f>
        <v>0</v>
      </c>
      <c r="BF392" s="192">
        <f>IF(N392="snížená",J392,0)</f>
        <v>0</v>
      </c>
      <c r="BG392" s="192">
        <f>IF(N392="zákl. přenesená",J392,0)</f>
        <v>0</v>
      </c>
      <c r="BH392" s="192">
        <f>IF(N392="sníž. přenesená",J392,0)</f>
        <v>0</v>
      </c>
      <c r="BI392" s="192">
        <f>IF(N392="nulová",J392,0)</f>
        <v>0</v>
      </c>
      <c r="BJ392" s="19" t="s">
        <v>80</v>
      </c>
      <c r="BK392" s="192">
        <f>ROUND(I392*H392,2)</f>
        <v>0</v>
      </c>
      <c r="BL392" s="19" t="s">
        <v>143</v>
      </c>
      <c r="BM392" s="191" t="s">
        <v>1461</v>
      </c>
    </row>
    <row r="393" spans="1:65" s="13" customFormat="1" ht="11.25">
      <c r="B393" s="198"/>
      <c r="C393" s="199"/>
      <c r="D393" s="200" t="s">
        <v>238</v>
      </c>
      <c r="E393" s="201" t="s">
        <v>19</v>
      </c>
      <c r="F393" s="202" t="s">
        <v>1445</v>
      </c>
      <c r="G393" s="199"/>
      <c r="H393" s="201" t="s">
        <v>19</v>
      </c>
      <c r="I393" s="203"/>
      <c r="J393" s="199"/>
      <c r="K393" s="199"/>
      <c r="L393" s="204"/>
      <c r="M393" s="205"/>
      <c r="N393" s="206"/>
      <c r="O393" s="206"/>
      <c r="P393" s="206"/>
      <c r="Q393" s="206"/>
      <c r="R393" s="206"/>
      <c r="S393" s="206"/>
      <c r="T393" s="207"/>
      <c r="AT393" s="208" t="s">
        <v>238</v>
      </c>
      <c r="AU393" s="208" t="s">
        <v>82</v>
      </c>
      <c r="AV393" s="13" t="s">
        <v>80</v>
      </c>
      <c r="AW393" s="13" t="s">
        <v>35</v>
      </c>
      <c r="AX393" s="13" t="s">
        <v>73</v>
      </c>
      <c r="AY393" s="208" t="s">
        <v>226</v>
      </c>
    </row>
    <row r="394" spans="1:65" s="14" customFormat="1" ht="11.25">
      <c r="B394" s="209"/>
      <c r="C394" s="210"/>
      <c r="D394" s="200" t="s">
        <v>238</v>
      </c>
      <c r="E394" s="211" t="s">
        <v>19</v>
      </c>
      <c r="F394" s="212" t="s">
        <v>1462</v>
      </c>
      <c r="G394" s="210"/>
      <c r="H394" s="213">
        <v>80.8</v>
      </c>
      <c r="I394" s="214"/>
      <c r="J394" s="210"/>
      <c r="K394" s="210"/>
      <c r="L394" s="215"/>
      <c r="M394" s="216"/>
      <c r="N394" s="217"/>
      <c r="O394" s="217"/>
      <c r="P394" s="217"/>
      <c r="Q394" s="217"/>
      <c r="R394" s="217"/>
      <c r="S394" s="217"/>
      <c r="T394" s="218"/>
      <c r="AT394" s="219" t="s">
        <v>238</v>
      </c>
      <c r="AU394" s="219" t="s">
        <v>82</v>
      </c>
      <c r="AV394" s="14" t="s">
        <v>82</v>
      </c>
      <c r="AW394" s="14" t="s">
        <v>35</v>
      </c>
      <c r="AX394" s="14" t="s">
        <v>73</v>
      </c>
      <c r="AY394" s="219" t="s">
        <v>226</v>
      </c>
    </row>
    <row r="395" spans="1:65" s="14" customFormat="1" ht="11.25">
      <c r="B395" s="209"/>
      <c r="C395" s="210"/>
      <c r="D395" s="200" t="s">
        <v>238</v>
      </c>
      <c r="E395" s="211" t="s">
        <v>19</v>
      </c>
      <c r="F395" s="212" t="s">
        <v>1463</v>
      </c>
      <c r="G395" s="210"/>
      <c r="H395" s="213">
        <v>5.0999999999999996</v>
      </c>
      <c r="I395" s="214"/>
      <c r="J395" s="210"/>
      <c r="K395" s="210"/>
      <c r="L395" s="215"/>
      <c r="M395" s="216"/>
      <c r="N395" s="217"/>
      <c r="O395" s="217"/>
      <c r="P395" s="217"/>
      <c r="Q395" s="217"/>
      <c r="R395" s="217"/>
      <c r="S395" s="217"/>
      <c r="T395" s="218"/>
      <c r="AT395" s="219" t="s">
        <v>238</v>
      </c>
      <c r="AU395" s="219" t="s">
        <v>82</v>
      </c>
      <c r="AV395" s="14" t="s">
        <v>82</v>
      </c>
      <c r="AW395" s="14" t="s">
        <v>35</v>
      </c>
      <c r="AX395" s="14" t="s">
        <v>73</v>
      </c>
      <c r="AY395" s="219" t="s">
        <v>226</v>
      </c>
    </row>
    <row r="396" spans="1:65" s="14" customFormat="1" ht="11.25">
      <c r="B396" s="209"/>
      <c r="C396" s="210"/>
      <c r="D396" s="200" t="s">
        <v>238</v>
      </c>
      <c r="E396" s="211" t="s">
        <v>19</v>
      </c>
      <c r="F396" s="212" t="s">
        <v>1464</v>
      </c>
      <c r="G396" s="210"/>
      <c r="H396" s="213">
        <v>40.25</v>
      </c>
      <c r="I396" s="214"/>
      <c r="J396" s="210"/>
      <c r="K396" s="210"/>
      <c r="L396" s="215"/>
      <c r="M396" s="216"/>
      <c r="N396" s="217"/>
      <c r="O396" s="217"/>
      <c r="P396" s="217"/>
      <c r="Q396" s="217"/>
      <c r="R396" s="217"/>
      <c r="S396" s="217"/>
      <c r="T396" s="218"/>
      <c r="AT396" s="219" t="s">
        <v>238</v>
      </c>
      <c r="AU396" s="219" t="s">
        <v>82</v>
      </c>
      <c r="AV396" s="14" t="s">
        <v>82</v>
      </c>
      <c r="AW396" s="14" t="s">
        <v>35</v>
      </c>
      <c r="AX396" s="14" t="s">
        <v>73</v>
      </c>
      <c r="AY396" s="219" t="s">
        <v>226</v>
      </c>
    </row>
    <row r="397" spans="1:65" s="14" customFormat="1" ht="11.25">
      <c r="B397" s="209"/>
      <c r="C397" s="210"/>
      <c r="D397" s="200" t="s">
        <v>238</v>
      </c>
      <c r="E397" s="211" t="s">
        <v>19</v>
      </c>
      <c r="F397" s="212" t="s">
        <v>1465</v>
      </c>
      <c r="G397" s="210"/>
      <c r="H397" s="213">
        <v>5.75</v>
      </c>
      <c r="I397" s="214"/>
      <c r="J397" s="210"/>
      <c r="K397" s="210"/>
      <c r="L397" s="215"/>
      <c r="M397" s="216"/>
      <c r="N397" s="217"/>
      <c r="O397" s="217"/>
      <c r="P397" s="217"/>
      <c r="Q397" s="217"/>
      <c r="R397" s="217"/>
      <c r="S397" s="217"/>
      <c r="T397" s="218"/>
      <c r="AT397" s="219" t="s">
        <v>238</v>
      </c>
      <c r="AU397" s="219" t="s">
        <v>82</v>
      </c>
      <c r="AV397" s="14" t="s">
        <v>82</v>
      </c>
      <c r="AW397" s="14" t="s">
        <v>35</v>
      </c>
      <c r="AX397" s="14" t="s">
        <v>73</v>
      </c>
      <c r="AY397" s="219" t="s">
        <v>226</v>
      </c>
    </row>
    <row r="398" spans="1:65" s="14" customFormat="1" ht="11.25">
      <c r="B398" s="209"/>
      <c r="C398" s="210"/>
      <c r="D398" s="200" t="s">
        <v>238</v>
      </c>
      <c r="E398" s="211" t="s">
        <v>19</v>
      </c>
      <c r="F398" s="212" t="s">
        <v>1466</v>
      </c>
      <c r="G398" s="210"/>
      <c r="H398" s="213">
        <v>16.48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238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226</v>
      </c>
    </row>
    <row r="399" spans="1:65" s="14" customFormat="1" ht="11.25">
      <c r="B399" s="209"/>
      <c r="C399" s="210"/>
      <c r="D399" s="200" t="s">
        <v>238</v>
      </c>
      <c r="E399" s="211" t="s">
        <v>19</v>
      </c>
      <c r="F399" s="212" t="s">
        <v>1467</v>
      </c>
      <c r="G399" s="210"/>
      <c r="H399" s="213">
        <v>57.68</v>
      </c>
      <c r="I399" s="214"/>
      <c r="J399" s="210"/>
      <c r="K399" s="210"/>
      <c r="L399" s="215"/>
      <c r="M399" s="216"/>
      <c r="N399" s="217"/>
      <c r="O399" s="217"/>
      <c r="P399" s="217"/>
      <c r="Q399" s="217"/>
      <c r="R399" s="217"/>
      <c r="S399" s="217"/>
      <c r="T399" s="218"/>
      <c r="AT399" s="219" t="s">
        <v>238</v>
      </c>
      <c r="AU399" s="219" t="s">
        <v>82</v>
      </c>
      <c r="AV399" s="14" t="s">
        <v>82</v>
      </c>
      <c r="AW399" s="14" t="s">
        <v>35</v>
      </c>
      <c r="AX399" s="14" t="s">
        <v>73</v>
      </c>
      <c r="AY399" s="219" t="s">
        <v>226</v>
      </c>
    </row>
    <row r="400" spans="1:65" s="14" customFormat="1" ht="11.25">
      <c r="B400" s="209"/>
      <c r="C400" s="210"/>
      <c r="D400" s="200" t="s">
        <v>238</v>
      </c>
      <c r="E400" s="211" t="s">
        <v>19</v>
      </c>
      <c r="F400" s="212" t="s">
        <v>1468</v>
      </c>
      <c r="G400" s="210"/>
      <c r="H400" s="213">
        <v>16.48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238</v>
      </c>
      <c r="AU400" s="219" t="s">
        <v>82</v>
      </c>
      <c r="AV400" s="14" t="s">
        <v>82</v>
      </c>
      <c r="AW400" s="14" t="s">
        <v>35</v>
      </c>
      <c r="AX400" s="14" t="s">
        <v>73</v>
      </c>
      <c r="AY400" s="219" t="s">
        <v>226</v>
      </c>
    </row>
    <row r="401" spans="1:65" s="14" customFormat="1" ht="11.25">
      <c r="B401" s="209"/>
      <c r="C401" s="210"/>
      <c r="D401" s="200" t="s">
        <v>238</v>
      </c>
      <c r="E401" s="211" t="s">
        <v>19</v>
      </c>
      <c r="F401" s="212" t="s">
        <v>1469</v>
      </c>
      <c r="G401" s="210"/>
      <c r="H401" s="213">
        <v>38.06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238</v>
      </c>
      <c r="AU401" s="219" t="s">
        <v>82</v>
      </c>
      <c r="AV401" s="14" t="s">
        <v>82</v>
      </c>
      <c r="AW401" s="14" t="s">
        <v>35</v>
      </c>
      <c r="AX401" s="14" t="s">
        <v>73</v>
      </c>
      <c r="AY401" s="219" t="s">
        <v>226</v>
      </c>
    </row>
    <row r="402" spans="1:65" s="14" customFormat="1" ht="11.25">
      <c r="B402" s="209"/>
      <c r="C402" s="210"/>
      <c r="D402" s="200" t="s">
        <v>238</v>
      </c>
      <c r="E402" s="211" t="s">
        <v>19</v>
      </c>
      <c r="F402" s="212" t="s">
        <v>1470</v>
      </c>
      <c r="G402" s="210"/>
      <c r="H402" s="213">
        <v>3.46</v>
      </c>
      <c r="I402" s="214"/>
      <c r="J402" s="210"/>
      <c r="K402" s="210"/>
      <c r="L402" s="215"/>
      <c r="M402" s="216"/>
      <c r="N402" s="217"/>
      <c r="O402" s="217"/>
      <c r="P402" s="217"/>
      <c r="Q402" s="217"/>
      <c r="R402" s="217"/>
      <c r="S402" s="217"/>
      <c r="T402" s="218"/>
      <c r="AT402" s="219" t="s">
        <v>238</v>
      </c>
      <c r="AU402" s="219" t="s">
        <v>82</v>
      </c>
      <c r="AV402" s="14" t="s">
        <v>82</v>
      </c>
      <c r="AW402" s="14" t="s">
        <v>35</v>
      </c>
      <c r="AX402" s="14" t="s">
        <v>73</v>
      </c>
      <c r="AY402" s="219" t="s">
        <v>226</v>
      </c>
    </row>
    <row r="403" spans="1:65" s="15" customFormat="1" ht="11.25">
      <c r="B403" s="220"/>
      <c r="C403" s="221"/>
      <c r="D403" s="200" t="s">
        <v>238</v>
      </c>
      <c r="E403" s="222" t="s">
        <v>19</v>
      </c>
      <c r="F403" s="223" t="s">
        <v>241</v>
      </c>
      <c r="G403" s="221"/>
      <c r="H403" s="224">
        <v>264.06</v>
      </c>
      <c r="I403" s="225"/>
      <c r="J403" s="221"/>
      <c r="K403" s="221"/>
      <c r="L403" s="226"/>
      <c r="M403" s="227"/>
      <c r="N403" s="228"/>
      <c r="O403" s="228"/>
      <c r="P403" s="228"/>
      <c r="Q403" s="228"/>
      <c r="R403" s="228"/>
      <c r="S403" s="228"/>
      <c r="T403" s="229"/>
      <c r="AT403" s="230" t="s">
        <v>238</v>
      </c>
      <c r="AU403" s="230" t="s">
        <v>82</v>
      </c>
      <c r="AV403" s="15" t="s">
        <v>143</v>
      </c>
      <c r="AW403" s="15" t="s">
        <v>35</v>
      </c>
      <c r="AX403" s="15" t="s">
        <v>80</v>
      </c>
      <c r="AY403" s="230" t="s">
        <v>226</v>
      </c>
    </row>
    <row r="404" spans="1:65" s="2" customFormat="1" ht="24.2" customHeight="1">
      <c r="A404" s="36"/>
      <c r="B404" s="37"/>
      <c r="C404" s="180" t="s">
        <v>456</v>
      </c>
      <c r="D404" s="180" t="s">
        <v>229</v>
      </c>
      <c r="E404" s="181" t="s">
        <v>1471</v>
      </c>
      <c r="F404" s="182" t="s">
        <v>1472</v>
      </c>
      <c r="G404" s="183" t="s">
        <v>420</v>
      </c>
      <c r="H404" s="184">
        <v>9.8140000000000001</v>
      </c>
      <c r="I404" s="185"/>
      <c r="J404" s="186">
        <f>ROUND(I404*H404,2)</f>
        <v>0</v>
      </c>
      <c r="K404" s="182" t="s">
        <v>233</v>
      </c>
      <c r="L404" s="41"/>
      <c r="M404" s="187" t="s">
        <v>19</v>
      </c>
      <c r="N404" s="188" t="s">
        <v>44</v>
      </c>
      <c r="O404" s="66"/>
      <c r="P404" s="189">
        <f>O404*H404</f>
        <v>0</v>
      </c>
      <c r="Q404" s="189">
        <v>2.40978</v>
      </c>
      <c r="R404" s="189">
        <f>Q404*H404</f>
        <v>23.649580920000002</v>
      </c>
      <c r="S404" s="189">
        <v>0</v>
      </c>
      <c r="T404" s="190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91" t="s">
        <v>143</v>
      </c>
      <c r="AT404" s="191" t="s">
        <v>229</v>
      </c>
      <c r="AU404" s="191" t="s">
        <v>82</v>
      </c>
      <c r="AY404" s="19" t="s">
        <v>226</v>
      </c>
      <c r="BE404" s="192">
        <f>IF(N404="základní",J404,0)</f>
        <v>0</v>
      </c>
      <c r="BF404" s="192">
        <f>IF(N404="snížená",J404,0)</f>
        <v>0</v>
      </c>
      <c r="BG404" s="192">
        <f>IF(N404="zákl. přenesená",J404,0)</f>
        <v>0</v>
      </c>
      <c r="BH404" s="192">
        <f>IF(N404="sníž. přenesená",J404,0)</f>
        <v>0</v>
      </c>
      <c r="BI404" s="192">
        <f>IF(N404="nulová",J404,0)</f>
        <v>0</v>
      </c>
      <c r="BJ404" s="19" t="s">
        <v>80</v>
      </c>
      <c r="BK404" s="192">
        <f>ROUND(I404*H404,2)</f>
        <v>0</v>
      </c>
      <c r="BL404" s="19" t="s">
        <v>143</v>
      </c>
      <c r="BM404" s="191" t="s">
        <v>1473</v>
      </c>
    </row>
    <row r="405" spans="1:65" s="2" customFormat="1" ht="11.25">
      <c r="A405" s="36"/>
      <c r="B405" s="37"/>
      <c r="C405" s="38"/>
      <c r="D405" s="193" t="s">
        <v>236</v>
      </c>
      <c r="E405" s="38"/>
      <c r="F405" s="194" t="s">
        <v>1474</v>
      </c>
      <c r="G405" s="38"/>
      <c r="H405" s="38"/>
      <c r="I405" s="195"/>
      <c r="J405" s="38"/>
      <c r="K405" s="38"/>
      <c r="L405" s="41"/>
      <c r="M405" s="196"/>
      <c r="N405" s="197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236</v>
      </c>
      <c r="AU405" s="19" t="s">
        <v>82</v>
      </c>
    </row>
    <row r="406" spans="1:65" s="13" customFormat="1" ht="11.25">
      <c r="B406" s="198"/>
      <c r="C406" s="199"/>
      <c r="D406" s="200" t="s">
        <v>238</v>
      </c>
      <c r="E406" s="201" t="s">
        <v>19</v>
      </c>
      <c r="F406" s="202" t="s">
        <v>1445</v>
      </c>
      <c r="G406" s="199"/>
      <c r="H406" s="201" t="s">
        <v>19</v>
      </c>
      <c r="I406" s="203"/>
      <c r="J406" s="199"/>
      <c r="K406" s="199"/>
      <c r="L406" s="204"/>
      <c r="M406" s="205"/>
      <c r="N406" s="206"/>
      <c r="O406" s="206"/>
      <c r="P406" s="206"/>
      <c r="Q406" s="206"/>
      <c r="R406" s="206"/>
      <c r="S406" s="206"/>
      <c r="T406" s="207"/>
      <c r="AT406" s="208" t="s">
        <v>238</v>
      </c>
      <c r="AU406" s="208" t="s">
        <v>82</v>
      </c>
      <c r="AV406" s="13" t="s">
        <v>80</v>
      </c>
      <c r="AW406" s="13" t="s">
        <v>35</v>
      </c>
      <c r="AX406" s="13" t="s">
        <v>73</v>
      </c>
      <c r="AY406" s="208" t="s">
        <v>226</v>
      </c>
    </row>
    <row r="407" spans="1:65" s="13" customFormat="1" ht="11.25">
      <c r="B407" s="198"/>
      <c r="C407" s="199"/>
      <c r="D407" s="200" t="s">
        <v>238</v>
      </c>
      <c r="E407" s="201" t="s">
        <v>19</v>
      </c>
      <c r="F407" s="202" t="s">
        <v>1475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238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226</v>
      </c>
    </row>
    <row r="408" spans="1:65" s="14" customFormat="1" ht="11.25">
      <c r="B408" s="209"/>
      <c r="C408" s="210"/>
      <c r="D408" s="200" t="s">
        <v>238</v>
      </c>
      <c r="E408" s="211" t="s">
        <v>19</v>
      </c>
      <c r="F408" s="212" t="s">
        <v>1476</v>
      </c>
      <c r="G408" s="210"/>
      <c r="H408" s="213">
        <v>9.8140000000000001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238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226</v>
      </c>
    </row>
    <row r="409" spans="1:65" s="15" customFormat="1" ht="11.25">
      <c r="B409" s="220"/>
      <c r="C409" s="221"/>
      <c r="D409" s="200" t="s">
        <v>238</v>
      </c>
      <c r="E409" s="222" t="s">
        <v>19</v>
      </c>
      <c r="F409" s="223" t="s">
        <v>241</v>
      </c>
      <c r="G409" s="221"/>
      <c r="H409" s="224">
        <v>9.8140000000000001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238</v>
      </c>
      <c r="AU409" s="230" t="s">
        <v>82</v>
      </c>
      <c r="AV409" s="15" t="s">
        <v>143</v>
      </c>
      <c r="AW409" s="15" t="s">
        <v>35</v>
      </c>
      <c r="AX409" s="15" t="s">
        <v>80</v>
      </c>
      <c r="AY409" s="230" t="s">
        <v>226</v>
      </c>
    </row>
    <row r="410" spans="1:65" s="2" customFormat="1" ht="16.5" customHeight="1">
      <c r="A410" s="36"/>
      <c r="B410" s="37"/>
      <c r="C410" s="180" t="s">
        <v>463</v>
      </c>
      <c r="D410" s="180" t="s">
        <v>229</v>
      </c>
      <c r="E410" s="181" t="s">
        <v>1477</v>
      </c>
      <c r="F410" s="182" t="s">
        <v>1478</v>
      </c>
      <c r="G410" s="183" t="s">
        <v>420</v>
      </c>
      <c r="H410" s="184">
        <v>17.062000000000001</v>
      </c>
      <c r="I410" s="185"/>
      <c r="J410" s="186">
        <f>ROUND(I410*H410,2)</f>
        <v>0</v>
      </c>
      <c r="K410" s="182" t="s">
        <v>233</v>
      </c>
      <c r="L410" s="41"/>
      <c r="M410" s="187" t="s">
        <v>19</v>
      </c>
      <c r="N410" s="188" t="s">
        <v>44</v>
      </c>
      <c r="O410" s="66"/>
      <c r="P410" s="189">
        <f>O410*H410</f>
        <v>0</v>
      </c>
      <c r="Q410" s="189">
        <v>2.5019749999999998</v>
      </c>
      <c r="R410" s="189">
        <f>Q410*H410</f>
        <v>42.688697449999999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143</v>
      </c>
      <c r="AT410" s="191" t="s">
        <v>229</v>
      </c>
      <c r="AU410" s="191" t="s">
        <v>82</v>
      </c>
      <c r="AY410" s="19" t="s">
        <v>226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143</v>
      </c>
      <c r="BM410" s="191" t="s">
        <v>1479</v>
      </c>
    </row>
    <row r="411" spans="1:65" s="2" customFormat="1" ht="11.25">
      <c r="A411" s="36"/>
      <c r="B411" s="37"/>
      <c r="C411" s="38"/>
      <c r="D411" s="193" t="s">
        <v>236</v>
      </c>
      <c r="E411" s="38"/>
      <c r="F411" s="194" t="s">
        <v>1480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236</v>
      </c>
      <c r="AU411" s="19" t="s">
        <v>82</v>
      </c>
    </row>
    <row r="412" spans="1:65" s="13" customFormat="1" ht="11.25">
      <c r="B412" s="198"/>
      <c r="C412" s="199"/>
      <c r="D412" s="200" t="s">
        <v>238</v>
      </c>
      <c r="E412" s="201" t="s">
        <v>19</v>
      </c>
      <c r="F412" s="202" t="s">
        <v>1481</v>
      </c>
      <c r="G412" s="199"/>
      <c r="H412" s="201" t="s">
        <v>19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238</v>
      </c>
      <c r="AU412" s="208" t="s">
        <v>82</v>
      </c>
      <c r="AV412" s="13" t="s">
        <v>80</v>
      </c>
      <c r="AW412" s="13" t="s">
        <v>35</v>
      </c>
      <c r="AX412" s="13" t="s">
        <v>73</v>
      </c>
      <c r="AY412" s="208" t="s">
        <v>226</v>
      </c>
    </row>
    <row r="413" spans="1:65" s="13" customFormat="1" ht="11.25">
      <c r="B413" s="198"/>
      <c r="C413" s="199"/>
      <c r="D413" s="200" t="s">
        <v>238</v>
      </c>
      <c r="E413" s="201" t="s">
        <v>19</v>
      </c>
      <c r="F413" s="202" t="s">
        <v>1482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238</v>
      </c>
      <c r="AU413" s="208" t="s">
        <v>82</v>
      </c>
      <c r="AV413" s="13" t="s">
        <v>80</v>
      </c>
      <c r="AW413" s="13" t="s">
        <v>35</v>
      </c>
      <c r="AX413" s="13" t="s">
        <v>73</v>
      </c>
      <c r="AY413" s="208" t="s">
        <v>226</v>
      </c>
    </row>
    <row r="414" spans="1:65" s="14" customFormat="1" ht="11.25">
      <c r="B414" s="209"/>
      <c r="C414" s="210"/>
      <c r="D414" s="200" t="s">
        <v>238</v>
      </c>
      <c r="E414" s="211" t="s">
        <v>19</v>
      </c>
      <c r="F414" s="212" t="s">
        <v>1483</v>
      </c>
      <c r="G414" s="210"/>
      <c r="H414" s="213">
        <v>2.88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238</v>
      </c>
      <c r="AU414" s="219" t="s">
        <v>82</v>
      </c>
      <c r="AV414" s="14" t="s">
        <v>82</v>
      </c>
      <c r="AW414" s="14" t="s">
        <v>35</v>
      </c>
      <c r="AX414" s="14" t="s">
        <v>73</v>
      </c>
      <c r="AY414" s="219" t="s">
        <v>226</v>
      </c>
    </row>
    <row r="415" spans="1:65" s="16" customFormat="1" ht="11.25">
      <c r="B415" s="253"/>
      <c r="C415" s="254"/>
      <c r="D415" s="200" t="s">
        <v>238</v>
      </c>
      <c r="E415" s="255" t="s">
        <v>19</v>
      </c>
      <c r="F415" s="256" t="s">
        <v>1207</v>
      </c>
      <c r="G415" s="254"/>
      <c r="H415" s="257">
        <v>2.88</v>
      </c>
      <c r="I415" s="258"/>
      <c r="J415" s="254"/>
      <c r="K415" s="254"/>
      <c r="L415" s="259"/>
      <c r="M415" s="260"/>
      <c r="N415" s="261"/>
      <c r="O415" s="261"/>
      <c r="P415" s="261"/>
      <c r="Q415" s="261"/>
      <c r="R415" s="261"/>
      <c r="S415" s="261"/>
      <c r="T415" s="262"/>
      <c r="AT415" s="263" t="s">
        <v>238</v>
      </c>
      <c r="AU415" s="263" t="s">
        <v>82</v>
      </c>
      <c r="AV415" s="16" t="s">
        <v>90</v>
      </c>
      <c r="AW415" s="16" t="s">
        <v>35</v>
      </c>
      <c r="AX415" s="16" t="s">
        <v>73</v>
      </c>
      <c r="AY415" s="263" t="s">
        <v>226</v>
      </c>
    </row>
    <row r="416" spans="1:65" s="13" customFormat="1" ht="11.25">
      <c r="B416" s="198"/>
      <c r="C416" s="199"/>
      <c r="D416" s="200" t="s">
        <v>238</v>
      </c>
      <c r="E416" s="201" t="s">
        <v>19</v>
      </c>
      <c r="F416" s="202" t="s">
        <v>1484</v>
      </c>
      <c r="G416" s="199"/>
      <c r="H416" s="201" t="s">
        <v>19</v>
      </c>
      <c r="I416" s="203"/>
      <c r="J416" s="199"/>
      <c r="K416" s="199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238</v>
      </c>
      <c r="AU416" s="208" t="s">
        <v>82</v>
      </c>
      <c r="AV416" s="13" t="s">
        <v>80</v>
      </c>
      <c r="AW416" s="13" t="s">
        <v>35</v>
      </c>
      <c r="AX416" s="13" t="s">
        <v>73</v>
      </c>
      <c r="AY416" s="208" t="s">
        <v>226</v>
      </c>
    </row>
    <row r="417" spans="1:65" s="14" customFormat="1" ht="11.25">
      <c r="B417" s="209"/>
      <c r="C417" s="210"/>
      <c r="D417" s="200" t="s">
        <v>238</v>
      </c>
      <c r="E417" s="211" t="s">
        <v>19</v>
      </c>
      <c r="F417" s="212" t="s">
        <v>1485</v>
      </c>
      <c r="G417" s="210"/>
      <c r="H417" s="213">
        <v>8.6069999999999993</v>
      </c>
      <c r="I417" s="214"/>
      <c r="J417" s="210"/>
      <c r="K417" s="210"/>
      <c r="L417" s="215"/>
      <c r="M417" s="216"/>
      <c r="N417" s="217"/>
      <c r="O417" s="217"/>
      <c r="P417" s="217"/>
      <c r="Q417" s="217"/>
      <c r="R417" s="217"/>
      <c r="S417" s="217"/>
      <c r="T417" s="218"/>
      <c r="AT417" s="219" t="s">
        <v>238</v>
      </c>
      <c r="AU417" s="219" t="s">
        <v>82</v>
      </c>
      <c r="AV417" s="14" t="s">
        <v>82</v>
      </c>
      <c r="AW417" s="14" t="s">
        <v>35</v>
      </c>
      <c r="AX417" s="14" t="s">
        <v>73</v>
      </c>
      <c r="AY417" s="219" t="s">
        <v>226</v>
      </c>
    </row>
    <row r="418" spans="1:65" s="14" customFormat="1" ht="11.25">
      <c r="B418" s="209"/>
      <c r="C418" s="210"/>
      <c r="D418" s="200" t="s">
        <v>238</v>
      </c>
      <c r="E418" s="211" t="s">
        <v>19</v>
      </c>
      <c r="F418" s="212" t="s">
        <v>1486</v>
      </c>
      <c r="G418" s="210"/>
      <c r="H418" s="213">
        <v>5.5750000000000002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238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226</v>
      </c>
    </row>
    <row r="419" spans="1:65" s="16" customFormat="1" ht="11.25">
      <c r="B419" s="253"/>
      <c r="C419" s="254"/>
      <c r="D419" s="200" t="s">
        <v>238</v>
      </c>
      <c r="E419" s="255" t="s">
        <v>19</v>
      </c>
      <c r="F419" s="256" t="s">
        <v>1207</v>
      </c>
      <c r="G419" s="254"/>
      <c r="H419" s="257">
        <v>14.182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238</v>
      </c>
      <c r="AU419" s="263" t="s">
        <v>82</v>
      </c>
      <c r="AV419" s="16" t="s">
        <v>90</v>
      </c>
      <c r="AW419" s="16" t="s">
        <v>35</v>
      </c>
      <c r="AX419" s="16" t="s">
        <v>73</v>
      </c>
      <c r="AY419" s="263" t="s">
        <v>226</v>
      </c>
    </row>
    <row r="420" spans="1:65" s="15" customFormat="1" ht="11.25">
      <c r="B420" s="220"/>
      <c r="C420" s="221"/>
      <c r="D420" s="200" t="s">
        <v>238</v>
      </c>
      <c r="E420" s="222" t="s">
        <v>19</v>
      </c>
      <c r="F420" s="223" t="s">
        <v>241</v>
      </c>
      <c r="G420" s="221"/>
      <c r="H420" s="224">
        <v>17.062000000000001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238</v>
      </c>
      <c r="AU420" s="230" t="s">
        <v>82</v>
      </c>
      <c r="AV420" s="15" t="s">
        <v>143</v>
      </c>
      <c r="AW420" s="15" t="s">
        <v>35</v>
      </c>
      <c r="AX420" s="15" t="s">
        <v>80</v>
      </c>
      <c r="AY420" s="230" t="s">
        <v>226</v>
      </c>
    </row>
    <row r="421" spans="1:65" s="2" customFormat="1" ht="16.5" customHeight="1">
      <c r="A421" s="36"/>
      <c r="B421" s="37"/>
      <c r="C421" s="180" t="s">
        <v>470</v>
      </c>
      <c r="D421" s="180" t="s">
        <v>229</v>
      </c>
      <c r="E421" s="181" t="s">
        <v>1487</v>
      </c>
      <c r="F421" s="182" t="s">
        <v>1488</v>
      </c>
      <c r="G421" s="183" t="s">
        <v>232</v>
      </c>
      <c r="H421" s="184">
        <v>109.706</v>
      </c>
      <c r="I421" s="185"/>
      <c r="J421" s="186">
        <f>ROUND(I421*H421,2)</f>
        <v>0</v>
      </c>
      <c r="K421" s="182" t="s">
        <v>233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5.7646399999999997E-3</v>
      </c>
      <c r="R421" s="189">
        <f>Q421*H421</f>
        <v>0.63241559583999996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143</v>
      </c>
      <c r="AT421" s="191" t="s">
        <v>229</v>
      </c>
      <c r="AU421" s="191" t="s">
        <v>82</v>
      </c>
      <c r="AY421" s="19" t="s">
        <v>226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143</v>
      </c>
      <c r="BM421" s="191" t="s">
        <v>1489</v>
      </c>
    </row>
    <row r="422" spans="1:65" s="2" customFormat="1" ht="11.25">
      <c r="A422" s="36"/>
      <c r="B422" s="37"/>
      <c r="C422" s="38"/>
      <c r="D422" s="193" t="s">
        <v>236</v>
      </c>
      <c r="E422" s="38"/>
      <c r="F422" s="194" t="s">
        <v>1490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236</v>
      </c>
      <c r="AU422" s="19" t="s">
        <v>82</v>
      </c>
    </row>
    <row r="423" spans="1:65" s="13" customFormat="1" ht="11.25">
      <c r="B423" s="198"/>
      <c r="C423" s="199"/>
      <c r="D423" s="200" t="s">
        <v>238</v>
      </c>
      <c r="E423" s="201" t="s">
        <v>19</v>
      </c>
      <c r="F423" s="202" t="s">
        <v>1481</v>
      </c>
      <c r="G423" s="199"/>
      <c r="H423" s="201" t="s">
        <v>19</v>
      </c>
      <c r="I423" s="203"/>
      <c r="J423" s="199"/>
      <c r="K423" s="199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238</v>
      </c>
      <c r="AU423" s="208" t="s">
        <v>82</v>
      </c>
      <c r="AV423" s="13" t="s">
        <v>80</v>
      </c>
      <c r="AW423" s="13" t="s">
        <v>35</v>
      </c>
      <c r="AX423" s="13" t="s">
        <v>73</v>
      </c>
      <c r="AY423" s="208" t="s">
        <v>226</v>
      </c>
    </row>
    <row r="424" spans="1:65" s="13" customFormat="1" ht="11.25">
      <c r="B424" s="198"/>
      <c r="C424" s="199"/>
      <c r="D424" s="200" t="s">
        <v>238</v>
      </c>
      <c r="E424" s="201" t="s">
        <v>19</v>
      </c>
      <c r="F424" s="202" t="s">
        <v>1482</v>
      </c>
      <c r="G424" s="199"/>
      <c r="H424" s="201" t="s">
        <v>19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238</v>
      </c>
      <c r="AU424" s="208" t="s">
        <v>82</v>
      </c>
      <c r="AV424" s="13" t="s">
        <v>80</v>
      </c>
      <c r="AW424" s="13" t="s">
        <v>35</v>
      </c>
      <c r="AX424" s="13" t="s">
        <v>73</v>
      </c>
      <c r="AY424" s="208" t="s">
        <v>226</v>
      </c>
    </row>
    <row r="425" spans="1:65" s="14" customFormat="1" ht="11.25">
      <c r="B425" s="209"/>
      <c r="C425" s="210"/>
      <c r="D425" s="200" t="s">
        <v>238</v>
      </c>
      <c r="E425" s="211" t="s">
        <v>19</v>
      </c>
      <c r="F425" s="212" t="s">
        <v>1491</v>
      </c>
      <c r="G425" s="210"/>
      <c r="H425" s="213">
        <v>23.042999999999999</v>
      </c>
      <c r="I425" s="214"/>
      <c r="J425" s="210"/>
      <c r="K425" s="210"/>
      <c r="L425" s="215"/>
      <c r="M425" s="216"/>
      <c r="N425" s="217"/>
      <c r="O425" s="217"/>
      <c r="P425" s="217"/>
      <c r="Q425" s="217"/>
      <c r="R425" s="217"/>
      <c r="S425" s="217"/>
      <c r="T425" s="218"/>
      <c r="AT425" s="219" t="s">
        <v>238</v>
      </c>
      <c r="AU425" s="219" t="s">
        <v>82</v>
      </c>
      <c r="AV425" s="14" t="s">
        <v>82</v>
      </c>
      <c r="AW425" s="14" t="s">
        <v>35</v>
      </c>
      <c r="AX425" s="14" t="s">
        <v>73</v>
      </c>
      <c r="AY425" s="219" t="s">
        <v>226</v>
      </c>
    </row>
    <row r="426" spans="1:65" s="16" customFormat="1" ht="11.25">
      <c r="B426" s="253"/>
      <c r="C426" s="254"/>
      <c r="D426" s="200" t="s">
        <v>238</v>
      </c>
      <c r="E426" s="255" t="s">
        <v>19</v>
      </c>
      <c r="F426" s="256" t="s">
        <v>1207</v>
      </c>
      <c r="G426" s="254"/>
      <c r="H426" s="257">
        <v>23.042999999999999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AT426" s="263" t="s">
        <v>238</v>
      </c>
      <c r="AU426" s="263" t="s">
        <v>82</v>
      </c>
      <c r="AV426" s="16" t="s">
        <v>90</v>
      </c>
      <c r="AW426" s="16" t="s">
        <v>35</v>
      </c>
      <c r="AX426" s="16" t="s">
        <v>73</v>
      </c>
      <c r="AY426" s="263" t="s">
        <v>226</v>
      </c>
    </row>
    <row r="427" spans="1:65" s="13" customFormat="1" ht="11.25">
      <c r="B427" s="198"/>
      <c r="C427" s="199"/>
      <c r="D427" s="200" t="s">
        <v>238</v>
      </c>
      <c r="E427" s="201" t="s">
        <v>19</v>
      </c>
      <c r="F427" s="202" t="s">
        <v>1484</v>
      </c>
      <c r="G427" s="199"/>
      <c r="H427" s="201" t="s">
        <v>19</v>
      </c>
      <c r="I427" s="203"/>
      <c r="J427" s="199"/>
      <c r="K427" s="199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238</v>
      </c>
      <c r="AU427" s="208" t="s">
        <v>82</v>
      </c>
      <c r="AV427" s="13" t="s">
        <v>80</v>
      </c>
      <c r="AW427" s="13" t="s">
        <v>35</v>
      </c>
      <c r="AX427" s="13" t="s">
        <v>73</v>
      </c>
      <c r="AY427" s="208" t="s">
        <v>226</v>
      </c>
    </row>
    <row r="428" spans="1:65" s="14" customFormat="1" ht="11.25">
      <c r="B428" s="209"/>
      <c r="C428" s="210"/>
      <c r="D428" s="200" t="s">
        <v>238</v>
      </c>
      <c r="E428" s="211" t="s">
        <v>19</v>
      </c>
      <c r="F428" s="212" t="s">
        <v>1492</v>
      </c>
      <c r="G428" s="210"/>
      <c r="H428" s="213">
        <v>43.034999999999997</v>
      </c>
      <c r="I428" s="214"/>
      <c r="J428" s="210"/>
      <c r="K428" s="210"/>
      <c r="L428" s="215"/>
      <c r="M428" s="216"/>
      <c r="N428" s="217"/>
      <c r="O428" s="217"/>
      <c r="P428" s="217"/>
      <c r="Q428" s="217"/>
      <c r="R428" s="217"/>
      <c r="S428" s="217"/>
      <c r="T428" s="218"/>
      <c r="AT428" s="219" t="s">
        <v>238</v>
      </c>
      <c r="AU428" s="219" t="s">
        <v>82</v>
      </c>
      <c r="AV428" s="14" t="s">
        <v>82</v>
      </c>
      <c r="AW428" s="14" t="s">
        <v>35</v>
      </c>
      <c r="AX428" s="14" t="s">
        <v>73</v>
      </c>
      <c r="AY428" s="219" t="s">
        <v>226</v>
      </c>
    </row>
    <row r="429" spans="1:65" s="14" customFormat="1" ht="11.25">
      <c r="B429" s="209"/>
      <c r="C429" s="210"/>
      <c r="D429" s="200" t="s">
        <v>238</v>
      </c>
      <c r="E429" s="211" t="s">
        <v>19</v>
      </c>
      <c r="F429" s="212" t="s">
        <v>1493</v>
      </c>
      <c r="G429" s="210"/>
      <c r="H429" s="213">
        <v>43.628</v>
      </c>
      <c r="I429" s="214"/>
      <c r="J429" s="210"/>
      <c r="K429" s="210"/>
      <c r="L429" s="215"/>
      <c r="M429" s="216"/>
      <c r="N429" s="217"/>
      <c r="O429" s="217"/>
      <c r="P429" s="217"/>
      <c r="Q429" s="217"/>
      <c r="R429" s="217"/>
      <c r="S429" s="217"/>
      <c r="T429" s="218"/>
      <c r="AT429" s="219" t="s">
        <v>238</v>
      </c>
      <c r="AU429" s="219" t="s">
        <v>82</v>
      </c>
      <c r="AV429" s="14" t="s">
        <v>82</v>
      </c>
      <c r="AW429" s="14" t="s">
        <v>35</v>
      </c>
      <c r="AX429" s="14" t="s">
        <v>73</v>
      </c>
      <c r="AY429" s="219" t="s">
        <v>226</v>
      </c>
    </row>
    <row r="430" spans="1:65" s="16" customFormat="1" ht="11.25">
      <c r="B430" s="253"/>
      <c r="C430" s="254"/>
      <c r="D430" s="200" t="s">
        <v>238</v>
      </c>
      <c r="E430" s="255" t="s">
        <v>19</v>
      </c>
      <c r="F430" s="256" t="s">
        <v>1207</v>
      </c>
      <c r="G430" s="254"/>
      <c r="H430" s="257">
        <v>86.662999999999997</v>
      </c>
      <c r="I430" s="258"/>
      <c r="J430" s="254"/>
      <c r="K430" s="254"/>
      <c r="L430" s="259"/>
      <c r="M430" s="260"/>
      <c r="N430" s="261"/>
      <c r="O430" s="261"/>
      <c r="P430" s="261"/>
      <c r="Q430" s="261"/>
      <c r="R430" s="261"/>
      <c r="S430" s="261"/>
      <c r="T430" s="262"/>
      <c r="AT430" s="263" t="s">
        <v>238</v>
      </c>
      <c r="AU430" s="263" t="s">
        <v>82</v>
      </c>
      <c r="AV430" s="16" t="s">
        <v>90</v>
      </c>
      <c r="AW430" s="16" t="s">
        <v>35</v>
      </c>
      <c r="AX430" s="16" t="s">
        <v>73</v>
      </c>
      <c r="AY430" s="263" t="s">
        <v>226</v>
      </c>
    </row>
    <row r="431" spans="1:65" s="15" customFormat="1" ht="11.25">
      <c r="B431" s="220"/>
      <c r="C431" s="221"/>
      <c r="D431" s="200" t="s">
        <v>238</v>
      </c>
      <c r="E431" s="222" t="s">
        <v>19</v>
      </c>
      <c r="F431" s="223" t="s">
        <v>241</v>
      </c>
      <c r="G431" s="221"/>
      <c r="H431" s="224">
        <v>109.706</v>
      </c>
      <c r="I431" s="225"/>
      <c r="J431" s="221"/>
      <c r="K431" s="221"/>
      <c r="L431" s="226"/>
      <c r="M431" s="227"/>
      <c r="N431" s="228"/>
      <c r="O431" s="228"/>
      <c r="P431" s="228"/>
      <c r="Q431" s="228"/>
      <c r="R431" s="228"/>
      <c r="S431" s="228"/>
      <c r="T431" s="229"/>
      <c r="AT431" s="230" t="s">
        <v>238</v>
      </c>
      <c r="AU431" s="230" t="s">
        <v>82</v>
      </c>
      <c r="AV431" s="15" t="s">
        <v>143</v>
      </c>
      <c r="AW431" s="15" t="s">
        <v>35</v>
      </c>
      <c r="AX431" s="15" t="s">
        <v>80</v>
      </c>
      <c r="AY431" s="230" t="s">
        <v>226</v>
      </c>
    </row>
    <row r="432" spans="1:65" s="2" customFormat="1" ht="16.5" customHeight="1">
      <c r="A432" s="36"/>
      <c r="B432" s="37"/>
      <c r="C432" s="180" t="s">
        <v>477</v>
      </c>
      <c r="D432" s="180" t="s">
        <v>229</v>
      </c>
      <c r="E432" s="181" t="s">
        <v>1494</v>
      </c>
      <c r="F432" s="182" t="s">
        <v>1495</v>
      </c>
      <c r="G432" s="183" t="s">
        <v>232</v>
      </c>
      <c r="H432" s="184">
        <v>109.706</v>
      </c>
      <c r="I432" s="185"/>
      <c r="J432" s="186">
        <f>ROUND(I432*H432,2)</f>
        <v>0</v>
      </c>
      <c r="K432" s="182" t="s">
        <v>233</v>
      </c>
      <c r="L432" s="41"/>
      <c r="M432" s="187" t="s">
        <v>19</v>
      </c>
      <c r="N432" s="188" t="s">
        <v>44</v>
      </c>
      <c r="O432" s="66"/>
      <c r="P432" s="189">
        <f>O432*H432</f>
        <v>0</v>
      </c>
      <c r="Q432" s="189">
        <v>0</v>
      </c>
      <c r="R432" s="189">
        <f>Q432*H432</f>
        <v>0</v>
      </c>
      <c r="S432" s="189">
        <v>0</v>
      </c>
      <c r="T432" s="190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91" t="s">
        <v>143</v>
      </c>
      <c r="AT432" s="191" t="s">
        <v>229</v>
      </c>
      <c r="AU432" s="191" t="s">
        <v>82</v>
      </c>
      <c r="AY432" s="19" t="s">
        <v>226</v>
      </c>
      <c r="BE432" s="192">
        <f>IF(N432="základní",J432,0)</f>
        <v>0</v>
      </c>
      <c r="BF432" s="192">
        <f>IF(N432="snížená",J432,0)</f>
        <v>0</v>
      </c>
      <c r="BG432" s="192">
        <f>IF(N432="zákl. přenesená",J432,0)</f>
        <v>0</v>
      </c>
      <c r="BH432" s="192">
        <f>IF(N432="sníž. přenesená",J432,0)</f>
        <v>0</v>
      </c>
      <c r="BI432" s="192">
        <f>IF(N432="nulová",J432,0)</f>
        <v>0</v>
      </c>
      <c r="BJ432" s="19" t="s">
        <v>80</v>
      </c>
      <c r="BK432" s="192">
        <f>ROUND(I432*H432,2)</f>
        <v>0</v>
      </c>
      <c r="BL432" s="19" t="s">
        <v>143</v>
      </c>
      <c r="BM432" s="191" t="s">
        <v>1496</v>
      </c>
    </row>
    <row r="433" spans="1:65" s="2" customFormat="1" ht="11.25">
      <c r="A433" s="36"/>
      <c r="B433" s="37"/>
      <c r="C433" s="38"/>
      <c r="D433" s="193" t="s">
        <v>236</v>
      </c>
      <c r="E433" s="38"/>
      <c r="F433" s="194" t="s">
        <v>1497</v>
      </c>
      <c r="G433" s="38"/>
      <c r="H433" s="38"/>
      <c r="I433" s="195"/>
      <c r="J433" s="38"/>
      <c r="K433" s="38"/>
      <c r="L433" s="41"/>
      <c r="M433" s="196"/>
      <c r="N433" s="197"/>
      <c r="O433" s="66"/>
      <c r="P433" s="66"/>
      <c r="Q433" s="66"/>
      <c r="R433" s="66"/>
      <c r="S433" s="66"/>
      <c r="T433" s="67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T433" s="19" t="s">
        <v>236</v>
      </c>
      <c r="AU433" s="19" t="s">
        <v>82</v>
      </c>
    </row>
    <row r="434" spans="1:65" s="2" customFormat="1" ht="16.5" customHeight="1">
      <c r="A434" s="36"/>
      <c r="B434" s="37"/>
      <c r="C434" s="180" t="s">
        <v>436</v>
      </c>
      <c r="D434" s="180" t="s">
        <v>229</v>
      </c>
      <c r="E434" s="181" t="s">
        <v>1498</v>
      </c>
      <c r="F434" s="182" t="s">
        <v>1499</v>
      </c>
      <c r="G434" s="183" t="s">
        <v>245</v>
      </c>
      <c r="H434" s="184">
        <v>1.758</v>
      </c>
      <c r="I434" s="185"/>
      <c r="J434" s="186">
        <f>ROUND(I434*H434,2)</f>
        <v>0</v>
      </c>
      <c r="K434" s="182" t="s">
        <v>233</v>
      </c>
      <c r="L434" s="41"/>
      <c r="M434" s="187" t="s">
        <v>19</v>
      </c>
      <c r="N434" s="188" t="s">
        <v>44</v>
      </c>
      <c r="O434" s="66"/>
      <c r="P434" s="189">
        <f>O434*H434</f>
        <v>0</v>
      </c>
      <c r="Q434" s="189">
        <v>1.0529056800000001</v>
      </c>
      <c r="R434" s="189">
        <f>Q434*H434</f>
        <v>1.8510081854400002</v>
      </c>
      <c r="S434" s="189">
        <v>0</v>
      </c>
      <c r="T434" s="190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91" t="s">
        <v>143</v>
      </c>
      <c r="AT434" s="191" t="s">
        <v>229</v>
      </c>
      <c r="AU434" s="191" t="s">
        <v>82</v>
      </c>
      <c r="AY434" s="19" t="s">
        <v>226</v>
      </c>
      <c r="BE434" s="192">
        <f>IF(N434="základní",J434,0)</f>
        <v>0</v>
      </c>
      <c r="BF434" s="192">
        <f>IF(N434="snížená",J434,0)</f>
        <v>0</v>
      </c>
      <c r="BG434" s="192">
        <f>IF(N434="zákl. přenesená",J434,0)</f>
        <v>0</v>
      </c>
      <c r="BH434" s="192">
        <f>IF(N434="sníž. přenesená",J434,0)</f>
        <v>0</v>
      </c>
      <c r="BI434" s="192">
        <f>IF(N434="nulová",J434,0)</f>
        <v>0</v>
      </c>
      <c r="BJ434" s="19" t="s">
        <v>80</v>
      </c>
      <c r="BK434" s="192">
        <f>ROUND(I434*H434,2)</f>
        <v>0</v>
      </c>
      <c r="BL434" s="19" t="s">
        <v>143</v>
      </c>
      <c r="BM434" s="191" t="s">
        <v>1500</v>
      </c>
    </row>
    <row r="435" spans="1:65" s="2" customFormat="1" ht="11.25">
      <c r="A435" s="36"/>
      <c r="B435" s="37"/>
      <c r="C435" s="38"/>
      <c r="D435" s="193" t="s">
        <v>236</v>
      </c>
      <c r="E435" s="38"/>
      <c r="F435" s="194" t="s">
        <v>1501</v>
      </c>
      <c r="G435" s="38"/>
      <c r="H435" s="38"/>
      <c r="I435" s="195"/>
      <c r="J435" s="38"/>
      <c r="K435" s="38"/>
      <c r="L435" s="41"/>
      <c r="M435" s="196"/>
      <c r="N435" s="197"/>
      <c r="O435" s="66"/>
      <c r="P435" s="66"/>
      <c r="Q435" s="66"/>
      <c r="R435" s="66"/>
      <c r="S435" s="66"/>
      <c r="T435" s="67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T435" s="19" t="s">
        <v>236</v>
      </c>
      <c r="AU435" s="19" t="s">
        <v>82</v>
      </c>
    </row>
    <row r="436" spans="1:65" s="13" customFormat="1" ht="11.25">
      <c r="B436" s="198"/>
      <c r="C436" s="199"/>
      <c r="D436" s="200" t="s">
        <v>238</v>
      </c>
      <c r="E436" s="201" t="s">
        <v>19</v>
      </c>
      <c r="F436" s="202" t="s">
        <v>1481</v>
      </c>
      <c r="G436" s="199"/>
      <c r="H436" s="201" t="s">
        <v>19</v>
      </c>
      <c r="I436" s="203"/>
      <c r="J436" s="199"/>
      <c r="K436" s="199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238</v>
      </c>
      <c r="AU436" s="208" t="s">
        <v>82</v>
      </c>
      <c r="AV436" s="13" t="s">
        <v>80</v>
      </c>
      <c r="AW436" s="13" t="s">
        <v>35</v>
      </c>
      <c r="AX436" s="13" t="s">
        <v>73</v>
      </c>
      <c r="AY436" s="208" t="s">
        <v>226</v>
      </c>
    </row>
    <row r="437" spans="1:65" s="14" customFormat="1" ht="11.25">
      <c r="B437" s="209"/>
      <c r="C437" s="210"/>
      <c r="D437" s="200" t="s">
        <v>238</v>
      </c>
      <c r="E437" s="211" t="s">
        <v>19</v>
      </c>
      <c r="F437" s="212" t="s">
        <v>1502</v>
      </c>
      <c r="G437" s="210"/>
      <c r="H437" s="213">
        <v>1.758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238</v>
      </c>
      <c r="AU437" s="219" t="s">
        <v>82</v>
      </c>
      <c r="AV437" s="14" t="s">
        <v>82</v>
      </c>
      <c r="AW437" s="14" t="s">
        <v>35</v>
      </c>
      <c r="AX437" s="14" t="s">
        <v>73</v>
      </c>
      <c r="AY437" s="219" t="s">
        <v>226</v>
      </c>
    </row>
    <row r="438" spans="1:65" s="15" customFormat="1" ht="11.25">
      <c r="B438" s="220"/>
      <c r="C438" s="221"/>
      <c r="D438" s="200" t="s">
        <v>238</v>
      </c>
      <c r="E438" s="222" t="s">
        <v>19</v>
      </c>
      <c r="F438" s="223" t="s">
        <v>241</v>
      </c>
      <c r="G438" s="221"/>
      <c r="H438" s="224">
        <v>1.758</v>
      </c>
      <c r="I438" s="225"/>
      <c r="J438" s="221"/>
      <c r="K438" s="221"/>
      <c r="L438" s="226"/>
      <c r="M438" s="227"/>
      <c r="N438" s="228"/>
      <c r="O438" s="228"/>
      <c r="P438" s="228"/>
      <c r="Q438" s="228"/>
      <c r="R438" s="228"/>
      <c r="S438" s="228"/>
      <c r="T438" s="229"/>
      <c r="AT438" s="230" t="s">
        <v>238</v>
      </c>
      <c r="AU438" s="230" t="s">
        <v>82</v>
      </c>
      <c r="AV438" s="15" t="s">
        <v>143</v>
      </c>
      <c r="AW438" s="15" t="s">
        <v>35</v>
      </c>
      <c r="AX438" s="15" t="s">
        <v>80</v>
      </c>
      <c r="AY438" s="230" t="s">
        <v>226</v>
      </c>
    </row>
    <row r="439" spans="1:65" s="12" customFormat="1" ht="22.9" customHeight="1">
      <c r="B439" s="164"/>
      <c r="C439" s="165"/>
      <c r="D439" s="166" t="s">
        <v>72</v>
      </c>
      <c r="E439" s="178" t="s">
        <v>265</v>
      </c>
      <c r="F439" s="178" t="s">
        <v>1503</v>
      </c>
      <c r="G439" s="165"/>
      <c r="H439" s="165"/>
      <c r="I439" s="168"/>
      <c r="J439" s="179">
        <f>BK439</f>
        <v>0</v>
      </c>
      <c r="K439" s="165"/>
      <c r="L439" s="170"/>
      <c r="M439" s="171"/>
      <c r="N439" s="172"/>
      <c r="O439" s="172"/>
      <c r="P439" s="173">
        <f>SUM(P440:P915)</f>
        <v>0</v>
      </c>
      <c r="Q439" s="172"/>
      <c r="R439" s="173">
        <f>SUM(R440:R915)</f>
        <v>66.416689047918567</v>
      </c>
      <c r="S439" s="172"/>
      <c r="T439" s="174">
        <f>SUM(T440:T915)</f>
        <v>0</v>
      </c>
      <c r="AR439" s="175" t="s">
        <v>80</v>
      </c>
      <c r="AT439" s="176" t="s">
        <v>72</v>
      </c>
      <c r="AU439" s="176" t="s">
        <v>80</v>
      </c>
      <c r="AY439" s="175" t="s">
        <v>226</v>
      </c>
      <c r="BK439" s="177">
        <f>SUM(BK440:BK915)</f>
        <v>0</v>
      </c>
    </row>
    <row r="440" spans="1:65" s="2" customFormat="1" ht="16.5" customHeight="1">
      <c r="A440" s="36"/>
      <c r="B440" s="37"/>
      <c r="C440" s="180" t="s">
        <v>1504</v>
      </c>
      <c r="D440" s="180" t="s">
        <v>229</v>
      </c>
      <c r="E440" s="181" t="s">
        <v>1505</v>
      </c>
      <c r="F440" s="182" t="s">
        <v>1506</v>
      </c>
      <c r="G440" s="183" t="s">
        <v>232</v>
      </c>
      <c r="H440" s="184">
        <v>1099.232</v>
      </c>
      <c r="I440" s="185"/>
      <c r="J440" s="186">
        <f>ROUND(I440*H440,2)</f>
        <v>0</v>
      </c>
      <c r="K440" s="182" t="s">
        <v>233</v>
      </c>
      <c r="L440" s="41"/>
      <c r="M440" s="187" t="s">
        <v>19</v>
      </c>
      <c r="N440" s="188" t="s">
        <v>44</v>
      </c>
      <c r="O440" s="66"/>
      <c r="P440" s="189">
        <f>O440*H440</f>
        <v>0</v>
      </c>
      <c r="Q440" s="189">
        <v>2.63E-4</v>
      </c>
      <c r="R440" s="189">
        <f>Q440*H440</f>
        <v>0.28909801600000001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143</v>
      </c>
      <c r="AT440" s="191" t="s">
        <v>229</v>
      </c>
      <c r="AU440" s="191" t="s">
        <v>82</v>
      </c>
      <c r="AY440" s="19" t="s">
        <v>226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80</v>
      </c>
      <c r="BK440" s="192">
        <f>ROUND(I440*H440,2)</f>
        <v>0</v>
      </c>
      <c r="BL440" s="19" t="s">
        <v>143</v>
      </c>
      <c r="BM440" s="191" t="s">
        <v>1507</v>
      </c>
    </row>
    <row r="441" spans="1:65" s="2" customFormat="1" ht="11.25">
      <c r="A441" s="36"/>
      <c r="B441" s="37"/>
      <c r="C441" s="38"/>
      <c r="D441" s="193" t="s">
        <v>236</v>
      </c>
      <c r="E441" s="38"/>
      <c r="F441" s="194" t="s">
        <v>1508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236</v>
      </c>
      <c r="AU441" s="19" t="s">
        <v>82</v>
      </c>
    </row>
    <row r="442" spans="1:65" s="13" customFormat="1" ht="11.25">
      <c r="B442" s="198"/>
      <c r="C442" s="199"/>
      <c r="D442" s="200" t="s">
        <v>238</v>
      </c>
      <c r="E442" s="201" t="s">
        <v>19</v>
      </c>
      <c r="F442" s="202" t="s">
        <v>1365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238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226</v>
      </c>
    </row>
    <row r="443" spans="1:65" s="13" customFormat="1" ht="11.25">
      <c r="B443" s="198"/>
      <c r="C443" s="199"/>
      <c r="D443" s="200" t="s">
        <v>238</v>
      </c>
      <c r="E443" s="201" t="s">
        <v>19</v>
      </c>
      <c r="F443" s="202" t="s">
        <v>1509</v>
      </c>
      <c r="G443" s="199"/>
      <c r="H443" s="201" t="s">
        <v>19</v>
      </c>
      <c r="I443" s="203"/>
      <c r="J443" s="199"/>
      <c r="K443" s="199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238</v>
      </c>
      <c r="AU443" s="208" t="s">
        <v>82</v>
      </c>
      <c r="AV443" s="13" t="s">
        <v>80</v>
      </c>
      <c r="AW443" s="13" t="s">
        <v>35</v>
      </c>
      <c r="AX443" s="13" t="s">
        <v>73</v>
      </c>
      <c r="AY443" s="208" t="s">
        <v>226</v>
      </c>
    </row>
    <row r="444" spans="1:65" s="14" customFormat="1" ht="11.25">
      <c r="B444" s="209"/>
      <c r="C444" s="210"/>
      <c r="D444" s="200" t="s">
        <v>238</v>
      </c>
      <c r="E444" s="211" t="s">
        <v>19</v>
      </c>
      <c r="F444" s="212" t="s">
        <v>1510</v>
      </c>
      <c r="G444" s="210"/>
      <c r="H444" s="213">
        <v>75.563000000000002</v>
      </c>
      <c r="I444" s="214"/>
      <c r="J444" s="210"/>
      <c r="K444" s="210"/>
      <c r="L444" s="215"/>
      <c r="M444" s="216"/>
      <c r="N444" s="217"/>
      <c r="O444" s="217"/>
      <c r="P444" s="217"/>
      <c r="Q444" s="217"/>
      <c r="R444" s="217"/>
      <c r="S444" s="217"/>
      <c r="T444" s="218"/>
      <c r="AT444" s="219" t="s">
        <v>238</v>
      </c>
      <c r="AU444" s="219" t="s">
        <v>82</v>
      </c>
      <c r="AV444" s="14" t="s">
        <v>82</v>
      </c>
      <c r="AW444" s="14" t="s">
        <v>35</v>
      </c>
      <c r="AX444" s="14" t="s">
        <v>73</v>
      </c>
      <c r="AY444" s="219" t="s">
        <v>226</v>
      </c>
    </row>
    <row r="445" spans="1:65" s="14" customFormat="1" ht="11.25">
      <c r="B445" s="209"/>
      <c r="C445" s="210"/>
      <c r="D445" s="200" t="s">
        <v>238</v>
      </c>
      <c r="E445" s="211" t="s">
        <v>19</v>
      </c>
      <c r="F445" s="212" t="s">
        <v>1511</v>
      </c>
      <c r="G445" s="210"/>
      <c r="H445" s="213">
        <v>-10.34</v>
      </c>
      <c r="I445" s="214"/>
      <c r="J445" s="210"/>
      <c r="K445" s="210"/>
      <c r="L445" s="215"/>
      <c r="M445" s="216"/>
      <c r="N445" s="217"/>
      <c r="O445" s="217"/>
      <c r="P445" s="217"/>
      <c r="Q445" s="217"/>
      <c r="R445" s="217"/>
      <c r="S445" s="217"/>
      <c r="T445" s="218"/>
      <c r="AT445" s="219" t="s">
        <v>238</v>
      </c>
      <c r="AU445" s="219" t="s">
        <v>82</v>
      </c>
      <c r="AV445" s="14" t="s">
        <v>82</v>
      </c>
      <c r="AW445" s="14" t="s">
        <v>35</v>
      </c>
      <c r="AX445" s="14" t="s">
        <v>73</v>
      </c>
      <c r="AY445" s="219" t="s">
        <v>226</v>
      </c>
    </row>
    <row r="446" spans="1:65" s="16" customFormat="1" ht="11.25">
      <c r="B446" s="253"/>
      <c r="C446" s="254"/>
      <c r="D446" s="200" t="s">
        <v>238</v>
      </c>
      <c r="E446" s="255" t="s">
        <v>19</v>
      </c>
      <c r="F446" s="256" t="s">
        <v>1207</v>
      </c>
      <c r="G446" s="254"/>
      <c r="H446" s="257">
        <v>65.222999999999999</v>
      </c>
      <c r="I446" s="258"/>
      <c r="J446" s="254"/>
      <c r="K446" s="254"/>
      <c r="L446" s="259"/>
      <c r="M446" s="260"/>
      <c r="N446" s="261"/>
      <c r="O446" s="261"/>
      <c r="P446" s="261"/>
      <c r="Q446" s="261"/>
      <c r="R446" s="261"/>
      <c r="S446" s="261"/>
      <c r="T446" s="262"/>
      <c r="AT446" s="263" t="s">
        <v>238</v>
      </c>
      <c r="AU446" s="263" t="s">
        <v>82</v>
      </c>
      <c r="AV446" s="16" t="s">
        <v>90</v>
      </c>
      <c r="AW446" s="16" t="s">
        <v>35</v>
      </c>
      <c r="AX446" s="16" t="s">
        <v>73</v>
      </c>
      <c r="AY446" s="263" t="s">
        <v>226</v>
      </c>
    </row>
    <row r="447" spans="1:65" s="13" customFormat="1" ht="11.25">
      <c r="B447" s="198"/>
      <c r="C447" s="199"/>
      <c r="D447" s="200" t="s">
        <v>238</v>
      </c>
      <c r="E447" s="201" t="s">
        <v>19</v>
      </c>
      <c r="F447" s="202" t="s">
        <v>1512</v>
      </c>
      <c r="G447" s="199"/>
      <c r="H447" s="201" t="s">
        <v>19</v>
      </c>
      <c r="I447" s="203"/>
      <c r="J447" s="199"/>
      <c r="K447" s="199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238</v>
      </c>
      <c r="AU447" s="208" t="s">
        <v>82</v>
      </c>
      <c r="AV447" s="13" t="s">
        <v>80</v>
      </c>
      <c r="AW447" s="13" t="s">
        <v>35</v>
      </c>
      <c r="AX447" s="13" t="s">
        <v>73</v>
      </c>
      <c r="AY447" s="208" t="s">
        <v>226</v>
      </c>
    </row>
    <row r="448" spans="1:65" s="14" customFormat="1" ht="11.25">
      <c r="B448" s="209"/>
      <c r="C448" s="210"/>
      <c r="D448" s="200" t="s">
        <v>238</v>
      </c>
      <c r="E448" s="211" t="s">
        <v>19</v>
      </c>
      <c r="F448" s="212" t="s">
        <v>1513</v>
      </c>
      <c r="G448" s="210"/>
      <c r="H448" s="213">
        <v>35.744</v>
      </c>
      <c r="I448" s="214"/>
      <c r="J448" s="210"/>
      <c r="K448" s="210"/>
      <c r="L448" s="215"/>
      <c r="M448" s="216"/>
      <c r="N448" s="217"/>
      <c r="O448" s="217"/>
      <c r="P448" s="217"/>
      <c r="Q448" s="217"/>
      <c r="R448" s="217"/>
      <c r="S448" s="217"/>
      <c r="T448" s="218"/>
      <c r="AT448" s="219" t="s">
        <v>238</v>
      </c>
      <c r="AU448" s="219" t="s">
        <v>82</v>
      </c>
      <c r="AV448" s="14" t="s">
        <v>82</v>
      </c>
      <c r="AW448" s="14" t="s">
        <v>35</v>
      </c>
      <c r="AX448" s="14" t="s">
        <v>73</v>
      </c>
      <c r="AY448" s="219" t="s">
        <v>226</v>
      </c>
    </row>
    <row r="449" spans="2:51" s="14" customFormat="1" ht="11.25">
      <c r="B449" s="209"/>
      <c r="C449" s="210"/>
      <c r="D449" s="200" t="s">
        <v>238</v>
      </c>
      <c r="E449" s="211" t="s">
        <v>19</v>
      </c>
      <c r="F449" s="212" t="s">
        <v>1514</v>
      </c>
      <c r="G449" s="210"/>
      <c r="H449" s="213">
        <v>4.375</v>
      </c>
      <c r="I449" s="214"/>
      <c r="J449" s="210"/>
      <c r="K449" s="210"/>
      <c r="L449" s="215"/>
      <c r="M449" s="216"/>
      <c r="N449" s="217"/>
      <c r="O449" s="217"/>
      <c r="P449" s="217"/>
      <c r="Q449" s="217"/>
      <c r="R449" s="217"/>
      <c r="S449" s="217"/>
      <c r="T449" s="218"/>
      <c r="AT449" s="219" t="s">
        <v>238</v>
      </c>
      <c r="AU449" s="219" t="s">
        <v>82</v>
      </c>
      <c r="AV449" s="14" t="s">
        <v>82</v>
      </c>
      <c r="AW449" s="14" t="s">
        <v>35</v>
      </c>
      <c r="AX449" s="14" t="s">
        <v>73</v>
      </c>
      <c r="AY449" s="219" t="s">
        <v>226</v>
      </c>
    </row>
    <row r="450" spans="2:51" s="14" customFormat="1" ht="11.25">
      <c r="B450" s="209"/>
      <c r="C450" s="210"/>
      <c r="D450" s="200" t="s">
        <v>238</v>
      </c>
      <c r="E450" s="211" t="s">
        <v>19</v>
      </c>
      <c r="F450" s="212" t="s">
        <v>1515</v>
      </c>
      <c r="G450" s="210"/>
      <c r="H450" s="213">
        <v>-5.032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238</v>
      </c>
      <c r="AU450" s="219" t="s">
        <v>82</v>
      </c>
      <c r="AV450" s="14" t="s">
        <v>82</v>
      </c>
      <c r="AW450" s="14" t="s">
        <v>35</v>
      </c>
      <c r="AX450" s="14" t="s">
        <v>73</v>
      </c>
      <c r="AY450" s="219" t="s">
        <v>226</v>
      </c>
    </row>
    <row r="451" spans="2:51" s="16" customFormat="1" ht="11.25">
      <c r="B451" s="253"/>
      <c r="C451" s="254"/>
      <c r="D451" s="200" t="s">
        <v>238</v>
      </c>
      <c r="E451" s="255" t="s">
        <v>19</v>
      </c>
      <c r="F451" s="256" t="s">
        <v>1207</v>
      </c>
      <c r="G451" s="254"/>
      <c r="H451" s="257">
        <v>35.087000000000003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238</v>
      </c>
      <c r="AU451" s="263" t="s">
        <v>82</v>
      </c>
      <c r="AV451" s="16" t="s">
        <v>90</v>
      </c>
      <c r="AW451" s="16" t="s">
        <v>35</v>
      </c>
      <c r="AX451" s="16" t="s">
        <v>73</v>
      </c>
      <c r="AY451" s="263" t="s">
        <v>226</v>
      </c>
    </row>
    <row r="452" spans="2:51" s="13" customFormat="1" ht="11.25">
      <c r="B452" s="198"/>
      <c r="C452" s="199"/>
      <c r="D452" s="200" t="s">
        <v>238</v>
      </c>
      <c r="E452" s="201" t="s">
        <v>19</v>
      </c>
      <c r="F452" s="202" t="s">
        <v>1516</v>
      </c>
      <c r="G452" s="199"/>
      <c r="H452" s="201" t="s">
        <v>19</v>
      </c>
      <c r="I452" s="203"/>
      <c r="J452" s="199"/>
      <c r="K452" s="199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238</v>
      </c>
      <c r="AU452" s="208" t="s">
        <v>82</v>
      </c>
      <c r="AV452" s="13" t="s">
        <v>80</v>
      </c>
      <c r="AW452" s="13" t="s">
        <v>35</v>
      </c>
      <c r="AX452" s="13" t="s">
        <v>73</v>
      </c>
      <c r="AY452" s="208" t="s">
        <v>226</v>
      </c>
    </row>
    <row r="453" spans="2:51" s="14" customFormat="1" ht="11.25">
      <c r="B453" s="209"/>
      <c r="C453" s="210"/>
      <c r="D453" s="200" t="s">
        <v>238</v>
      </c>
      <c r="E453" s="211" t="s">
        <v>19</v>
      </c>
      <c r="F453" s="212" t="s">
        <v>1517</v>
      </c>
      <c r="G453" s="210"/>
      <c r="H453" s="213">
        <v>54.47</v>
      </c>
      <c r="I453" s="214"/>
      <c r="J453" s="210"/>
      <c r="K453" s="210"/>
      <c r="L453" s="215"/>
      <c r="M453" s="216"/>
      <c r="N453" s="217"/>
      <c r="O453" s="217"/>
      <c r="P453" s="217"/>
      <c r="Q453" s="217"/>
      <c r="R453" s="217"/>
      <c r="S453" s="217"/>
      <c r="T453" s="218"/>
      <c r="AT453" s="219" t="s">
        <v>238</v>
      </c>
      <c r="AU453" s="219" t="s">
        <v>82</v>
      </c>
      <c r="AV453" s="14" t="s">
        <v>82</v>
      </c>
      <c r="AW453" s="14" t="s">
        <v>35</v>
      </c>
      <c r="AX453" s="14" t="s">
        <v>73</v>
      </c>
      <c r="AY453" s="219" t="s">
        <v>226</v>
      </c>
    </row>
    <row r="454" spans="2:51" s="14" customFormat="1" ht="11.25">
      <c r="B454" s="209"/>
      <c r="C454" s="210"/>
      <c r="D454" s="200" t="s">
        <v>238</v>
      </c>
      <c r="E454" s="211" t="s">
        <v>19</v>
      </c>
      <c r="F454" s="212" t="s">
        <v>1518</v>
      </c>
      <c r="G454" s="210"/>
      <c r="H454" s="213">
        <v>3.05</v>
      </c>
      <c r="I454" s="214"/>
      <c r="J454" s="210"/>
      <c r="K454" s="210"/>
      <c r="L454" s="215"/>
      <c r="M454" s="216"/>
      <c r="N454" s="217"/>
      <c r="O454" s="217"/>
      <c r="P454" s="217"/>
      <c r="Q454" s="217"/>
      <c r="R454" s="217"/>
      <c r="S454" s="217"/>
      <c r="T454" s="218"/>
      <c r="AT454" s="219" t="s">
        <v>238</v>
      </c>
      <c r="AU454" s="219" t="s">
        <v>82</v>
      </c>
      <c r="AV454" s="14" t="s">
        <v>82</v>
      </c>
      <c r="AW454" s="14" t="s">
        <v>35</v>
      </c>
      <c r="AX454" s="14" t="s">
        <v>73</v>
      </c>
      <c r="AY454" s="219" t="s">
        <v>226</v>
      </c>
    </row>
    <row r="455" spans="2:51" s="14" customFormat="1" ht="11.25">
      <c r="B455" s="209"/>
      <c r="C455" s="210"/>
      <c r="D455" s="200" t="s">
        <v>238</v>
      </c>
      <c r="E455" s="211" t="s">
        <v>19</v>
      </c>
      <c r="F455" s="212" t="s">
        <v>1519</v>
      </c>
      <c r="G455" s="210"/>
      <c r="H455" s="213">
        <v>-9.6150000000000002</v>
      </c>
      <c r="I455" s="214"/>
      <c r="J455" s="210"/>
      <c r="K455" s="210"/>
      <c r="L455" s="215"/>
      <c r="M455" s="216"/>
      <c r="N455" s="217"/>
      <c r="O455" s="217"/>
      <c r="P455" s="217"/>
      <c r="Q455" s="217"/>
      <c r="R455" s="217"/>
      <c r="S455" s="217"/>
      <c r="T455" s="218"/>
      <c r="AT455" s="219" t="s">
        <v>238</v>
      </c>
      <c r="AU455" s="219" t="s">
        <v>82</v>
      </c>
      <c r="AV455" s="14" t="s">
        <v>82</v>
      </c>
      <c r="AW455" s="14" t="s">
        <v>35</v>
      </c>
      <c r="AX455" s="14" t="s">
        <v>73</v>
      </c>
      <c r="AY455" s="219" t="s">
        <v>226</v>
      </c>
    </row>
    <row r="456" spans="2:51" s="16" customFormat="1" ht="11.25">
      <c r="B456" s="253"/>
      <c r="C456" s="254"/>
      <c r="D456" s="200" t="s">
        <v>238</v>
      </c>
      <c r="E456" s="255" t="s">
        <v>19</v>
      </c>
      <c r="F456" s="256" t="s">
        <v>1207</v>
      </c>
      <c r="G456" s="254"/>
      <c r="H456" s="257">
        <v>47.905000000000001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238</v>
      </c>
      <c r="AU456" s="263" t="s">
        <v>82</v>
      </c>
      <c r="AV456" s="16" t="s">
        <v>90</v>
      </c>
      <c r="AW456" s="16" t="s">
        <v>35</v>
      </c>
      <c r="AX456" s="16" t="s">
        <v>73</v>
      </c>
      <c r="AY456" s="263" t="s">
        <v>226</v>
      </c>
    </row>
    <row r="457" spans="2:51" s="13" customFormat="1" ht="11.25">
      <c r="B457" s="198"/>
      <c r="C457" s="199"/>
      <c r="D457" s="200" t="s">
        <v>238</v>
      </c>
      <c r="E457" s="201" t="s">
        <v>19</v>
      </c>
      <c r="F457" s="202" t="s">
        <v>1520</v>
      </c>
      <c r="G457" s="199"/>
      <c r="H457" s="201" t="s">
        <v>19</v>
      </c>
      <c r="I457" s="203"/>
      <c r="J457" s="199"/>
      <c r="K457" s="199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238</v>
      </c>
      <c r="AU457" s="208" t="s">
        <v>82</v>
      </c>
      <c r="AV457" s="13" t="s">
        <v>80</v>
      </c>
      <c r="AW457" s="13" t="s">
        <v>35</v>
      </c>
      <c r="AX457" s="13" t="s">
        <v>73</v>
      </c>
      <c r="AY457" s="208" t="s">
        <v>226</v>
      </c>
    </row>
    <row r="458" spans="2:51" s="14" customFormat="1" ht="11.25">
      <c r="B458" s="209"/>
      <c r="C458" s="210"/>
      <c r="D458" s="200" t="s">
        <v>238</v>
      </c>
      <c r="E458" s="211" t="s">
        <v>19</v>
      </c>
      <c r="F458" s="212" t="s">
        <v>1521</v>
      </c>
      <c r="G458" s="210"/>
      <c r="H458" s="213">
        <v>22.945</v>
      </c>
      <c r="I458" s="214"/>
      <c r="J458" s="210"/>
      <c r="K458" s="210"/>
      <c r="L458" s="215"/>
      <c r="M458" s="216"/>
      <c r="N458" s="217"/>
      <c r="O458" s="217"/>
      <c r="P458" s="217"/>
      <c r="Q458" s="217"/>
      <c r="R458" s="217"/>
      <c r="S458" s="217"/>
      <c r="T458" s="218"/>
      <c r="AT458" s="219" t="s">
        <v>238</v>
      </c>
      <c r="AU458" s="219" t="s">
        <v>82</v>
      </c>
      <c r="AV458" s="14" t="s">
        <v>82</v>
      </c>
      <c r="AW458" s="14" t="s">
        <v>35</v>
      </c>
      <c r="AX458" s="14" t="s">
        <v>73</v>
      </c>
      <c r="AY458" s="219" t="s">
        <v>226</v>
      </c>
    </row>
    <row r="459" spans="2:51" s="14" customFormat="1" ht="11.25">
      <c r="B459" s="209"/>
      <c r="C459" s="210"/>
      <c r="D459" s="200" t="s">
        <v>238</v>
      </c>
      <c r="E459" s="211" t="s">
        <v>19</v>
      </c>
      <c r="F459" s="212" t="s">
        <v>1522</v>
      </c>
      <c r="G459" s="210"/>
      <c r="H459" s="213">
        <v>-1.379</v>
      </c>
      <c r="I459" s="214"/>
      <c r="J459" s="210"/>
      <c r="K459" s="210"/>
      <c r="L459" s="215"/>
      <c r="M459" s="216"/>
      <c r="N459" s="217"/>
      <c r="O459" s="217"/>
      <c r="P459" s="217"/>
      <c r="Q459" s="217"/>
      <c r="R459" s="217"/>
      <c r="S459" s="217"/>
      <c r="T459" s="218"/>
      <c r="AT459" s="219" t="s">
        <v>238</v>
      </c>
      <c r="AU459" s="219" t="s">
        <v>82</v>
      </c>
      <c r="AV459" s="14" t="s">
        <v>82</v>
      </c>
      <c r="AW459" s="14" t="s">
        <v>35</v>
      </c>
      <c r="AX459" s="14" t="s">
        <v>73</v>
      </c>
      <c r="AY459" s="219" t="s">
        <v>226</v>
      </c>
    </row>
    <row r="460" spans="2:51" s="16" customFormat="1" ht="11.25">
      <c r="B460" s="253"/>
      <c r="C460" s="254"/>
      <c r="D460" s="200" t="s">
        <v>238</v>
      </c>
      <c r="E460" s="255" t="s">
        <v>19</v>
      </c>
      <c r="F460" s="256" t="s">
        <v>1207</v>
      </c>
      <c r="G460" s="254"/>
      <c r="H460" s="257">
        <v>21.565999999999999</v>
      </c>
      <c r="I460" s="258"/>
      <c r="J460" s="254"/>
      <c r="K460" s="254"/>
      <c r="L460" s="259"/>
      <c r="M460" s="260"/>
      <c r="N460" s="261"/>
      <c r="O460" s="261"/>
      <c r="P460" s="261"/>
      <c r="Q460" s="261"/>
      <c r="R460" s="261"/>
      <c r="S460" s="261"/>
      <c r="T460" s="262"/>
      <c r="AT460" s="263" t="s">
        <v>238</v>
      </c>
      <c r="AU460" s="263" t="s">
        <v>82</v>
      </c>
      <c r="AV460" s="16" t="s">
        <v>90</v>
      </c>
      <c r="AW460" s="16" t="s">
        <v>35</v>
      </c>
      <c r="AX460" s="16" t="s">
        <v>73</v>
      </c>
      <c r="AY460" s="263" t="s">
        <v>226</v>
      </c>
    </row>
    <row r="461" spans="2:51" s="13" customFormat="1" ht="11.25">
      <c r="B461" s="198"/>
      <c r="C461" s="199"/>
      <c r="D461" s="200" t="s">
        <v>238</v>
      </c>
      <c r="E461" s="201" t="s">
        <v>19</v>
      </c>
      <c r="F461" s="202" t="s">
        <v>1523</v>
      </c>
      <c r="G461" s="199"/>
      <c r="H461" s="201" t="s">
        <v>19</v>
      </c>
      <c r="I461" s="203"/>
      <c r="J461" s="199"/>
      <c r="K461" s="199"/>
      <c r="L461" s="204"/>
      <c r="M461" s="205"/>
      <c r="N461" s="206"/>
      <c r="O461" s="206"/>
      <c r="P461" s="206"/>
      <c r="Q461" s="206"/>
      <c r="R461" s="206"/>
      <c r="S461" s="206"/>
      <c r="T461" s="207"/>
      <c r="AT461" s="208" t="s">
        <v>238</v>
      </c>
      <c r="AU461" s="208" t="s">
        <v>82</v>
      </c>
      <c r="AV461" s="13" t="s">
        <v>80</v>
      </c>
      <c r="AW461" s="13" t="s">
        <v>35</v>
      </c>
      <c r="AX461" s="13" t="s">
        <v>73</v>
      </c>
      <c r="AY461" s="208" t="s">
        <v>226</v>
      </c>
    </row>
    <row r="462" spans="2:51" s="14" customFormat="1" ht="11.25">
      <c r="B462" s="209"/>
      <c r="C462" s="210"/>
      <c r="D462" s="200" t="s">
        <v>238</v>
      </c>
      <c r="E462" s="211" t="s">
        <v>19</v>
      </c>
      <c r="F462" s="212" t="s">
        <v>1524</v>
      </c>
      <c r="G462" s="210"/>
      <c r="H462" s="213">
        <v>49.594999999999999</v>
      </c>
      <c r="I462" s="214"/>
      <c r="J462" s="210"/>
      <c r="K462" s="210"/>
      <c r="L462" s="215"/>
      <c r="M462" s="216"/>
      <c r="N462" s="217"/>
      <c r="O462" s="217"/>
      <c r="P462" s="217"/>
      <c r="Q462" s="217"/>
      <c r="R462" s="217"/>
      <c r="S462" s="217"/>
      <c r="T462" s="218"/>
      <c r="AT462" s="219" t="s">
        <v>238</v>
      </c>
      <c r="AU462" s="219" t="s">
        <v>82</v>
      </c>
      <c r="AV462" s="14" t="s">
        <v>82</v>
      </c>
      <c r="AW462" s="14" t="s">
        <v>35</v>
      </c>
      <c r="AX462" s="14" t="s">
        <v>73</v>
      </c>
      <c r="AY462" s="219" t="s">
        <v>226</v>
      </c>
    </row>
    <row r="463" spans="2:51" s="14" customFormat="1" ht="11.25">
      <c r="B463" s="209"/>
      <c r="C463" s="210"/>
      <c r="D463" s="200" t="s">
        <v>238</v>
      </c>
      <c r="E463" s="211" t="s">
        <v>19</v>
      </c>
      <c r="F463" s="212" t="s">
        <v>1525</v>
      </c>
      <c r="G463" s="210"/>
      <c r="H463" s="213">
        <v>2.8679999999999999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238</v>
      </c>
      <c r="AU463" s="219" t="s">
        <v>82</v>
      </c>
      <c r="AV463" s="14" t="s">
        <v>82</v>
      </c>
      <c r="AW463" s="14" t="s">
        <v>35</v>
      </c>
      <c r="AX463" s="14" t="s">
        <v>73</v>
      </c>
      <c r="AY463" s="219" t="s">
        <v>226</v>
      </c>
    </row>
    <row r="464" spans="2:51" s="14" customFormat="1" ht="11.25">
      <c r="B464" s="209"/>
      <c r="C464" s="210"/>
      <c r="D464" s="200" t="s">
        <v>238</v>
      </c>
      <c r="E464" s="211" t="s">
        <v>19</v>
      </c>
      <c r="F464" s="212" t="s">
        <v>1526</v>
      </c>
      <c r="G464" s="210"/>
      <c r="H464" s="213">
        <v>-6.6550000000000002</v>
      </c>
      <c r="I464" s="214"/>
      <c r="J464" s="210"/>
      <c r="K464" s="210"/>
      <c r="L464" s="215"/>
      <c r="M464" s="216"/>
      <c r="N464" s="217"/>
      <c r="O464" s="217"/>
      <c r="P464" s="217"/>
      <c r="Q464" s="217"/>
      <c r="R464" s="217"/>
      <c r="S464" s="217"/>
      <c r="T464" s="218"/>
      <c r="AT464" s="219" t="s">
        <v>238</v>
      </c>
      <c r="AU464" s="219" t="s">
        <v>82</v>
      </c>
      <c r="AV464" s="14" t="s">
        <v>82</v>
      </c>
      <c r="AW464" s="14" t="s">
        <v>35</v>
      </c>
      <c r="AX464" s="14" t="s">
        <v>73</v>
      </c>
      <c r="AY464" s="219" t="s">
        <v>226</v>
      </c>
    </row>
    <row r="465" spans="2:51" s="16" customFormat="1" ht="11.25">
      <c r="B465" s="253"/>
      <c r="C465" s="254"/>
      <c r="D465" s="200" t="s">
        <v>238</v>
      </c>
      <c r="E465" s="255" t="s">
        <v>19</v>
      </c>
      <c r="F465" s="256" t="s">
        <v>1207</v>
      </c>
      <c r="G465" s="254"/>
      <c r="H465" s="257">
        <v>45.808</v>
      </c>
      <c r="I465" s="258"/>
      <c r="J465" s="254"/>
      <c r="K465" s="254"/>
      <c r="L465" s="259"/>
      <c r="M465" s="260"/>
      <c r="N465" s="261"/>
      <c r="O465" s="261"/>
      <c r="P465" s="261"/>
      <c r="Q465" s="261"/>
      <c r="R465" s="261"/>
      <c r="S465" s="261"/>
      <c r="T465" s="262"/>
      <c r="AT465" s="263" t="s">
        <v>238</v>
      </c>
      <c r="AU465" s="263" t="s">
        <v>82</v>
      </c>
      <c r="AV465" s="16" t="s">
        <v>90</v>
      </c>
      <c r="AW465" s="16" t="s">
        <v>35</v>
      </c>
      <c r="AX465" s="16" t="s">
        <v>73</v>
      </c>
      <c r="AY465" s="263" t="s">
        <v>226</v>
      </c>
    </row>
    <row r="466" spans="2:51" s="13" customFormat="1" ht="11.25">
      <c r="B466" s="198"/>
      <c r="C466" s="199"/>
      <c r="D466" s="200" t="s">
        <v>238</v>
      </c>
      <c r="E466" s="201" t="s">
        <v>19</v>
      </c>
      <c r="F466" s="202" t="s">
        <v>1527</v>
      </c>
      <c r="G466" s="199"/>
      <c r="H466" s="201" t="s">
        <v>19</v>
      </c>
      <c r="I466" s="203"/>
      <c r="J466" s="199"/>
      <c r="K466" s="199"/>
      <c r="L466" s="204"/>
      <c r="M466" s="205"/>
      <c r="N466" s="206"/>
      <c r="O466" s="206"/>
      <c r="P466" s="206"/>
      <c r="Q466" s="206"/>
      <c r="R466" s="206"/>
      <c r="S466" s="206"/>
      <c r="T466" s="207"/>
      <c r="AT466" s="208" t="s">
        <v>238</v>
      </c>
      <c r="AU466" s="208" t="s">
        <v>82</v>
      </c>
      <c r="AV466" s="13" t="s">
        <v>80</v>
      </c>
      <c r="AW466" s="13" t="s">
        <v>35</v>
      </c>
      <c r="AX466" s="13" t="s">
        <v>73</v>
      </c>
      <c r="AY466" s="208" t="s">
        <v>226</v>
      </c>
    </row>
    <row r="467" spans="2:51" s="14" customFormat="1" ht="11.25">
      <c r="B467" s="209"/>
      <c r="C467" s="210"/>
      <c r="D467" s="200" t="s">
        <v>238</v>
      </c>
      <c r="E467" s="211" t="s">
        <v>19</v>
      </c>
      <c r="F467" s="212" t="s">
        <v>1528</v>
      </c>
      <c r="G467" s="210"/>
      <c r="H467" s="213">
        <v>23.074999999999999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238</v>
      </c>
      <c r="AU467" s="219" t="s">
        <v>82</v>
      </c>
      <c r="AV467" s="14" t="s">
        <v>82</v>
      </c>
      <c r="AW467" s="14" t="s">
        <v>35</v>
      </c>
      <c r="AX467" s="14" t="s">
        <v>73</v>
      </c>
      <c r="AY467" s="219" t="s">
        <v>226</v>
      </c>
    </row>
    <row r="468" spans="2:51" s="14" customFormat="1" ht="11.25">
      <c r="B468" s="209"/>
      <c r="C468" s="210"/>
      <c r="D468" s="200" t="s">
        <v>238</v>
      </c>
      <c r="E468" s="211" t="s">
        <v>19</v>
      </c>
      <c r="F468" s="212" t="s">
        <v>1522</v>
      </c>
      <c r="G468" s="210"/>
      <c r="H468" s="213">
        <v>-1.379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238</v>
      </c>
      <c r="AU468" s="219" t="s">
        <v>82</v>
      </c>
      <c r="AV468" s="14" t="s">
        <v>82</v>
      </c>
      <c r="AW468" s="14" t="s">
        <v>35</v>
      </c>
      <c r="AX468" s="14" t="s">
        <v>73</v>
      </c>
      <c r="AY468" s="219" t="s">
        <v>226</v>
      </c>
    </row>
    <row r="469" spans="2:51" s="16" customFormat="1" ht="11.25">
      <c r="B469" s="253"/>
      <c r="C469" s="254"/>
      <c r="D469" s="200" t="s">
        <v>238</v>
      </c>
      <c r="E469" s="255" t="s">
        <v>19</v>
      </c>
      <c r="F469" s="256" t="s">
        <v>1207</v>
      </c>
      <c r="G469" s="254"/>
      <c r="H469" s="257">
        <v>21.696000000000002</v>
      </c>
      <c r="I469" s="258"/>
      <c r="J469" s="254"/>
      <c r="K469" s="254"/>
      <c r="L469" s="259"/>
      <c r="M469" s="260"/>
      <c r="N469" s="261"/>
      <c r="O469" s="261"/>
      <c r="P469" s="261"/>
      <c r="Q469" s="261"/>
      <c r="R469" s="261"/>
      <c r="S469" s="261"/>
      <c r="T469" s="262"/>
      <c r="AT469" s="263" t="s">
        <v>238</v>
      </c>
      <c r="AU469" s="263" t="s">
        <v>82</v>
      </c>
      <c r="AV469" s="16" t="s">
        <v>90</v>
      </c>
      <c r="AW469" s="16" t="s">
        <v>35</v>
      </c>
      <c r="AX469" s="16" t="s">
        <v>73</v>
      </c>
      <c r="AY469" s="263" t="s">
        <v>226</v>
      </c>
    </row>
    <row r="470" spans="2:51" s="13" customFormat="1" ht="11.25">
      <c r="B470" s="198"/>
      <c r="C470" s="199"/>
      <c r="D470" s="200" t="s">
        <v>238</v>
      </c>
      <c r="E470" s="201" t="s">
        <v>19</v>
      </c>
      <c r="F470" s="202" t="s">
        <v>1529</v>
      </c>
      <c r="G470" s="199"/>
      <c r="H470" s="201" t="s">
        <v>19</v>
      </c>
      <c r="I470" s="203"/>
      <c r="J470" s="199"/>
      <c r="K470" s="199"/>
      <c r="L470" s="204"/>
      <c r="M470" s="205"/>
      <c r="N470" s="206"/>
      <c r="O470" s="206"/>
      <c r="P470" s="206"/>
      <c r="Q470" s="206"/>
      <c r="R470" s="206"/>
      <c r="S470" s="206"/>
      <c r="T470" s="207"/>
      <c r="AT470" s="208" t="s">
        <v>238</v>
      </c>
      <c r="AU470" s="208" t="s">
        <v>82</v>
      </c>
      <c r="AV470" s="13" t="s">
        <v>80</v>
      </c>
      <c r="AW470" s="13" t="s">
        <v>35</v>
      </c>
      <c r="AX470" s="13" t="s">
        <v>73</v>
      </c>
      <c r="AY470" s="208" t="s">
        <v>226</v>
      </c>
    </row>
    <row r="471" spans="2:51" s="14" customFormat="1" ht="11.25">
      <c r="B471" s="209"/>
      <c r="C471" s="210"/>
      <c r="D471" s="200" t="s">
        <v>238</v>
      </c>
      <c r="E471" s="211" t="s">
        <v>19</v>
      </c>
      <c r="F471" s="212" t="s">
        <v>1530</v>
      </c>
      <c r="G471" s="210"/>
      <c r="H471" s="213">
        <v>25.74</v>
      </c>
      <c r="I471" s="214"/>
      <c r="J471" s="210"/>
      <c r="K471" s="210"/>
      <c r="L471" s="215"/>
      <c r="M471" s="216"/>
      <c r="N471" s="217"/>
      <c r="O471" s="217"/>
      <c r="P471" s="217"/>
      <c r="Q471" s="217"/>
      <c r="R471" s="217"/>
      <c r="S471" s="217"/>
      <c r="T471" s="218"/>
      <c r="AT471" s="219" t="s">
        <v>238</v>
      </c>
      <c r="AU471" s="219" t="s">
        <v>82</v>
      </c>
      <c r="AV471" s="14" t="s">
        <v>82</v>
      </c>
      <c r="AW471" s="14" t="s">
        <v>35</v>
      </c>
      <c r="AX471" s="14" t="s">
        <v>73</v>
      </c>
      <c r="AY471" s="219" t="s">
        <v>226</v>
      </c>
    </row>
    <row r="472" spans="2:51" s="14" customFormat="1" ht="11.25">
      <c r="B472" s="209"/>
      <c r="C472" s="210"/>
      <c r="D472" s="200" t="s">
        <v>238</v>
      </c>
      <c r="E472" s="211" t="s">
        <v>19</v>
      </c>
      <c r="F472" s="212" t="s">
        <v>1531</v>
      </c>
      <c r="G472" s="210"/>
      <c r="H472" s="213">
        <v>2.3730000000000002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238</v>
      </c>
      <c r="AU472" s="219" t="s">
        <v>82</v>
      </c>
      <c r="AV472" s="14" t="s">
        <v>82</v>
      </c>
      <c r="AW472" s="14" t="s">
        <v>35</v>
      </c>
      <c r="AX472" s="14" t="s">
        <v>73</v>
      </c>
      <c r="AY472" s="219" t="s">
        <v>226</v>
      </c>
    </row>
    <row r="473" spans="2:51" s="14" customFormat="1" ht="11.25">
      <c r="B473" s="209"/>
      <c r="C473" s="210"/>
      <c r="D473" s="200" t="s">
        <v>238</v>
      </c>
      <c r="E473" s="211" t="s">
        <v>19</v>
      </c>
      <c r="F473" s="212" t="s">
        <v>1532</v>
      </c>
      <c r="G473" s="210"/>
      <c r="H473" s="213">
        <v>-3.8130000000000002</v>
      </c>
      <c r="I473" s="214"/>
      <c r="J473" s="210"/>
      <c r="K473" s="210"/>
      <c r="L473" s="215"/>
      <c r="M473" s="216"/>
      <c r="N473" s="217"/>
      <c r="O473" s="217"/>
      <c r="P473" s="217"/>
      <c r="Q473" s="217"/>
      <c r="R473" s="217"/>
      <c r="S473" s="217"/>
      <c r="T473" s="218"/>
      <c r="AT473" s="219" t="s">
        <v>238</v>
      </c>
      <c r="AU473" s="219" t="s">
        <v>82</v>
      </c>
      <c r="AV473" s="14" t="s">
        <v>82</v>
      </c>
      <c r="AW473" s="14" t="s">
        <v>35</v>
      </c>
      <c r="AX473" s="14" t="s">
        <v>73</v>
      </c>
      <c r="AY473" s="219" t="s">
        <v>226</v>
      </c>
    </row>
    <row r="474" spans="2:51" s="16" customFormat="1" ht="11.25">
      <c r="B474" s="253"/>
      <c r="C474" s="254"/>
      <c r="D474" s="200" t="s">
        <v>238</v>
      </c>
      <c r="E474" s="255" t="s">
        <v>19</v>
      </c>
      <c r="F474" s="256" t="s">
        <v>1207</v>
      </c>
      <c r="G474" s="254"/>
      <c r="H474" s="257">
        <v>24.3</v>
      </c>
      <c r="I474" s="258"/>
      <c r="J474" s="254"/>
      <c r="K474" s="254"/>
      <c r="L474" s="259"/>
      <c r="M474" s="260"/>
      <c r="N474" s="261"/>
      <c r="O474" s="261"/>
      <c r="P474" s="261"/>
      <c r="Q474" s="261"/>
      <c r="R474" s="261"/>
      <c r="S474" s="261"/>
      <c r="T474" s="262"/>
      <c r="AT474" s="263" t="s">
        <v>238</v>
      </c>
      <c r="AU474" s="263" t="s">
        <v>82</v>
      </c>
      <c r="AV474" s="16" t="s">
        <v>90</v>
      </c>
      <c r="AW474" s="16" t="s">
        <v>35</v>
      </c>
      <c r="AX474" s="16" t="s">
        <v>73</v>
      </c>
      <c r="AY474" s="263" t="s">
        <v>226</v>
      </c>
    </row>
    <row r="475" spans="2:51" s="13" customFormat="1" ht="11.25">
      <c r="B475" s="198"/>
      <c r="C475" s="199"/>
      <c r="D475" s="200" t="s">
        <v>238</v>
      </c>
      <c r="E475" s="201" t="s">
        <v>19</v>
      </c>
      <c r="F475" s="202" t="s">
        <v>1533</v>
      </c>
      <c r="G475" s="199"/>
      <c r="H475" s="201" t="s">
        <v>19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238</v>
      </c>
      <c r="AU475" s="208" t="s">
        <v>82</v>
      </c>
      <c r="AV475" s="13" t="s">
        <v>80</v>
      </c>
      <c r="AW475" s="13" t="s">
        <v>35</v>
      </c>
      <c r="AX475" s="13" t="s">
        <v>73</v>
      </c>
      <c r="AY475" s="208" t="s">
        <v>226</v>
      </c>
    </row>
    <row r="476" spans="2:51" s="14" customFormat="1" ht="11.25">
      <c r="B476" s="209"/>
      <c r="C476" s="210"/>
      <c r="D476" s="200" t="s">
        <v>238</v>
      </c>
      <c r="E476" s="211" t="s">
        <v>19</v>
      </c>
      <c r="F476" s="212" t="s">
        <v>1534</v>
      </c>
      <c r="G476" s="210"/>
      <c r="H476" s="213">
        <v>19.916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238</v>
      </c>
      <c r="AU476" s="219" t="s">
        <v>82</v>
      </c>
      <c r="AV476" s="14" t="s">
        <v>82</v>
      </c>
      <c r="AW476" s="14" t="s">
        <v>35</v>
      </c>
      <c r="AX476" s="14" t="s">
        <v>73</v>
      </c>
      <c r="AY476" s="219" t="s">
        <v>226</v>
      </c>
    </row>
    <row r="477" spans="2:51" s="14" customFormat="1" ht="11.25">
      <c r="B477" s="209"/>
      <c r="C477" s="210"/>
      <c r="D477" s="200" t="s">
        <v>238</v>
      </c>
      <c r="E477" s="211" t="s">
        <v>19</v>
      </c>
      <c r="F477" s="212" t="s">
        <v>1535</v>
      </c>
      <c r="G477" s="210"/>
      <c r="H477" s="213">
        <v>33.15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238</v>
      </c>
      <c r="AU477" s="219" t="s">
        <v>82</v>
      </c>
      <c r="AV477" s="14" t="s">
        <v>82</v>
      </c>
      <c r="AW477" s="14" t="s">
        <v>35</v>
      </c>
      <c r="AX477" s="14" t="s">
        <v>73</v>
      </c>
      <c r="AY477" s="219" t="s">
        <v>226</v>
      </c>
    </row>
    <row r="478" spans="2:51" s="14" customFormat="1" ht="11.25">
      <c r="B478" s="209"/>
      <c r="C478" s="210"/>
      <c r="D478" s="200" t="s">
        <v>238</v>
      </c>
      <c r="E478" s="211" t="s">
        <v>19</v>
      </c>
      <c r="F478" s="212" t="s">
        <v>1536</v>
      </c>
      <c r="G478" s="210"/>
      <c r="H478" s="213">
        <v>-7.0919999999999996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238</v>
      </c>
      <c r="AU478" s="219" t="s">
        <v>82</v>
      </c>
      <c r="AV478" s="14" t="s">
        <v>82</v>
      </c>
      <c r="AW478" s="14" t="s">
        <v>35</v>
      </c>
      <c r="AX478" s="14" t="s">
        <v>73</v>
      </c>
      <c r="AY478" s="219" t="s">
        <v>226</v>
      </c>
    </row>
    <row r="479" spans="2:51" s="16" customFormat="1" ht="11.25">
      <c r="B479" s="253"/>
      <c r="C479" s="254"/>
      <c r="D479" s="200" t="s">
        <v>238</v>
      </c>
      <c r="E479" s="255" t="s">
        <v>19</v>
      </c>
      <c r="F479" s="256" t="s">
        <v>1207</v>
      </c>
      <c r="G479" s="254"/>
      <c r="H479" s="257">
        <v>45.973999999999997</v>
      </c>
      <c r="I479" s="258"/>
      <c r="J479" s="254"/>
      <c r="K479" s="254"/>
      <c r="L479" s="259"/>
      <c r="M479" s="260"/>
      <c r="N479" s="261"/>
      <c r="O479" s="261"/>
      <c r="P479" s="261"/>
      <c r="Q479" s="261"/>
      <c r="R479" s="261"/>
      <c r="S479" s="261"/>
      <c r="T479" s="262"/>
      <c r="AT479" s="263" t="s">
        <v>238</v>
      </c>
      <c r="AU479" s="263" t="s">
        <v>82</v>
      </c>
      <c r="AV479" s="16" t="s">
        <v>90</v>
      </c>
      <c r="AW479" s="16" t="s">
        <v>35</v>
      </c>
      <c r="AX479" s="16" t="s">
        <v>73</v>
      </c>
      <c r="AY479" s="263" t="s">
        <v>226</v>
      </c>
    </row>
    <row r="480" spans="2:51" s="13" customFormat="1" ht="11.25">
      <c r="B480" s="198"/>
      <c r="C480" s="199"/>
      <c r="D480" s="200" t="s">
        <v>238</v>
      </c>
      <c r="E480" s="201" t="s">
        <v>19</v>
      </c>
      <c r="F480" s="202" t="s">
        <v>1537</v>
      </c>
      <c r="G480" s="199"/>
      <c r="H480" s="201" t="s">
        <v>19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238</v>
      </c>
      <c r="AU480" s="208" t="s">
        <v>82</v>
      </c>
      <c r="AV480" s="13" t="s">
        <v>80</v>
      </c>
      <c r="AW480" s="13" t="s">
        <v>35</v>
      </c>
      <c r="AX480" s="13" t="s">
        <v>73</v>
      </c>
      <c r="AY480" s="208" t="s">
        <v>226</v>
      </c>
    </row>
    <row r="481" spans="2:51" s="14" customFormat="1" ht="11.25">
      <c r="B481" s="209"/>
      <c r="C481" s="210"/>
      <c r="D481" s="200" t="s">
        <v>238</v>
      </c>
      <c r="E481" s="211" t="s">
        <v>19</v>
      </c>
      <c r="F481" s="212" t="s">
        <v>1530</v>
      </c>
      <c r="G481" s="210"/>
      <c r="H481" s="213">
        <v>25.74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238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226</v>
      </c>
    </row>
    <row r="482" spans="2:51" s="14" customFormat="1" ht="11.25">
      <c r="B482" s="209"/>
      <c r="C482" s="210"/>
      <c r="D482" s="200" t="s">
        <v>238</v>
      </c>
      <c r="E482" s="211" t="s">
        <v>19</v>
      </c>
      <c r="F482" s="212" t="s">
        <v>1531</v>
      </c>
      <c r="G482" s="210"/>
      <c r="H482" s="213">
        <v>2.3730000000000002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238</v>
      </c>
      <c r="AU482" s="219" t="s">
        <v>82</v>
      </c>
      <c r="AV482" s="14" t="s">
        <v>82</v>
      </c>
      <c r="AW482" s="14" t="s">
        <v>35</v>
      </c>
      <c r="AX482" s="14" t="s">
        <v>73</v>
      </c>
      <c r="AY482" s="219" t="s">
        <v>226</v>
      </c>
    </row>
    <row r="483" spans="2:51" s="14" customFormat="1" ht="11.25">
      <c r="B483" s="209"/>
      <c r="C483" s="210"/>
      <c r="D483" s="200" t="s">
        <v>238</v>
      </c>
      <c r="E483" s="211" t="s">
        <v>19</v>
      </c>
      <c r="F483" s="212" t="s">
        <v>1532</v>
      </c>
      <c r="G483" s="210"/>
      <c r="H483" s="213">
        <v>-3.8130000000000002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238</v>
      </c>
      <c r="AU483" s="219" t="s">
        <v>82</v>
      </c>
      <c r="AV483" s="14" t="s">
        <v>82</v>
      </c>
      <c r="AW483" s="14" t="s">
        <v>35</v>
      </c>
      <c r="AX483" s="14" t="s">
        <v>73</v>
      </c>
      <c r="AY483" s="219" t="s">
        <v>226</v>
      </c>
    </row>
    <row r="484" spans="2:51" s="16" customFormat="1" ht="11.25">
      <c r="B484" s="253"/>
      <c r="C484" s="254"/>
      <c r="D484" s="200" t="s">
        <v>238</v>
      </c>
      <c r="E484" s="255" t="s">
        <v>19</v>
      </c>
      <c r="F484" s="256" t="s">
        <v>1207</v>
      </c>
      <c r="G484" s="254"/>
      <c r="H484" s="257">
        <v>24.3</v>
      </c>
      <c r="I484" s="258"/>
      <c r="J484" s="254"/>
      <c r="K484" s="254"/>
      <c r="L484" s="259"/>
      <c r="M484" s="260"/>
      <c r="N484" s="261"/>
      <c r="O484" s="261"/>
      <c r="P484" s="261"/>
      <c r="Q484" s="261"/>
      <c r="R484" s="261"/>
      <c r="S484" s="261"/>
      <c r="T484" s="262"/>
      <c r="AT484" s="263" t="s">
        <v>238</v>
      </c>
      <c r="AU484" s="263" t="s">
        <v>82</v>
      </c>
      <c r="AV484" s="16" t="s">
        <v>90</v>
      </c>
      <c r="AW484" s="16" t="s">
        <v>35</v>
      </c>
      <c r="AX484" s="16" t="s">
        <v>73</v>
      </c>
      <c r="AY484" s="263" t="s">
        <v>226</v>
      </c>
    </row>
    <row r="485" spans="2:51" s="13" customFormat="1" ht="11.25">
      <c r="B485" s="198"/>
      <c r="C485" s="199"/>
      <c r="D485" s="200" t="s">
        <v>238</v>
      </c>
      <c r="E485" s="201" t="s">
        <v>19</v>
      </c>
      <c r="F485" s="202" t="s">
        <v>1538</v>
      </c>
      <c r="G485" s="199"/>
      <c r="H485" s="201" t="s">
        <v>19</v>
      </c>
      <c r="I485" s="203"/>
      <c r="J485" s="199"/>
      <c r="K485" s="199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238</v>
      </c>
      <c r="AU485" s="208" t="s">
        <v>82</v>
      </c>
      <c r="AV485" s="13" t="s">
        <v>80</v>
      </c>
      <c r="AW485" s="13" t="s">
        <v>35</v>
      </c>
      <c r="AX485" s="13" t="s">
        <v>73</v>
      </c>
      <c r="AY485" s="208" t="s">
        <v>226</v>
      </c>
    </row>
    <row r="486" spans="2:51" s="14" customFormat="1" ht="11.25">
      <c r="B486" s="209"/>
      <c r="C486" s="210"/>
      <c r="D486" s="200" t="s">
        <v>238</v>
      </c>
      <c r="E486" s="211" t="s">
        <v>19</v>
      </c>
      <c r="F486" s="212" t="s">
        <v>1539</v>
      </c>
      <c r="G486" s="210"/>
      <c r="H486" s="213">
        <v>36.536999999999999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238</v>
      </c>
      <c r="AU486" s="219" t="s">
        <v>82</v>
      </c>
      <c r="AV486" s="14" t="s">
        <v>82</v>
      </c>
      <c r="AW486" s="14" t="s">
        <v>35</v>
      </c>
      <c r="AX486" s="14" t="s">
        <v>73</v>
      </c>
      <c r="AY486" s="219" t="s">
        <v>226</v>
      </c>
    </row>
    <row r="487" spans="2:51" s="14" customFormat="1" ht="11.25">
      <c r="B487" s="209"/>
      <c r="C487" s="210"/>
      <c r="D487" s="200" t="s">
        <v>238</v>
      </c>
      <c r="E487" s="211" t="s">
        <v>19</v>
      </c>
      <c r="F487" s="212" t="s">
        <v>1540</v>
      </c>
      <c r="G487" s="210"/>
      <c r="H487" s="213">
        <v>-4.3339999999999996</v>
      </c>
      <c r="I487" s="214"/>
      <c r="J487" s="210"/>
      <c r="K487" s="210"/>
      <c r="L487" s="215"/>
      <c r="M487" s="216"/>
      <c r="N487" s="217"/>
      <c r="O487" s="217"/>
      <c r="P487" s="217"/>
      <c r="Q487" s="217"/>
      <c r="R487" s="217"/>
      <c r="S487" s="217"/>
      <c r="T487" s="218"/>
      <c r="AT487" s="219" t="s">
        <v>238</v>
      </c>
      <c r="AU487" s="219" t="s">
        <v>82</v>
      </c>
      <c r="AV487" s="14" t="s">
        <v>82</v>
      </c>
      <c r="AW487" s="14" t="s">
        <v>35</v>
      </c>
      <c r="AX487" s="14" t="s">
        <v>73</v>
      </c>
      <c r="AY487" s="219" t="s">
        <v>226</v>
      </c>
    </row>
    <row r="488" spans="2:51" s="16" customFormat="1" ht="11.25">
      <c r="B488" s="253"/>
      <c r="C488" s="254"/>
      <c r="D488" s="200" t="s">
        <v>238</v>
      </c>
      <c r="E488" s="255" t="s">
        <v>19</v>
      </c>
      <c r="F488" s="256" t="s">
        <v>1207</v>
      </c>
      <c r="G488" s="254"/>
      <c r="H488" s="257">
        <v>32.203000000000003</v>
      </c>
      <c r="I488" s="258"/>
      <c r="J488" s="254"/>
      <c r="K488" s="254"/>
      <c r="L488" s="259"/>
      <c r="M488" s="260"/>
      <c r="N488" s="261"/>
      <c r="O488" s="261"/>
      <c r="P488" s="261"/>
      <c r="Q488" s="261"/>
      <c r="R488" s="261"/>
      <c r="S488" s="261"/>
      <c r="T488" s="262"/>
      <c r="AT488" s="263" t="s">
        <v>238</v>
      </c>
      <c r="AU488" s="263" t="s">
        <v>82</v>
      </c>
      <c r="AV488" s="16" t="s">
        <v>90</v>
      </c>
      <c r="AW488" s="16" t="s">
        <v>35</v>
      </c>
      <c r="AX488" s="16" t="s">
        <v>73</v>
      </c>
      <c r="AY488" s="263" t="s">
        <v>226</v>
      </c>
    </row>
    <row r="489" spans="2:51" s="13" customFormat="1" ht="11.25">
      <c r="B489" s="198"/>
      <c r="C489" s="199"/>
      <c r="D489" s="200" t="s">
        <v>238</v>
      </c>
      <c r="E489" s="201" t="s">
        <v>19</v>
      </c>
      <c r="F489" s="202" t="s">
        <v>1541</v>
      </c>
      <c r="G489" s="199"/>
      <c r="H489" s="201" t="s">
        <v>19</v>
      </c>
      <c r="I489" s="203"/>
      <c r="J489" s="199"/>
      <c r="K489" s="199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238</v>
      </c>
      <c r="AU489" s="208" t="s">
        <v>82</v>
      </c>
      <c r="AV489" s="13" t="s">
        <v>80</v>
      </c>
      <c r="AW489" s="13" t="s">
        <v>35</v>
      </c>
      <c r="AX489" s="13" t="s">
        <v>73</v>
      </c>
      <c r="AY489" s="208" t="s">
        <v>226</v>
      </c>
    </row>
    <row r="490" spans="2:51" s="14" customFormat="1" ht="11.25">
      <c r="B490" s="209"/>
      <c r="C490" s="210"/>
      <c r="D490" s="200" t="s">
        <v>238</v>
      </c>
      <c r="E490" s="211" t="s">
        <v>19</v>
      </c>
      <c r="F490" s="212" t="s">
        <v>1542</v>
      </c>
      <c r="G490" s="210"/>
      <c r="H490" s="213">
        <v>26.13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238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226</v>
      </c>
    </row>
    <row r="491" spans="2:51" s="14" customFormat="1" ht="11.25">
      <c r="B491" s="209"/>
      <c r="C491" s="210"/>
      <c r="D491" s="200" t="s">
        <v>238</v>
      </c>
      <c r="E491" s="211" t="s">
        <v>19</v>
      </c>
      <c r="F491" s="212" t="s">
        <v>1543</v>
      </c>
      <c r="G491" s="210"/>
      <c r="H491" s="213">
        <v>-1.7729999999999999</v>
      </c>
      <c r="I491" s="214"/>
      <c r="J491" s="210"/>
      <c r="K491" s="210"/>
      <c r="L491" s="215"/>
      <c r="M491" s="216"/>
      <c r="N491" s="217"/>
      <c r="O491" s="217"/>
      <c r="P491" s="217"/>
      <c r="Q491" s="217"/>
      <c r="R491" s="217"/>
      <c r="S491" s="217"/>
      <c r="T491" s="218"/>
      <c r="AT491" s="219" t="s">
        <v>238</v>
      </c>
      <c r="AU491" s="219" t="s">
        <v>82</v>
      </c>
      <c r="AV491" s="14" t="s">
        <v>82</v>
      </c>
      <c r="AW491" s="14" t="s">
        <v>35</v>
      </c>
      <c r="AX491" s="14" t="s">
        <v>73</v>
      </c>
      <c r="AY491" s="219" t="s">
        <v>226</v>
      </c>
    </row>
    <row r="492" spans="2:51" s="16" customFormat="1" ht="11.25">
      <c r="B492" s="253"/>
      <c r="C492" s="254"/>
      <c r="D492" s="200" t="s">
        <v>238</v>
      </c>
      <c r="E492" s="255" t="s">
        <v>19</v>
      </c>
      <c r="F492" s="256" t="s">
        <v>1207</v>
      </c>
      <c r="G492" s="254"/>
      <c r="H492" s="257">
        <v>24.356999999999999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238</v>
      </c>
      <c r="AU492" s="263" t="s">
        <v>82</v>
      </c>
      <c r="AV492" s="16" t="s">
        <v>90</v>
      </c>
      <c r="AW492" s="16" t="s">
        <v>35</v>
      </c>
      <c r="AX492" s="16" t="s">
        <v>73</v>
      </c>
      <c r="AY492" s="263" t="s">
        <v>226</v>
      </c>
    </row>
    <row r="493" spans="2:51" s="13" customFormat="1" ht="11.25">
      <c r="B493" s="198"/>
      <c r="C493" s="199"/>
      <c r="D493" s="200" t="s">
        <v>238</v>
      </c>
      <c r="E493" s="201" t="s">
        <v>19</v>
      </c>
      <c r="F493" s="202" t="s">
        <v>1544</v>
      </c>
      <c r="G493" s="199"/>
      <c r="H493" s="201" t="s">
        <v>19</v>
      </c>
      <c r="I493" s="203"/>
      <c r="J493" s="199"/>
      <c r="K493" s="199"/>
      <c r="L493" s="204"/>
      <c r="M493" s="205"/>
      <c r="N493" s="206"/>
      <c r="O493" s="206"/>
      <c r="P493" s="206"/>
      <c r="Q493" s="206"/>
      <c r="R493" s="206"/>
      <c r="S493" s="206"/>
      <c r="T493" s="207"/>
      <c r="AT493" s="208" t="s">
        <v>238</v>
      </c>
      <c r="AU493" s="208" t="s">
        <v>82</v>
      </c>
      <c r="AV493" s="13" t="s">
        <v>80</v>
      </c>
      <c r="AW493" s="13" t="s">
        <v>35</v>
      </c>
      <c r="AX493" s="13" t="s">
        <v>73</v>
      </c>
      <c r="AY493" s="208" t="s">
        <v>226</v>
      </c>
    </row>
    <row r="494" spans="2:51" s="14" customFormat="1" ht="11.25">
      <c r="B494" s="209"/>
      <c r="C494" s="210"/>
      <c r="D494" s="200" t="s">
        <v>238</v>
      </c>
      <c r="E494" s="211" t="s">
        <v>19</v>
      </c>
      <c r="F494" s="212" t="s">
        <v>1542</v>
      </c>
      <c r="G494" s="210"/>
      <c r="H494" s="213">
        <v>26.13</v>
      </c>
      <c r="I494" s="214"/>
      <c r="J494" s="210"/>
      <c r="K494" s="210"/>
      <c r="L494" s="215"/>
      <c r="M494" s="216"/>
      <c r="N494" s="217"/>
      <c r="O494" s="217"/>
      <c r="P494" s="217"/>
      <c r="Q494" s="217"/>
      <c r="R494" s="217"/>
      <c r="S494" s="217"/>
      <c r="T494" s="218"/>
      <c r="AT494" s="219" t="s">
        <v>238</v>
      </c>
      <c r="AU494" s="219" t="s">
        <v>82</v>
      </c>
      <c r="AV494" s="14" t="s">
        <v>82</v>
      </c>
      <c r="AW494" s="14" t="s">
        <v>35</v>
      </c>
      <c r="AX494" s="14" t="s">
        <v>73</v>
      </c>
      <c r="AY494" s="219" t="s">
        <v>226</v>
      </c>
    </row>
    <row r="495" spans="2:51" s="14" customFormat="1" ht="11.25">
      <c r="B495" s="209"/>
      <c r="C495" s="210"/>
      <c r="D495" s="200" t="s">
        <v>238</v>
      </c>
      <c r="E495" s="211" t="s">
        <v>19</v>
      </c>
      <c r="F495" s="212" t="s">
        <v>1543</v>
      </c>
      <c r="G495" s="210"/>
      <c r="H495" s="213">
        <v>-1.7729999999999999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238</v>
      </c>
      <c r="AU495" s="219" t="s">
        <v>82</v>
      </c>
      <c r="AV495" s="14" t="s">
        <v>82</v>
      </c>
      <c r="AW495" s="14" t="s">
        <v>35</v>
      </c>
      <c r="AX495" s="14" t="s">
        <v>73</v>
      </c>
      <c r="AY495" s="219" t="s">
        <v>226</v>
      </c>
    </row>
    <row r="496" spans="2:51" s="16" customFormat="1" ht="11.25">
      <c r="B496" s="253"/>
      <c r="C496" s="254"/>
      <c r="D496" s="200" t="s">
        <v>238</v>
      </c>
      <c r="E496" s="255" t="s">
        <v>19</v>
      </c>
      <c r="F496" s="256" t="s">
        <v>1207</v>
      </c>
      <c r="G496" s="254"/>
      <c r="H496" s="257">
        <v>24.356999999999999</v>
      </c>
      <c r="I496" s="258"/>
      <c r="J496" s="254"/>
      <c r="K496" s="254"/>
      <c r="L496" s="259"/>
      <c r="M496" s="260"/>
      <c r="N496" s="261"/>
      <c r="O496" s="261"/>
      <c r="P496" s="261"/>
      <c r="Q496" s="261"/>
      <c r="R496" s="261"/>
      <c r="S496" s="261"/>
      <c r="T496" s="262"/>
      <c r="AT496" s="263" t="s">
        <v>238</v>
      </c>
      <c r="AU496" s="263" t="s">
        <v>82</v>
      </c>
      <c r="AV496" s="16" t="s">
        <v>90</v>
      </c>
      <c r="AW496" s="16" t="s">
        <v>35</v>
      </c>
      <c r="AX496" s="16" t="s">
        <v>73</v>
      </c>
      <c r="AY496" s="263" t="s">
        <v>226</v>
      </c>
    </row>
    <row r="497" spans="2:51" s="13" customFormat="1" ht="11.25">
      <c r="B497" s="198"/>
      <c r="C497" s="199"/>
      <c r="D497" s="200" t="s">
        <v>238</v>
      </c>
      <c r="E497" s="201" t="s">
        <v>19</v>
      </c>
      <c r="F497" s="202" t="s">
        <v>1545</v>
      </c>
      <c r="G497" s="199"/>
      <c r="H497" s="201" t="s">
        <v>19</v>
      </c>
      <c r="I497" s="203"/>
      <c r="J497" s="199"/>
      <c r="K497" s="199"/>
      <c r="L497" s="204"/>
      <c r="M497" s="205"/>
      <c r="N497" s="206"/>
      <c r="O497" s="206"/>
      <c r="P497" s="206"/>
      <c r="Q497" s="206"/>
      <c r="R497" s="206"/>
      <c r="S497" s="206"/>
      <c r="T497" s="207"/>
      <c r="AT497" s="208" t="s">
        <v>238</v>
      </c>
      <c r="AU497" s="208" t="s">
        <v>82</v>
      </c>
      <c r="AV497" s="13" t="s">
        <v>80</v>
      </c>
      <c r="AW497" s="13" t="s">
        <v>35</v>
      </c>
      <c r="AX497" s="13" t="s">
        <v>73</v>
      </c>
      <c r="AY497" s="208" t="s">
        <v>226</v>
      </c>
    </row>
    <row r="498" spans="2:51" s="14" customFormat="1" ht="11.25">
      <c r="B498" s="209"/>
      <c r="C498" s="210"/>
      <c r="D498" s="200" t="s">
        <v>238</v>
      </c>
      <c r="E498" s="211" t="s">
        <v>19</v>
      </c>
      <c r="F498" s="212" t="s">
        <v>1546</v>
      </c>
      <c r="G498" s="210"/>
      <c r="H498" s="213">
        <v>13.65</v>
      </c>
      <c r="I498" s="214"/>
      <c r="J498" s="210"/>
      <c r="K498" s="210"/>
      <c r="L498" s="215"/>
      <c r="M498" s="216"/>
      <c r="N498" s="217"/>
      <c r="O498" s="217"/>
      <c r="P498" s="217"/>
      <c r="Q498" s="217"/>
      <c r="R498" s="217"/>
      <c r="S498" s="217"/>
      <c r="T498" s="218"/>
      <c r="AT498" s="219" t="s">
        <v>238</v>
      </c>
      <c r="AU498" s="219" t="s">
        <v>82</v>
      </c>
      <c r="AV498" s="14" t="s">
        <v>82</v>
      </c>
      <c r="AW498" s="14" t="s">
        <v>35</v>
      </c>
      <c r="AX498" s="14" t="s">
        <v>73</v>
      </c>
      <c r="AY498" s="219" t="s">
        <v>226</v>
      </c>
    </row>
    <row r="499" spans="2:51" s="14" customFormat="1" ht="11.25">
      <c r="B499" s="209"/>
      <c r="C499" s="210"/>
      <c r="D499" s="200" t="s">
        <v>238</v>
      </c>
      <c r="E499" s="211" t="s">
        <v>19</v>
      </c>
      <c r="F499" s="212" t="s">
        <v>1547</v>
      </c>
      <c r="G499" s="210"/>
      <c r="H499" s="213">
        <v>-1.5760000000000001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238</v>
      </c>
      <c r="AU499" s="219" t="s">
        <v>82</v>
      </c>
      <c r="AV499" s="14" t="s">
        <v>82</v>
      </c>
      <c r="AW499" s="14" t="s">
        <v>35</v>
      </c>
      <c r="AX499" s="14" t="s">
        <v>73</v>
      </c>
      <c r="AY499" s="219" t="s">
        <v>226</v>
      </c>
    </row>
    <row r="500" spans="2:51" s="16" customFormat="1" ht="11.25">
      <c r="B500" s="253"/>
      <c r="C500" s="254"/>
      <c r="D500" s="200" t="s">
        <v>238</v>
      </c>
      <c r="E500" s="255" t="s">
        <v>19</v>
      </c>
      <c r="F500" s="256" t="s">
        <v>1207</v>
      </c>
      <c r="G500" s="254"/>
      <c r="H500" s="257">
        <v>12.074</v>
      </c>
      <c r="I500" s="258"/>
      <c r="J500" s="254"/>
      <c r="K500" s="254"/>
      <c r="L500" s="259"/>
      <c r="M500" s="260"/>
      <c r="N500" s="261"/>
      <c r="O500" s="261"/>
      <c r="P500" s="261"/>
      <c r="Q500" s="261"/>
      <c r="R500" s="261"/>
      <c r="S500" s="261"/>
      <c r="T500" s="262"/>
      <c r="AT500" s="263" t="s">
        <v>238</v>
      </c>
      <c r="AU500" s="263" t="s">
        <v>82</v>
      </c>
      <c r="AV500" s="16" t="s">
        <v>90</v>
      </c>
      <c r="AW500" s="16" t="s">
        <v>35</v>
      </c>
      <c r="AX500" s="16" t="s">
        <v>73</v>
      </c>
      <c r="AY500" s="263" t="s">
        <v>226</v>
      </c>
    </row>
    <row r="501" spans="2:51" s="13" customFormat="1" ht="11.25">
      <c r="B501" s="198"/>
      <c r="C501" s="199"/>
      <c r="D501" s="200" t="s">
        <v>238</v>
      </c>
      <c r="E501" s="201" t="s">
        <v>19</v>
      </c>
      <c r="F501" s="202" t="s">
        <v>1548</v>
      </c>
      <c r="G501" s="199"/>
      <c r="H501" s="201" t="s">
        <v>19</v>
      </c>
      <c r="I501" s="203"/>
      <c r="J501" s="199"/>
      <c r="K501" s="199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238</v>
      </c>
      <c r="AU501" s="208" t="s">
        <v>82</v>
      </c>
      <c r="AV501" s="13" t="s">
        <v>80</v>
      </c>
      <c r="AW501" s="13" t="s">
        <v>35</v>
      </c>
      <c r="AX501" s="13" t="s">
        <v>73</v>
      </c>
      <c r="AY501" s="208" t="s">
        <v>226</v>
      </c>
    </row>
    <row r="502" spans="2:51" s="14" customFormat="1" ht="11.25">
      <c r="B502" s="209"/>
      <c r="C502" s="210"/>
      <c r="D502" s="200" t="s">
        <v>238</v>
      </c>
      <c r="E502" s="211" t="s">
        <v>19</v>
      </c>
      <c r="F502" s="212" t="s">
        <v>1549</v>
      </c>
      <c r="G502" s="210"/>
      <c r="H502" s="213">
        <v>38.89</v>
      </c>
      <c r="I502" s="214"/>
      <c r="J502" s="210"/>
      <c r="K502" s="210"/>
      <c r="L502" s="215"/>
      <c r="M502" s="216"/>
      <c r="N502" s="217"/>
      <c r="O502" s="217"/>
      <c r="P502" s="217"/>
      <c r="Q502" s="217"/>
      <c r="R502" s="217"/>
      <c r="S502" s="217"/>
      <c r="T502" s="218"/>
      <c r="AT502" s="219" t="s">
        <v>238</v>
      </c>
      <c r="AU502" s="219" t="s">
        <v>82</v>
      </c>
      <c r="AV502" s="14" t="s">
        <v>82</v>
      </c>
      <c r="AW502" s="14" t="s">
        <v>35</v>
      </c>
      <c r="AX502" s="14" t="s">
        <v>73</v>
      </c>
      <c r="AY502" s="219" t="s">
        <v>226</v>
      </c>
    </row>
    <row r="503" spans="2:51" s="14" customFormat="1" ht="11.25">
      <c r="B503" s="209"/>
      <c r="C503" s="210"/>
      <c r="D503" s="200" t="s">
        <v>238</v>
      </c>
      <c r="E503" s="211" t="s">
        <v>19</v>
      </c>
      <c r="F503" s="212" t="s">
        <v>1550</v>
      </c>
      <c r="G503" s="210"/>
      <c r="H503" s="213">
        <v>3.367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238</v>
      </c>
      <c r="AU503" s="219" t="s">
        <v>82</v>
      </c>
      <c r="AV503" s="14" t="s">
        <v>82</v>
      </c>
      <c r="AW503" s="14" t="s">
        <v>35</v>
      </c>
      <c r="AX503" s="14" t="s">
        <v>73</v>
      </c>
      <c r="AY503" s="219" t="s">
        <v>226</v>
      </c>
    </row>
    <row r="504" spans="2:51" s="14" customFormat="1" ht="11.25">
      <c r="B504" s="209"/>
      <c r="C504" s="210"/>
      <c r="D504" s="200" t="s">
        <v>238</v>
      </c>
      <c r="E504" s="211" t="s">
        <v>19</v>
      </c>
      <c r="F504" s="212" t="s">
        <v>1551</v>
      </c>
      <c r="G504" s="210"/>
      <c r="H504" s="213">
        <v>-10.227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238</v>
      </c>
      <c r="AU504" s="219" t="s">
        <v>82</v>
      </c>
      <c r="AV504" s="14" t="s">
        <v>82</v>
      </c>
      <c r="AW504" s="14" t="s">
        <v>35</v>
      </c>
      <c r="AX504" s="14" t="s">
        <v>73</v>
      </c>
      <c r="AY504" s="219" t="s">
        <v>226</v>
      </c>
    </row>
    <row r="505" spans="2:51" s="16" customFormat="1" ht="11.25">
      <c r="B505" s="253"/>
      <c r="C505" s="254"/>
      <c r="D505" s="200" t="s">
        <v>238</v>
      </c>
      <c r="E505" s="255" t="s">
        <v>19</v>
      </c>
      <c r="F505" s="256" t="s">
        <v>1207</v>
      </c>
      <c r="G505" s="254"/>
      <c r="H505" s="257">
        <v>32.03</v>
      </c>
      <c r="I505" s="258"/>
      <c r="J505" s="254"/>
      <c r="K505" s="254"/>
      <c r="L505" s="259"/>
      <c r="M505" s="260"/>
      <c r="N505" s="261"/>
      <c r="O505" s="261"/>
      <c r="P505" s="261"/>
      <c r="Q505" s="261"/>
      <c r="R505" s="261"/>
      <c r="S505" s="261"/>
      <c r="T505" s="262"/>
      <c r="AT505" s="263" t="s">
        <v>238</v>
      </c>
      <c r="AU505" s="263" t="s">
        <v>82</v>
      </c>
      <c r="AV505" s="16" t="s">
        <v>90</v>
      </c>
      <c r="AW505" s="16" t="s">
        <v>35</v>
      </c>
      <c r="AX505" s="16" t="s">
        <v>73</v>
      </c>
      <c r="AY505" s="263" t="s">
        <v>226</v>
      </c>
    </row>
    <row r="506" spans="2:51" s="13" customFormat="1" ht="11.25">
      <c r="B506" s="198"/>
      <c r="C506" s="199"/>
      <c r="D506" s="200" t="s">
        <v>238</v>
      </c>
      <c r="E506" s="201" t="s">
        <v>19</v>
      </c>
      <c r="F506" s="202" t="s">
        <v>1552</v>
      </c>
      <c r="G506" s="199"/>
      <c r="H506" s="201" t="s">
        <v>19</v>
      </c>
      <c r="I506" s="203"/>
      <c r="J506" s="199"/>
      <c r="K506" s="199"/>
      <c r="L506" s="204"/>
      <c r="M506" s="205"/>
      <c r="N506" s="206"/>
      <c r="O506" s="206"/>
      <c r="P506" s="206"/>
      <c r="Q506" s="206"/>
      <c r="R506" s="206"/>
      <c r="S506" s="206"/>
      <c r="T506" s="207"/>
      <c r="AT506" s="208" t="s">
        <v>238</v>
      </c>
      <c r="AU506" s="208" t="s">
        <v>82</v>
      </c>
      <c r="AV506" s="13" t="s">
        <v>80</v>
      </c>
      <c r="AW506" s="13" t="s">
        <v>35</v>
      </c>
      <c r="AX506" s="13" t="s">
        <v>73</v>
      </c>
      <c r="AY506" s="208" t="s">
        <v>226</v>
      </c>
    </row>
    <row r="507" spans="2:51" s="14" customFormat="1" ht="11.25">
      <c r="B507" s="209"/>
      <c r="C507" s="210"/>
      <c r="D507" s="200" t="s">
        <v>238</v>
      </c>
      <c r="E507" s="211" t="s">
        <v>19</v>
      </c>
      <c r="F507" s="212" t="s">
        <v>1553</v>
      </c>
      <c r="G507" s="210"/>
      <c r="H507" s="213">
        <v>145.08000000000001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238</v>
      </c>
      <c r="AU507" s="219" t="s">
        <v>82</v>
      </c>
      <c r="AV507" s="14" t="s">
        <v>82</v>
      </c>
      <c r="AW507" s="14" t="s">
        <v>35</v>
      </c>
      <c r="AX507" s="14" t="s">
        <v>73</v>
      </c>
      <c r="AY507" s="219" t="s">
        <v>226</v>
      </c>
    </row>
    <row r="508" spans="2:51" s="14" customFormat="1" ht="11.25">
      <c r="B508" s="209"/>
      <c r="C508" s="210"/>
      <c r="D508" s="200" t="s">
        <v>238</v>
      </c>
      <c r="E508" s="211" t="s">
        <v>19</v>
      </c>
      <c r="F508" s="212" t="s">
        <v>1554</v>
      </c>
      <c r="G508" s="210"/>
      <c r="H508" s="213">
        <v>1.5249999999999999</v>
      </c>
      <c r="I508" s="214"/>
      <c r="J508" s="210"/>
      <c r="K508" s="210"/>
      <c r="L508" s="215"/>
      <c r="M508" s="216"/>
      <c r="N508" s="217"/>
      <c r="O508" s="217"/>
      <c r="P508" s="217"/>
      <c r="Q508" s="217"/>
      <c r="R508" s="217"/>
      <c r="S508" s="217"/>
      <c r="T508" s="218"/>
      <c r="AT508" s="219" t="s">
        <v>238</v>
      </c>
      <c r="AU508" s="219" t="s">
        <v>82</v>
      </c>
      <c r="AV508" s="14" t="s">
        <v>82</v>
      </c>
      <c r="AW508" s="14" t="s">
        <v>35</v>
      </c>
      <c r="AX508" s="14" t="s">
        <v>73</v>
      </c>
      <c r="AY508" s="219" t="s">
        <v>226</v>
      </c>
    </row>
    <row r="509" spans="2:51" s="14" customFormat="1" ht="11.25">
      <c r="B509" s="209"/>
      <c r="C509" s="210"/>
      <c r="D509" s="200" t="s">
        <v>238</v>
      </c>
      <c r="E509" s="211" t="s">
        <v>19</v>
      </c>
      <c r="F509" s="212" t="s">
        <v>1555</v>
      </c>
      <c r="G509" s="210"/>
      <c r="H509" s="213">
        <v>-26.384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238</v>
      </c>
      <c r="AU509" s="219" t="s">
        <v>82</v>
      </c>
      <c r="AV509" s="14" t="s">
        <v>82</v>
      </c>
      <c r="AW509" s="14" t="s">
        <v>35</v>
      </c>
      <c r="AX509" s="14" t="s">
        <v>73</v>
      </c>
      <c r="AY509" s="219" t="s">
        <v>226</v>
      </c>
    </row>
    <row r="510" spans="2:51" s="16" customFormat="1" ht="11.25">
      <c r="B510" s="253"/>
      <c r="C510" s="254"/>
      <c r="D510" s="200" t="s">
        <v>238</v>
      </c>
      <c r="E510" s="255" t="s">
        <v>19</v>
      </c>
      <c r="F510" s="256" t="s">
        <v>1207</v>
      </c>
      <c r="G510" s="254"/>
      <c r="H510" s="257">
        <v>120.221</v>
      </c>
      <c r="I510" s="258"/>
      <c r="J510" s="254"/>
      <c r="K510" s="254"/>
      <c r="L510" s="259"/>
      <c r="M510" s="260"/>
      <c r="N510" s="261"/>
      <c r="O510" s="261"/>
      <c r="P510" s="261"/>
      <c r="Q510" s="261"/>
      <c r="R510" s="261"/>
      <c r="S510" s="261"/>
      <c r="T510" s="262"/>
      <c r="AT510" s="263" t="s">
        <v>238</v>
      </c>
      <c r="AU510" s="263" t="s">
        <v>82</v>
      </c>
      <c r="AV510" s="16" t="s">
        <v>90</v>
      </c>
      <c r="AW510" s="16" t="s">
        <v>35</v>
      </c>
      <c r="AX510" s="16" t="s">
        <v>73</v>
      </c>
      <c r="AY510" s="263" t="s">
        <v>226</v>
      </c>
    </row>
    <row r="511" spans="2:51" s="13" customFormat="1" ht="11.25">
      <c r="B511" s="198"/>
      <c r="C511" s="199"/>
      <c r="D511" s="200" t="s">
        <v>238</v>
      </c>
      <c r="E511" s="201" t="s">
        <v>19</v>
      </c>
      <c r="F511" s="202" t="s">
        <v>1556</v>
      </c>
      <c r="G511" s="199"/>
      <c r="H511" s="201" t="s">
        <v>19</v>
      </c>
      <c r="I511" s="203"/>
      <c r="J511" s="199"/>
      <c r="K511" s="199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238</v>
      </c>
      <c r="AU511" s="208" t="s">
        <v>82</v>
      </c>
      <c r="AV511" s="13" t="s">
        <v>80</v>
      </c>
      <c r="AW511" s="13" t="s">
        <v>35</v>
      </c>
      <c r="AX511" s="13" t="s">
        <v>73</v>
      </c>
      <c r="AY511" s="208" t="s">
        <v>226</v>
      </c>
    </row>
    <row r="512" spans="2:51" s="14" customFormat="1" ht="11.25">
      <c r="B512" s="209"/>
      <c r="C512" s="210"/>
      <c r="D512" s="200" t="s">
        <v>238</v>
      </c>
      <c r="E512" s="211" t="s">
        <v>19</v>
      </c>
      <c r="F512" s="212" t="s">
        <v>1557</v>
      </c>
      <c r="G512" s="210"/>
      <c r="H512" s="213">
        <v>28.405000000000001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238</v>
      </c>
      <c r="AU512" s="219" t="s">
        <v>82</v>
      </c>
      <c r="AV512" s="14" t="s">
        <v>82</v>
      </c>
      <c r="AW512" s="14" t="s">
        <v>35</v>
      </c>
      <c r="AX512" s="14" t="s">
        <v>73</v>
      </c>
      <c r="AY512" s="219" t="s">
        <v>226</v>
      </c>
    </row>
    <row r="513" spans="2:51" s="14" customFormat="1" ht="11.25">
      <c r="B513" s="209"/>
      <c r="C513" s="210"/>
      <c r="D513" s="200" t="s">
        <v>238</v>
      </c>
      <c r="E513" s="211" t="s">
        <v>19</v>
      </c>
      <c r="F513" s="212" t="s">
        <v>1558</v>
      </c>
      <c r="G513" s="210"/>
      <c r="H513" s="213">
        <v>-4.7279999999999998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238</v>
      </c>
      <c r="AU513" s="219" t="s">
        <v>82</v>
      </c>
      <c r="AV513" s="14" t="s">
        <v>82</v>
      </c>
      <c r="AW513" s="14" t="s">
        <v>35</v>
      </c>
      <c r="AX513" s="14" t="s">
        <v>73</v>
      </c>
      <c r="AY513" s="219" t="s">
        <v>226</v>
      </c>
    </row>
    <row r="514" spans="2:51" s="16" customFormat="1" ht="11.25">
      <c r="B514" s="253"/>
      <c r="C514" s="254"/>
      <c r="D514" s="200" t="s">
        <v>238</v>
      </c>
      <c r="E514" s="255" t="s">
        <v>19</v>
      </c>
      <c r="F514" s="256" t="s">
        <v>1207</v>
      </c>
      <c r="G514" s="254"/>
      <c r="H514" s="257">
        <v>23.677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238</v>
      </c>
      <c r="AU514" s="263" t="s">
        <v>82</v>
      </c>
      <c r="AV514" s="16" t="s">
        <v>90</v>
      </c>
      <c r="AW514" s="16" t="s">
        <v>35</v>
      </c>
      <c r="AX514" s="16" t="s">
        <v>73</v>
      </c>
      <c r="AY514" s="263" t="s">
        <v>226</v>
      </c>
    </row>
    <row r="515" spans="2:51" s="13" customFormat="1" ht="11.25">
      <c r="B515" s="198"/>
      <c r="C515" s="199"/>
      <c r="D515" s="200" t="s">
        <v>238</v>
      </c>
      <c r="E515" s="201" t="s">
        <v>19</v>
      </c>
      <c r="F515" s="202" t="s">
        <v>1559</v>
      </c>
      <c r="G515" s="199"/>
      <c r="H515" s="201" t="s">
        <v>19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238</v>
      </c>
      <c r="AU515" s="208" t="s">
        <v>82</v>
      </c>
      <c r="AV515" s="13" t="s">
        <v>80</v>
      </c>
      <c r="AW515" s="13" t="s">
        <v>35</v>
      </c>
      <c r="AX515" s="13" t="s">
        <v>73</v>
      </c>
      <c r="AY515" s="208" t="s">
        <v>226</v>
      </c>
    </row>
    <row r="516" spans="2:51" s="14" customFormat="1" ht="11.25">
      <c r="B516" s="209"/>
      <c r="C516" s="210"/>
      <c r="D516" s="200" t="s">
        <v>238</v>
      </c>
      <c r="E516" s="211" t="s">
        <v>19</v>
      </c>
      <c r="F516" s="212" t="s">
        <v>1560</v>
      </c>
      <c r="G516" s="210"/>
      <c r="H516" s="213">
        <v>28.08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238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226</v>
      </c>
    </row>
    <row r="517" spans="2:51" s="14" customFormat="1" ht="11.25">
      <c r="B517" s="209"/>
      <c r="C517" s="210"/>
      <c r="D517" s="200" t="s">
        <v>238</v>
      </c>
      <c r="E517" s="211" t="s">
        <v>19</v>
      </c>
      <c r="F517" s="212" t="s">
        <v>1561</v>
      </c>
      <c r="G517" s="210"/>
      <c r="H517" s="213">
        <v>-3.1520000000000001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238</v>
      </c>
      <c r="AU517" s="219" t="s">
        <v>82</v>
      </c>
      <c r="AV517" s="14" t="s">
        <v>82</v>
      </c>
      <c r="AW517" s="14" t="s">
        <v>35</v>
      </c>
      <c r="AX517" s="14" t="s">
        <v>73</v>
      </c>
      <c r="AY517" s="219" t="s">
        <v>226</v>
      </c>
    </row>
    <row r="518" spans="2:51" s="16" customFormat="1" ht="11.25">
      <c r="B518" s="253"/>
      <c r="C518" s="254"/>
      <c r="D518" s="200" t="s">
        <v>238</v>
      </c>
      <c r="E518" s="255" t="s">
        <v>19</v>
      </c>
      <c r="F518" s="256" t="s">
        <v>1207</v>
      </c>
      <c r="G518" s="254"/>
      <c r="H518" s="257">
        <v>24.928000000000001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AT518" s="263" t="s">
        <v>238</v>
      </c>
      <c r="AU518" s="263" t="s">
        <v>82</v>
      </c>
      <c r="AV518" s="16" t="s">
        <v>90</v>
      </c>
      <c r="AW518" s="16" t="s">
        <v>35</v>
      </c>
      <c r="AX518" s="16" t="s">
        <v>73</v>
      </c>
      <c r="AY518" s="263" t="s">
        <v>226</v>
      </c>
    </row>
    <row r="519" spans="2:51" s="13" customFormat="1" ht="11.25">
      <c r="B519" s="198"/>
      <c r="C519" s="199"/>
      <c r="D519" s="200" t="s">
        <v>238</v>
      </c>
      <c r="E519" s="201" t="s">
        <v>19</v>
      </c>
      <c r="F519" s="202" t="s">
        <v>1562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238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226</v>
      </c>
    </row>
    <row r="520" spans="2:51" s="14" customFormat="1" ht="11.25">
      <c r="B520" s="209"/>
      <c r="C520" s="210"/>
      <c r="D520" s="200" t="s">
        <v>238</v>
      </c>
      <c r="E520" s="211" t="s">
        <v>19</v>
      </c>
      <c r="F520" s="212" t="s">
        <v>1563</v>
      </c>
      <c r="G520" s="210"/>
      <c r="H520" s="213">
        <v>20.117999999999999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238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226</v>
      </c>
    </row>
    <row r="521" spans="2:51" s="14" customFormat="1" ht="11.25">
      <c r="B521" s="209"/>
      <c r="C521" s="210"/>
      <c r="D521" s="200" t="s">
        <v>238</v>
      </c>
      <c r="E521" s="211" t="s">
        <v>19</v>
      </c>
      <c r="F521" s="212" t="s">
        <v>1564</v>
      </c>
      <c r="G521" s="210"/>
      <c r="H521" s="213">
        <v>33.15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238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226</v>
      </c>
    </row>
    <row r="522" spans="2:51" s="14" customFormat="1" ht="11.25">
      <c r="B522" s="209"/>
      <c r="C522" s="210"/>
      <c r="D522" s="200" t="s">
        <v>238</v>
      </c>
      <c r="E522" s="211" t="s">
        <v>19</v>
      </c>
      <c r="F522" s="212" t="s">
        <v>1565</v>
      </c>
      <c r="G522" s="210"/>
      <c r="H522" s="213">
        <v>-7.0919999999999996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238</v>
      </c>
      <c r="AU522" s="219" t="s">
        <v>82</v>
      </c>
      <c r="AV522" s="14" t="s">
        <v>82</v>
      </c>
      <c r="AW522" s="14" t="s">
        <v>35</v>
      </c>
      <c r="AX522" s="14" t="s">
        <v>73</v>
      </c>
      <c r="AY522" s="219" t="s">
        <v>226</v>
      </c>
    </row>
    <row r="523" spans="2:51" s="16" customFormat="1" ht="11.25">
      <c r="B523" s="253"/>
      <c r="C523" s="254"/>
      <c r="D523" s="200" t="s">
        <v>238</v>
      </c>
      <c r="E523" s="255" t="s">
        <v>19</v>
      </c>
      <c r="F523" s="256" t="s">
        <v>1207</v>
      </c>
      <c r="G523" s="254"/>
      <c r="H523" s="257">
        <v>46.176000000000002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238</v>
      </c>
      <c r="AU523" s="263" t="s">
        <v>82</v>
      </c>
      <c r="AV523" s="16" t="s">
        <v>90</v>
      </c>
      <c r="AW523" s="16" t="s">
        <v>35</v>
      </c>
      <c r="AX523" s="16" t="s">
        <v>73</v>
      </c>
      <c r="AY523" s="263" t="s">
        <v>226</v>
      </c>
    </row>
    <row r="524" spans="2:51" s="13" customFormat="1" ht="11.25">
      <c r="B524" s="198"/>
      <c r="C524" s="199"/>
      <c r="D524" s="200" t="s">
        <v>238</v>
      </c>
      <c r="E524" s="201" t="s">
        <v>19</v>
      </c>
      <c r="F524" s="202" t="s">
        <v>1566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238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226</v>
      </c>
    </row>
    <row r="525" spans="2:51" s="14" customFormat="1" ht="11.25">
      <c r="B525" s="209"/>
      <c r="C525" s="210"/>
      <c r="D525" s="200" t="s">
        <v>238</v>
      </c>
      <c r="E525" s="211" t="s">
        <v>19</v>
      </c>
      <c r="F525" s="212" t="s">
        <v>1567</v>
      </c>
      <c r="G525" s="210"/>
      <c r="H525" s="213">
        <v>24.667999999999999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238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226</v>
      </c>
    </row>
    <row r="526" spans="2:51" s="14" customFormat="1" ht="11.25">
      <c r="B526" s="209"/>
      <c r="C526" s="210"/>
      <c r="D526" s="200" t="s">
        <v>238</v>
      </c>
      <c r="E526" s="211" t="s">
        <v>19</v>
      </c>
      <c r="F526" s="212" t="s">
        <v>1568</v>
      </c>
      <c r="G526" s="210"/>
      <c r="H526" s="213">
        <v>25.896000000000001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238</v>
      </c>
      <c r="AU526" s="219" t="s">
        <v>82</v>
      </c>
      <c r="AV526" s="14" t="s">
        <v>82</v>
      </c>
      <c r="AW526" s="14" t="s">
        <v>35</v>
      </c>
      <c r="AX526" s="14" t="s">
        <v>73</v>
      </c>
      <c r="AY526" s="219" t="s">
        <v>226</v>
      </c>
    </row>
    <row r="527" spans="2:51" s="14" customFormat="1" ht="11.25">
      <c r="B527" s="209"/>
      <c r="C527" s="210"/>
      <c r="D527" s="200" t="s">
        <v>238</v>
      </c>
      <c r="E527" s="211" t="s">
        <v>19</v>
      </c>
      <c r="F527" s="212" t="s">
        <v>1569</v>
      </c>
      <c r="G527" s="210"/>
      <c r="H527" s="213">
        <v>-8.5960000000000001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238</v>
      </c>
      <c r="AU527" s="219" t="s">
        <v>82</v>
      </c>
      <c r="AV527" s="14" t="s">
        <v>82</v>
      </c>
      <c r="AW527" s="14" t="s">
        <v>35</v>
      </c>
      <c r="AX527" s="14" t="s">
        <v>73</v>
      </c>
      <c r="AY527" s="219" t="s">
        <v>226</v>
      </c>
    </row>
    <row r="528" spans="2:51" s="16" customFormat="1" ht="11.25">
      <c r="B528" s="253"/>
      <c r="C528" s="254"/>
      <c r="D528" s="200" t="s">
        <v>238</v>
      </c>
      <c r="E528" s="255" t="s">
        <v>19</v>
      </c>
      <c r="F528" s="256" t="s">
        <v>1207</v>
      </c>
      <c r="G528" s="254"/>
      <c r="H528" s="257">
        <v>41.968000000000004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AT528" s="263" t="s">
        <v>238</v>
      </c>
      <c r="AU528" s="263" t="s">
        <v>82</v>
      </c>
      <c r="AV528" s="16" t="s">
        <v>90</v>
      </c>
      <c r="AW528" s="16" t="s">
        <v>35</v>
      </c>
      <c r="AX528" s="16" t="s">
        <v>73</v>
      </c>
      <c r="AY528" s="263" t="s">
        <v>226</v>
      </c>
    </row>
    <row r="529" spans="2:51" s="13" customFormat="1" ht="11.25">
      <c r="B529" s="198"/>
      <c r="C529" s="199"/>
      <c r="D529" s="200" t="s">
        <v>238</v>
      </c>
      <c r="E529" s="201" t="s">
        <v>19</v>
      </c>
      <c r="F529" s="202" t="s">
        <v>1570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238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226</v>
      </c>
    </row>
    <row r="530" spans="2:51" s="14" customFormat="1" ht="11.25">
      <c r="B530" s="209"/>
      <c r="C530" s="210"/>
      <c r="D530" s="200" t="s">
        <v>238</v>
      </c>
      <c r="E530" s="211" t="s">
        <v>19</v>
      </c>
      <c r="F530" s="212" t="s">
        <v>1571</v>
      </c>
      <c r="G530" s="210"/>
      <c r="H530" s="213">
        <v>28.925000000000001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238</v>
      </c>
      <c r="AU530" s="219" t="s">
        <v>82</v>
      </c>
      <c r="AV530" s="14" t="s">
        <v>82</v>
      </c>
      <c r="AW530" s="14" t="s">
        <v>35</v>
      </c>
      <c r="AX530" s="14" t="s">
        <v>73</v>
      </c>
      <c r="AY530" s="219" t="s">
        <v>226</v>
      </c>
    </row>
    <row r="531" spans="2:51" s="14" customFormat="1" ht="11.25">
      <c r="B531" s="209"/>
      <c r="C531" s="210"/>
      <c r="D531" s="200" t="s">
        <v>238</v>
      </c>
      <c r="E531" s="211" t="s">
        <v>19</v>
      </c>
      <c r="F531" s="212" t="s">
        <v>1572</v>
      </c>
      <c r="G531" s="210"/>
      <c r="H531" s="213">
        <v>-4.7279999999999998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238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226</v>
      </c>
    </row>
    <row r="532" spans="2:51" s="16" customFormat="1" ht="11.25">
      <c r="B532" s="253"/>
      <c r="C532" s="254"/>
      <c r="D532" s="200" t="s">
        <v>238</v>
      </c>
      <c r="E532" s="255" t="s">
        <v>19</v>
      </c>
      <c r="F532" s="256" t="s">
        <v>1207</v>
      </c>
      <c r="G532" s="254"/>
      <c r="H532" s="257">
        <v>24.196999999999999</v>
      </c>
      <c r="I532" s="258"/>
      <c r="J532" s="254"/>
      <c r="K532" s="254"/>
      <c r="L532" s="259"/>
      <c r="M532" s="260"/>
      <c r="N532" s="261"/>
      <c r="O532" s="261"/>
      <c r="P532" s="261"/>
      <c r="Q532" s="261"/>
      <c r="R532" s="261"/>
      <c r="S532" s="261"/>
      <c r="T532" s="262"/>
      <c r="AT532" s="263" t="s">
        <v>238</v>
      </c>
      <c r="AU532" s="263" t="s">
        <v>82</v>
      </c>
      <c r="AV532" s="16" t="s">
        <v>90</v>
      </c>
      <c r="AW532" s="16" t="s">
        <v>35</v>
      </c>
      <c r="AX532" s="16" t="s">
        <v>73</v>
      </c>
      <c r="AY532" s="263" t="s">
        <v>226</v>
      </c>
    </row>
    <row r="533" spans="2:51" s="13" customFormat="1" ht="11.25">
      <c r="B533" s="198"/>
      <c r="C533" s="199"/>
      <c r="D533" s="200" t="s">
        <v>238</v>
      </c>
      <c r="E533" s="201" t="s">
        <v>19</v>
      </c>
      <c r="F533" s="202" t="s">
        <v>1573</v>
      </c>
      <c r="G533" s="199"/>
      <c r="H533" s="201" t="s">
        <v>19</v>
      </c>
      <c r="I533" s="203"/>
      <c r="J533" s="199"/>
      <c r="K533" s="199"/>
      <c r="L533" s="204"/>
      <c r="M533" s="205"/>
      <c r="N533" s="206"/>
      <c r="O533" s="206"/>
      <c r="P533" s="206"/>
      <c r="Q533" s="206"/>
      <c r="R533" s="206"/>
      <c r="S533" s="206"/>
      <c r="T533" s="207"/>
      <c r="AT533" s="208" t="s">
        <v>238</v>
      </c>
      <c r="AU533" s="208" t="s">
        <v>82</v>
      </c>
      <c r="AV533" s="13" t="s">
        <v>80</v>
      </c>
      <c r="AW533" s="13" t="s">
        <v>35</v>
      </c>
      <c r="AX533" s="13" t="s">
        <v>73</v>
      </c>
      <c r="AY533" s="208" t="s">
        <v>226</v>
      </c>
    </row>
    <row r="534" spans="2:51" s="14" customFormat="1" ht="11.25">
      <c r="B534" s="209"/>
      <c r="C534" s="210"/>
      <c r="D534" s="200" t="s">
        <v>238</v>
      </c>
      <c r="E534" s="211" t="s">
        <v>19</v>
      </c>
      <c r="F534" s="212" t="s">
        <v>1574</v>
      </c>
      <c r="G534" s="210"/>
      <c r="H534" s="213">
        <v>28.6</v>
      </c>
      <c r="I534" s="214"/>
      <c r="J534" s="210"/>
      <c r="K534" s="210"/>
      <c r="L534" s="215"/>
      <c r="M534" s="216"/>
      <c r="N534" s="217"/>
      <c r="O534" s="217"/>
      <c r="P534" s="217"/>
      <c r="Q534" s="217"/>
      <c r="R534" s="217"/>
      <c r="S534" s="217"/>
      <c r="T534" s="218"/>
      <c r="AT534" s="219" t="s">
        <v>238</v>
      </c>
      <c r="AU534" s="219" t="s">
        <v>82</v>
      </c>
      <c r="AV534" s="14" t="s">
        <v>82</v>
      </c>
      <c r="AW534" s="14" t="s">
        <v>35</v>
      </c>
      <c r="AX534" s="14" t="s">
        <v>73</v>
      </c>
      <c r="AY534" s="219" t="s">
        <v>226</v>
      </c>
    </row>
    <row r="535" spans="2:51" s="14" customFormat="1" ht="11.25">
      <c r="B535" s="209"/>
      <c r="C535" s="210"/>
      <c r="D535" s="200" t="s">
        <v>238</v>
      </c>
      <c r="E535" s="211" t="s">
        <v>19</v>
      </c>
      <c r="F535" s="212" t="s">
        <v>1561</v>
      </c>
      <c r="G535" s="210"/>
      <c r="H535" s="213">
        <v>-3.1520000000000001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238</v>
      </c>
      <c r="AU535" s="219" t="s">
        <v>82</v>
      </c>
      <c r="AV535" s="14" t="s">
        <v>82</v>
      </c>
      <c r="AW535" s="14" t="s">
        <v>35</v>
      </c>
      <c r="AX535" s="14" t="s">
        <v>73</v>
      </c>
      <c r="AY535" s="219" t="s">
        <v>226</v>
      </c>
    </row>
    <row r="536" spans="2:51" s="16" customFormat="1" ht="11.25">
      <c r="B536" s="253"/>
      <c r="C536" s="254"/>
      <c r="D536" s="200" t="s">
        <v>238</v>
      </c>
      <c r="E536" s="255" t="s">
        <v>19</v>
      </c>
      <c r="F536" s="256" t="s">
        <v>1207</v>
      </c>
      <c r="G536" s="254"/>
      <c r="H536" s="257">
        <v>25.448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238</v>
      </c>
      <c r="AU536" s="263" t="s">
        <v>82</v>
      </c>
      <c r="AV536" s="16" t="s">
        <v>90</v>
      </c>
      <c r="AW536" s="16" t="s">
        <v>35</v>
      </c>
      <c r="AX536" s="16" t="s">
        <v>73</v>
      </c>
      <c r="AY536" s="263" t="s">
        <v>226</v>
      </c>
    </row>
    <row r="537" spans="2:51" s="13" customFormat="1" ht="11.25">
      <c r="B537" s="198"/>
      <c r="C537" s="199"/>
      <c r="D537" s="200" t="s">
        <v>238</v>
      </c>
      <c r="E537" s="201" t="s">
        <v>19</v>
      </c>
      <c r="F537" s="202" t="s">
        <v>1575</v>
      </c>
      <c r="G537" s="199"/>
      <c r="H537" s="201" t="s">
        <v>19</v>
      </c>
      <c r="I537" s="203"/>
      <c r="J537" s="199"/>
      <c r="K537" s="199"/>
      <c r="L537" s="204"/>
      <c r="M537" s="205"/>
      <c r="N537" s="206"/>
      <c r="O537" s="206"/>
      <c r="P537" s="206"/>
      <c r="Q537" s="206"/>
      <c r="R537" s="206"/>
      <c r="S537" s="206"/>
      <c r="T537" s="207"/>
      <c r="AT537" s="208" t="s">
        <v>238</v>
      </c>
      <c r="AU537" s="208" t="s">
        <v>82</v>
      </c>
      <c r="AV537" s="13" t="s">
        <v>80</v>
      </c>
      <c r="AW537" s="13" t="s">
        <v>35</v>
      </c>
      <c r="AX537" s="13" t="s">
        <v>73</v>
      </c>
      <c r="AY537" s="208" t="s">
        <v>226</v>
      </c>
    </row>
    <row r="538" spans="2:51" s="14" customFormat="1" ht="11.25">
      <c r="B538" s="209"/>
      <c r="C538" s="210"/>
      <c r="D538" s="200" t="s">
        <v>238</v>
      </c>
      <c r="E538" s="211" t="s">
        <v>19</v>
      </c>
      <c r="F538" s="212" t="s">
        <v>1576</v>
      </c>
      <c r="G538" s="210"/>
      <c r="H538" s="213">
        <v>36.594999999999999</v>
      </c>
      <c r="I538" s="214"/>
      <c r="J538" s="210"/>
      <c r="K538" s="210"/>
      <c r="L538" s="215"/>
      <c r="M538" s="216"/>
      <c r="N538" s="217"/>
      <c r="O538" s="217"/>
      <c r="P538" s="217"/>
      <c r="Q538" s="217"/>
      <c r="R538" s="217"/>
      <c r="S538" s="217"/>
      <c r="T538" s="218"/>
      <c r="AT538" s="219" t="s">
        <v>238</v>
      </c>
      <c r="AU538" s="219" t="s">
        <v>82</v>
      </c>
      <c r="AV538" s="14" t="s">
        <v>82</v>
      </c>
      <c r="AW538" s="14" t="s">
        <v>35</v>
      </c>
      <c r="AX538" s="14" t="s">
        <v>73</v>
      </c>
      <c r="AY538" s="219" t="s">
        <v>226</v>
      </c>
    </row>
    <row r="539" spans="2:51" s="14" customFormat="1" ht="11.25">
      <c r="B539" s="209"/>
      <c r="C539" s="210"/>
      <c r="D539" s="200" t="s">
        <v>238</v>
      </c>
      <c r="E539" s="211" t="s">
        <v>19</v>
      </c>
      <c r="F539" s="212" t="s">
        <v>1577</v>
      </c>
      <c r="G539" s="210"/>
      <c r="H539" s="213">
        <v>16.64</v>
      </c>
      <c r="I539" s="214"/>
      <c r="J539" s="210"/>
      <c r="K539" s="210"/>
      <c r="L539" s="215"/>
      <c r="M539" s="216"/>
      <c r="N539" s="217"/>
      <c r="O539" s="217"/>
      <c r="P539" s="217"/>
      <c r="Q539" s="217"/>
      <c r="R539" s="217"/>
      <c r="S539" s="217"/>
      <c r="T539" s="218"/>
      <c r="AT539" s="219" t="s">
        <v>238</v>
      </c>
      <c r="AU539" s="219" t="s">
        <v>82</v>
      </c>
      <c r="AV539" s="14" t="s">
        <v>82</v>
      </c>
      <c r="AW539" s="14" t="s">
        <v>35</v>
      </c>
      <c r="AX539" s="14" t="s">
        <v>73</v>
      </c>
      <c r="AY539" s="219" t="s">
        <v>226</v>
      </c>
    </row>
    <row r="540" spans="2:51" s="14" customFormat="1" ht="11.25">
      <c r="B540" s="209"/>
      <c r="C540" s="210"/>
      <c r="D540" s="200" t="s">
        <v>238</v>
      </c>
      <c r="E540" s="211" t="s">
        <v>19</v>
      </c>
      <c r="F540" s="212" t="s">
        <v>1578</v>
      </c>
      <c r="G540" s="210"/>
      <c r="H540" s="213">
        <v>-4.3339999999999996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238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226</v>
      </c>
    </row>
    <row r="541" spans="2:51" s="16" customFormat="1" ht="11.25">
      <c r="B541" s="253"/>
      <c r="C541" s="254"/>
      <c r="D541" s="200" t="s">
        <v>238</v>
      </c>
      <c r="E541" s="255" t="s">
        <v>19</v>
      </c>
      <c r="F541" s="256" t="s">
        <v>1207</v>
      </c>
      <c r="G541" s="254"/>
      <c r="H541" s="257">
        <v>48.901000000000003</v>
      </c>
      <c r="I541" s="258"/>
      <c r="J541" s="254"/>
      <c r="K541" s="254"/>
      <c r="L541" s="259"/>
      <c r="M541" s="260"/>
      <c r="N541" s="261"/>
      <c r="O541" s="261"/>
      <c r="P541" s="261"/>
      <c r="Q541" s="261"/>
      <c r="R541" s="261"/>
      <c r="S541" s="261"/>
      <c r="T541" s="262"/>
      <c r="AT541" s="263" t="s">
        <v>238</v>
      </c>
      <c r="AU541" s="263" t="s">
        <v>82</v>
      </c>
      <c r="AV541" s="16" t="s">
        <v>90</v>
      </c>
      <c r="AW541" s="16" t="s">
        <v>35</v>
      </c>
      <c r="AX541" s="16" t="s">
        <v>73</v>
      </c>
      <c r="AY541" s="263" t="s">
        <v>226</v>
      </c>
    </row>
    <row r="542" spans="2:51" s="13" customFormat="1" ht="11.25">
      <c r="B542" s="198"/>
      <c r="C542" s="199"/>
      <c r="D542" s="200" t="s">
        <v>238</v>
      </c>
      <c r="E542" s="201" t="s">
        <v>19</v>
      </c>
      <c r="F542" s="202" t="s">
        <v>1579</v>
      </c>
      <c r="G542" s="199"/>
      <c r="H542" s="201" t="s">
        <v>19</v>
      </c>
      <c r="I542" s="203"/>
      <c r="J542" s="199"/>
      <c r="K542" s="199"/>
      <c r="L542" s="204"/>
      <c r="M542" s="205"/>
      <c r="N542" s="206"/>
      <c r="O542" s="206"/>
      <c r="P542" s="206"/>
      <c r="Q542" s="206"/>
      <c r="R542" s="206"/>
      <c r="S542" s="206"/>
      <c r="T542" s="207"/>
      <c r="AT542" s="208" t="s">
        <v>238</v>
      </c>
      <c r="AU542" s="208" t="s">
        <v>82</v>
      </c>
      <c r="AV542" s="13" t="s">
        <v>80</v>
      </c>
      <c r="AW542" s="13" t="s">
        <v>35</v>
      </c>
      <c r="AX542" s="13" t="s">
        <v>73</v>
      </c>
      <c r="AY542" s="208" t="s">
        <v>226</v>
      </c>
    </row>
    <row r="543" spans="2:51" s="14" customFormat="1" ht="11.25">
      <c r="B543" s="209"/>
      <c r="C543" s="210"/>
      <c r="D543" s="200" t="s">
        <v>238</v>
      </c>
      <c r="E543" s="211" t="s">
        <v>19</v>
      </c>
      <c r="F543" s="212" t="s">
        <v>1567</v>
      </c>
      <c r="G543" s="210"/>
      <c r="H543" s="213">
        <v>24.667999999999999</v>
      </c>
      <c r="I543" s="214"/>
      <c r="J543" s="210"/>
      <c r="K543" s="210"/>
      <c r="L543" s="215"/>
      <c r="M543" s="216"/>
      <c r="N543" s="217"/>
      <c r="O543" s="217"/>
      <c r="P543" s="217"/>
      <c r="Q543" s="217"/>
      <c r="R543" s="217"/>
      <c r="S543" s="217"/>
      <c r="T543" s="218"/>
      <c r="AT543" s="219" t="s">
        <v>238</v>
      </c>
      <c r="AU543" s="219" t="s">
        <v>82</v>
      </c>
      <c r="AV543" s="14" t="s">
        <v>82</v>
      </c>
      <c r="AW543" s="14" t="s">
        <v>35</v>
      </c>
      <c r="AX543" s="14" t="s">
        <v>73</v>
      </c>
      <c r="AY543" s="219" t="s">
        <v>226</v>
      </c>
    </row>
    <row r="544" spans="2:51" s="14" customFormat="1" ht="11.25">
      <c r="B544" s="209"/>
      <c r="C544" s="210"/>
      <c r="D544" s="200" t="s">
        <v>238</v>
      </c>
      <c r="E544" s="211" t="s">
        <v>19</v>
      </c>
      <c r="F544" s="212" t="s">
        <v>1568</v>
      </c>
      <c r="G544" s="210"/>
      <c r="H544" s="213">
        <v>25.896000000000001</v>
      </c>
      <c r="I544" s="214"/>
      <c r="J544" s="210"/>
      <c r="K544" s="210"/>
      <c r="L544" s="215"/>
      <c r="M544" s="216"/>
      <c r="N544" s="217"/>
      <c r="O544" s="217"/>
      <c r="P544" s="217"/>
      <c r="Q544" s="217"/>
      <c r="R544" s="217"/>
      <c r="S544" s="217"/>
      <c r="T544" s="218"/>
      <c r="AT544" s="219" t="s">
        <v>238</v>
      </c>
      <c r="AU544" s="219" t="s">
        <v>82</v>
      </c>
      <c r="AV544" s="14" t="s">
        <v>82</v>
      </c>
      <c r="AW544" s="14" t="s">
        <v>35</v>
      </c>
      <c r="AX544" s="14" t="s">
        <v>73</v>
      </c>
      <c r="AY544" s="219" t="s">
        <v>226</v>
      </c>
    </row>
    <row r="545" spans="2:51" s="14" customFormat="1" ht="11.25">
      <c r="B545" s="209"/>
      <c r="C545" s="210"/>
      <c r="D545" s="200" t="s">
        <v>238</v>
      </c>
      <c r="E545" s="211" t="s">
        <v>19</v>
      </c>
      <c r="F545" s="212" t="s">
        <v>1569</v>
      </c>
      <c r="G545" s="210"/>
      <c r="H545" s="213">
        <v>-8.5960000000000001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238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226</v>
      </c>
    </row>
    <row r="546" spans="2:51" s="16" customFormat="1" ht="11.25">
      <c r="B546" s="253"/>
      <c r="C546" s="254"/>
      <c r="D546" s="200" t="s">
        <v>238</v>
      </c>
      <c r="E546" s="255" t="s">
        <v>19</v>
      </c>
      <c r="F546" s="256" t="s">
        <v>1207</v>
      </c>
      <c r="G546" s="254"/>
      <c r="H546" s="257">
        <v>41.968000000000004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238</v>
      </c>
      <c r="AU546" s="263" t="s">
        <v>82</v>
      </c>
      <c r="AV546" s="16" t="s">
        <v>90</v>
      </c>
      <c r="AW546" s="16" t="s">
        <v>35</v>
      </c>
      <c r="AX546" s="16" t="s">
        <v>73</v>
      </c>
      <c r="AY546" s="263" t="s">
        <v>226</v>
      </c>
    </row>
    <row r="547" spans="2:51" s="13" customFormat="1" ht="11.25">
      <c r="B547" s="198"/>
      <c r="C547" s="199"/>
      <c r="D547" s="200" t="s">
        <v>238</v>
      </c>
      <c r="E547" s="201" t="s">
        <v>19</v>
      </c>
      <c r="F547" s="202" t="s">
        <v>1580</v>
      </c>
      <c r="G547" s="199"/>
      <c r="H547" s="201" t="s">
        <v>19</v>
      </c>
      <c r="I547" s="203"/>
      <c r="J547" s="199"/>
      <c r="K547" s="199"/>
      <c r="L547" s="204"/>
      <c r="M547" s="205"/>
      <c r="N547" s="206"/>
      <c r="O547" s="206"/>
      <c r="P547" s="206"/>
      <c r="Q547" s="206"/>
      <c r="R547" s="206"/>
      <c r="S547" s="206"/>
      <c r="T547" s="207"/>
      <c r="AT547" s="208" t="s">
        <v>238</v>
      </c>
      <c r="AU547" s="208" t="s">
        <v>82</v>
      </c>
      <c r="AV547" s="13" t="s">
        <v>80</v>
      </c>
      <c r="AW547" s="13" t="s">
        <v>35</v>
      </c>
      <c r="AX547" s="13" t="s">
        <v>73</v>
      </c>
      <c r="AY547" s="208" t="s">
        <v>226</v>
      </c>
    </row>
    <row r="548" spans="2:51" s="14" customFormat="1" ht="11.25">
      <c r="B548" s="209"/>
      <c r="C548" s="210"/>
      <c r="D548" s="200" t="s">
        <v>238</v>
      </c>
      <c r="E548" s="211" t="s">
        <v>19</v>
      </c>
      <c r="F548" s="212" t="s">
        <v>1581</v>
      </c>
      <c r="G548" s="210"/>
      <c r="H548" s="213">
        <v>47.06</v>
      </c>
      <c r="I548" s="214"/>
      <c r="J548" s="210"/>
      <c r="K548" s="210"/>
      <c r="L548" s="215"/>
      <c r="M548" s="216"/>
      <c r="N548" s="217"/>
      <c r="O548" s="217"/>
      <c r="P548" s="217"/>
      <c r="Q548" s="217"/>
      <c r="R548" s="217"/>
      <c r="S548" s="217"/>
      <c r="T548" s="218"/>
      <c r="AT548" s="219" t="s">
        <v>238</v>
      </c>
      <c r="AU548" s="219" t="s">
        <v>82</v>
      </c>
      <c r="AV548" s="14" t="s">
        <v>82</v>
      </c>
      <c r="AW548" s="14" t="s">
        <v>35</v>
      </c>
      <c r="AX548" s="14" t="s">
        <v>73</v>
      </c>
      <c r="AY548" s="219" t="s">
        <v>226</v>
      </c>
    </row>
    <row r="549" spans="2:51" s="14" customFormat="1" ht="11.25">
      <c r="B549" s="209"/>
      <c r="C549" s="210"/>
      <c r="D549" s="200" t="s">
        <v>238</v>
      </c>
      <c r="E549" s="211" t="s">
        <v>19</v>
      </c>
      <c r="F549" s="212" t="s">
        <v>1582</v>
      </c>
      <c r="G549" s="210"/>
      <c r="H549" s="213">
        <v>-3.94</v>
      </c>
      <c r="I549" s="214"/>
      <c r="J549" s="210"/>
      <c r="K549" s="210"/>
      <c r="L549" s="215"/>
      <c r="M549" s="216"/>
      <c r="N549" s="217"/>
      <c r="O549" s="217"/>
      <c r="P549" s="217"/>
      <c r="Q549" s="217"/>
      <c r="R549" s="217"/>
      <c r="S549" s="217"/>
      <c r="T549" s="218"/>
      <c r="AT549" s="219" t="s">
        <v>238</v>
      </c>
      <c r="AU549" s="219" t="s">
        <v>82</v>
      </c>
      <c r="AV549" s="14" t="s">
        <v>82</v>
      </c>
      <c r="AW549" s="14" t="s">
        <v>35</v>
      </c>
      <c r="AX549" s="14" t="s">
        <v>73</v>
      </c>
      <c r="AY549" s="219" t="s">
        <v>226</v>
      </c>
    </row>
    <row r="550" spans="2:51" s="16" customFormat="1" ht="11.25">
      <c r="B550" s="253"/>
      <c r="C550" s="254"/>
      <c r="D550" s="200" t="s">
        <v>238</v>
      </c>
      <c r="E550" s="255" t="s">
        <v>19</v>
      </c>
      <c r="F550" s="256" t="s">
        <v>1207</v>
      </c>
      <c r="G550" s="254"/>
      <c r="H550" s="257">
        <v>43.12</v>
      </c>
      <c r="I550" s="258"/>
      <c r="J550" s="254"/>
      <c r="K550" s="254"/>
      <c r="L550" s="259"/>
      <c r="M550" s="260"/>
      <c r="N550" s="261"/>
      <c r="O550" s="261"/>
      <c r="P550" s="261"/>
      <c r="Q550" s="261"/>
      <c r="R550" s="261"/>
      <c r="S550" s="261"/>
      <c r="T550" s="262"/>
      <c r="AT550" s="263" t="s">
        <v>238</v>
      </c>
      <c r="AU550" s="263" t="s">
        <v>82</v>
      </c>
      <c r="AV550" s="16" t="s">
        <v>90</v>
      </c>
      <c r="AW550" s="16" t="s">
        <v>35</v>
      </c>
      <c r="AX550" s="16" t="s">
        <v>73</v>
      </c>
      <c r="AY550" s="263" t="s">
        <v>226</v>
      </c>
    </row>
    <row r="551" spans="2:51" s="13" customFormat="1" ht="11.25">
      <c r="B551" s="198"/>
      <c r="C551" s="199"/>
      <c r="D551" s="200" t="s">
        <v>238</v>
      </c>
      <c r="E551" s="201" t="s">
        <v>19</v>
      </c>
      <c r="F551" s="202" t="s">
        <v>1583</v>
      </c>
      <c r="G551" s="199"/>
      <c r="H551" s="201" t="s">
        <v>19</v>
      </c>
      <c r="I551" s="203"/>
      <c r="J551" s="199"/>
      <c r="K551" s="199"/>
      <c r="L551" s="204"/>
      <c r="M551" s="205"/>
      <c r="N551" s="206"/>
      <c r="O551" s="206"/>
      <c r="P551" s="206"/>
      <c r="Q551" s="206"/>
      <c r="R551" s="206"/>
      <c r="S551" s="206"/>
      <c r="T551" s="207"/>
      <c r="AT551" s="208" t="s">
        <v>238</v>
      </c>
      <c r="AU551" s="208" t="s">
        <v>82</v>
      </c>
      <c r="AV551" s="13" t="s">
        <v>80</v>
      </c>
      <c r="AW551" s="13" t="s">
        <v>35</v>
      </c>
      <c r="AX551" s="13" t="s">
        <v>73</v>
      </c>
      <c r="AY551" s="208" t="s">
        <v>226</v>
      </c>
    </row>
    <row r="552" spans="2:51" s="14" customFormat="1" ht="11.25">
      <c r="B552" s="209"/>
      <c r="C552" s="210"/>
      <c r="D552" s="200" t="s">
        <v>238</v>
      </c>
      <c r="E552" s="211" t="s">
        <v>19</v>
      </c>
      <c r="F552" s="212" t="s">
        <v>1584</v>
      </c>
      <c r="G552" s="210"/>
      <c r="H552" s="213">
        <v>35.133000000000003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238</v>
      </c>
      <c r="AU552" s="219" t="s">
        <v>82</v>
      </c>
      <c r="AV552" s="14" t="s">
        <v>82</v>
      </c>
      <c r="AW552" s="14" t="s">
        <v>35</v>
      </c>
      <c r="AX552" s="14" t="s">
        <v>73</v>
      </c>
      <c r="AY552" s="219" t="s">
        <v>226</v>
      </c>
    </row>
    <row r="553" spans="2:51" s="14" customFormat="1" ht="11.25">
      <c r="B553" s="209"/>
      <c r="C553" s="210"/>
      <c r="D553" s="200" t="s">
        <v>238</v>
      </c>
      <c r="E553" s="211" t="s">
        <v>19</v>
      </c>
      <c r="F553" s="212" t="s">
        <v>1585</v>
      </c>
      <c r="G553" s="210"/>
      <c r="H553" s="213">
        <v>1.605</v>
      </c>
      <c r="I553" s="214"/>
      <c r="J553" s="210"/>
      <c r="K553" s="210"/>
      <c r="L553" s="215"/>
      <c r="M553" s="216"/>
      <c r="N553" s="217"/>
      <c r="O553" s="217"/>
      <c r="P553" s="217"/>
      <c r="Q553" s="217"/>
      <c r="R553" s="217"/>
      <c r="S553" s="217"/>
      <c r="T553" s="218"/>
      <c r="AT553" s="219" t="s">
        <v>238</v>
      </c>
      <c r="AU553" s="219" t="s">
        <v>82</v>
      </c>
      <c r="AV553" s="14" t="s">
        <v>82</v>
      </c>
      <c r="AW553" s="14" t="s">
        <v>35</v>
      </c>
      <c r="AX553" s="14" t="s">
        <v>73</v>
      </c>
      <c r="AY553" s="219" t="s">
        <v>226</v>
      </c>
    </row>
    <row r="554" spans="2:51" s="14" customFormat="1" ht="11.25">
      <c r="B554" s="209"/>
      <c r="C554" s="210"/>
      <c r="D554" s="200" t="s">
        <v>238</v>
      </c>
      <c r="E554" s="211" t="s">
        <v>19</v>
      </c>
      <c r="F554" s="212" t="s">
        <v>1586</v>
      </c>
      <c r="G554" s="210"/>
      <c r="H554" s="213">
        <v>-3.456</v>
      </c>
      <c r="I554" s="214"/>
      <c r="J554" s="210"/>
      <c r="K554" s="210"/>
      <c r="L554" s="215"/>
      <c r="M554" s="216"/>
      <c r="N554" s="217"/>
      <c r="O554" s="217"/>
      <c r="P554" s="217"/>
      <c r="Q554" s="217"/>
      <c r="R554" s="217"/>
      <c r="S554" s="217"/>
      <c r="T554" s="218"/>
      <c r="AT554" s="219" t="s">
        <v>238</v>
      </c>
      <c r="AU554" s="219" t="s">
        <v>82</v>
      </c>
      <c r="AV554" s="14" t="s">
        <v>82</v>
      </c>
      <c r="AW554" s="14" t="s">
        <v>35</v>
      </c>
      <c r="AX554" s="14" t="s">
        <v>73</v>
      </c>
      <c r="AY554" s="219" t="s">
        <v>226</v>
      </c>
    </row>
    <row r="555" spans="2:51" s="16" customFormat="1" ht="11.25">
      <c r="B555" s="253"/>
      <c r="C555" s="254"/>
      <c r="D555" s="200" t="s">
        <v>238</v>
      </c>
      <c r="E555" s="255" t="s">
        <v>19</v>
      </c>
      <c r="F555" s="256" t="s">
        <v>1207</v>
      </c>
      <c r="G555" s="254"/>
      <c r="H555" s="257">
        <v>33.281999999999996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238</v>
      </c>
      <c r="AU555" s="263" t="s">
        <v>82</v>
      </c>
      <c r="AV555" s="16" t="s">
        <v>90</v>
      </c>
      <c r="AW555" s="16" t="s">
        <v>35</v>
      </c>
      <c r="AX555" s="16" t="s">
        <v>73</v>
      </c>
      <c r="AY555" s="263" t="s">
        <v>226</v>
      </c>
    </row>
    <row r="556" spans="2:51" s="13" customFormat="1" ht="11.25">
      <c r="B556" s="198"/>
      <c r="C556" s="199"/>
      <c r="D556" s="200" t="s">
        <v>238</v>
      </c>
      <c r="E556" s="201" t="s">
        <v>19</v>
      </c>
      <c r="F556" s="202" t="s">
        <v>1587</v>
      </c>
      <c r="G556" s="199"/>
      <c r="H556" s="201" t="s">
        <v>19</v>
      </c>
      <c r="I556" s="203"/>
      <c r="J556" s="199"/>
      <c r="K556" s="199"/>
      <c r="L556" s="204"/>
      <c r="M556" s="205"/>
      <c r="N556" s="206"/>
      <c r="O556" s="206"/>
      <c r="P556" s="206"/>
      <c r="Q556" s="206"/>
      <c r="R556" s="206"/>
      <c r="S556" s="206"/>
      <c r="T556" s="207"/>
      <c r="AT556" s="208" t="s">
        <v>238</v>
      </c>
      <c r="AU556" s="208" t="s">
        <v>82</v>
      </c>
      <c r="AV556" s="13" t="s">
        <v>80</v>
      </c>
      <c r="AW556" s="13" t="s">
        <v>35</v>
      </c>
      <c r="AX556" s="13" t="s">
        <v>73</v>
      </c>
      <c r="AY556" s="208" t="s">
        <v>226</v>
      </c>
    </row>
    <row r="557" spans="2:51" s="14" customFormat="1" ht="11.25">
      <c r="B557" s="209"/>
      <c r="C557" s="210"/>
      <c r="D557" s="200" t="s">
        <v>238</v>
      </c>
      <c r="E557" s="211" t="s">
        <v>19</v>
      </c>
      <c r="F557" s="212" t="s">
        <v>1588</v>
      </c>
      <c r="G557" s="210"/>
      <c r="H557" s="213">
        <v>50.44</v>
      </c>
      <c r="I557" s="214"/>
      <c r="J557" s="210"/>
      <c r="K557" s="210"/>
      <c r="L557" s="215"/>
      <c r="M557" s="216"/>
      <c r="N557" s="217"/>
      <c r="O557" s="217"/>
      <c r="P557" s="217"/>
      <c r="Q557" s="217"/>
      <c r="R557" s="217"/>
      <c r="S557" s="217"/>
      <c r="T557" s="218"/>
      <c r="AT557" s="219" t="s">
        <v>238</v>
      </c>
      <c r="AU557" s="219" t="s">
        <v>82</v>
      </c>
      <c r="AV557" s="14" t="s">
        <v>82</v>
      </c>
      <c r="AW557" s="14" t="s">
        <v>35</v>
      </c>
      <c r="AX557" s="14" t="s">
        <v>73</v>
      </c>
      <c r="AY557" s="219" t="s">
        <v>226</v>
      </c>
    </row>
    <row r="558" spans="2:51" s="14" customFormat="1" ht="11.25">
      <c r="B558" s="209"/>
      <c r="C558" s="210"/>
      <c r="D558" s="200" t="s">
        <v>238</v>
      </c>
      <c r="E558" s="211" t="s">
        <v>19</v>
      </c>
      <c r="F558" s="212" t="s">
        <v>1589</v>
      </c>
      <c r="G558" s="210"/>
      <c r="H558" s="213">
        <v>0.75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238</v>
      </c>
      <c r="AU558" s="219" t="s">
        <v>82</v>
      </c>
      <c r="AV558" s="14" t="s">
        <v>82</v>
      </c>
      <c r="AW558" s="14" t="s">
        <v>35</v>
      </c>
      <c r="AX558" s="14" t="s">
        <v>73</v>
      </c>
      <c r="AY558" s="219" t="s">
        <v>226</v>
      </c>
    </row>
    <row r="559" spans="2:51" s="14" customFormat="1" ht="11.25">
      <c r="B559" s="209"/>
      <c r="C559" s="210"/>
      <c r="D559" s="200" t="s">
        <v>238</v>
      </c>
      <c r="E559" s="211" t="s">
        <v>19</v>
      </c>
      <c r="F559" s="212" t="s">
        <v>1590</v>
      </c>
      <c r="G559" s="210"/>
      <c r="H559" s="213">
        <v>-1.5760000000000001</v>
      </c>
      <c r="I559" s="214"/>
      <c r="J559" s="210"/>
      <c r="K559" s="210"/>
      <c r="L559" s="215"/>
      <c r="M559" s="216"/>
      <c r="N559" s="217"/>
      <c r="O559" s="217"/>
      <c r="P559" s="217"/>
      <c r="Q559" s="217"/>
      <c r="R559" s="217"/>
      <c r="S559" s="217"/>
      <c r="T559" s="218"/>
      <c r="AT559" s="219" t="s">
        <v>238</v>
      </c>
      <c r="AU559" s="219" t="s">
        <v>82</v>
      </c>
      <c r="AV559" s="14" t="s">
        <v>82</v>
      </c>
      <c r="AW559" s="14" t="s">
        <v>35</v>
      </c>
      <c r="AX559" s="14" t="s">
        <v>73</v>
      </c>
      <c r="AY559" s="219" t="s">
        <v>226</v>
      </c>
    </row>
    <row r="560" spans="2:51" s="16" customFormat="1" ht="11.25">
      <c r="B560" s="253"/>
      <c r="C560" s="254"/>
      <c r="D560" s="200" t="s">
        <v>238</v>
      </c>
      <c r="E560" s="255" t="s">
        <v>19</v>
      </c>
      <c r="F560" s="256" t="s">
        <v>1207</v>
      </c>
      <c r="G560" s="254"/>
      <c r="H560" s="257">
        <v>49.613999999999997</v>
      </c>
      <c r="I560" s="258"/>
      <c r="J560" s="254"/>
      <c r="K560" s="254"/>
      <c r="L560" s="259"/>
      <c r="M560" s="260"/>
      <c r="N560" s="261"/>
      <c r="O560" s="261"/>
      <c r="P560" s="261"/>
      <c r="Q560" s="261"/>
      <c r="R560" s="261"/>
      <c r="S560" s="261"/>
      <c r="T560" s="262"/>
      <c r="AT560" s="263" t="s">
        <v>238</v>
      </c>
      <c r="AU560" s="263" t="s">
        <v>82</v>
      </c>
      <c r="AV560" s="16" t="s">
        <v>90</v>
      </c>
      <c r="AW560" s="16" t="s">
        <v>35</v>
      </c>
      <c r="AX560" s="16" t="s">
        <v>73</v>
      </c>
      <c r="AY560" s="263" t="s">
        <v>226</v>
      </c>
    </row>
    <row r="561" spans="2:51" s="13" customFormat="1" ht="11.25">
      <c r="B561" s="198"/>
      <c r="C561" s="199"/>
      <c r="D561" s="200" t="s">
        <v>238</v>
      </c>
      <c r="E561" s="201" t="s">
        <v>19</v>
      </c>
      <c r="F561" s="202" t="s">
        <v>1591</v>
      </c>
      <c r="G561" s="199"/>
      <c r="H561" s="201" t="s">
        <v>19</v>
      </c>
      <c r="I561" s="203"/>
      <c r="J561" s="199"/>
      <c r="K561" s="199"/>
      <c r="L561" s="204"/>
      <c r="M561" s="205"/>
      <c r="N561" s="206"/>
      <c r="O561" s="206"/>
      <c r="P561" s="206"/>
      <c r="Q561" s="206"/>
      <c r="R561" s="206"/>
      <c r="S561" s="206"/>
      <c r="T561" s="207"/>
      <c r="AT561" s="208" t="s">
        <v>238</v>
      </c>
      <c r="AU561" s="208" t="s">
        <v>82</v>
      </c>
      <c r="AV561" s="13" t="s">
        <v>80</v>
      </c>
      <c r="AW561" s="13" t="s">
        <v>35</v>
      </c>
      <c r="AX561" s="13" t="s">
        <v>73</v>
      </c>
      <c r="AY561" s="208" t="s">
        <v>226</v>
      </c>
    </row>
    <row r="562" spans="2:51" s="14" customFormat="1" ht="11.25">
      <c r="B562" s="209"/>
      <c r="C562" s="210"/>
      <c r="D562" s="200" t="s">
        <v>238</v>
      </c>
      <c r="E562" s="211" t="s">
        <v>19</v>
      </c>
      <c r="F562" s="212" t="s">
        <v>1588</v>
      </c>
      <c r="G562" s="210"/>
      <c r="H562" s="213">
        <v>50.44</v>
      </c>
      <c r="I562" s="214"/>
      <c r="J562" s="210"/>
      <c r="K562" s="210"/>
      <c r="L562" s="215"/>
      <c r="M562" s="216"/>
      <c r="N562" s="217"/>
      <c r="O562" s="217"/>
      <c r="P562" s="217"/>
      <c r="Q562" s="217"/>
      <c r="R562" s="217"/>
      <c r="S562" s="217"/>
      <c r="T562" s="218"/>
      <c r="AT562" s="219" t="s">
        <v>238</v>
      </c>
      <c r="AU562" s="219" t="s">
        <v>82</v>
      </c>
      <c r="AV562" s="14" t="s">
        <v>82</v>
      </c>
      <c r="AW562" s="14" t="s">
        <v>35</v>
      </c>
      <c r="AX562" s="14" t="s">
        <v>73</v>
      </c>
      <c r="AY562" s="219" t="s">
        <v>226</v>
      </c>
    </row>
    <row r="563" spans="2:51" s="14" customFormat="1" ht="11.25">
      <c r="B563" s="209"/>
      <c r="C563" s="210"/>
      <c r="D563" s="200" t="s">
        <v>238</v>
      </c>
      <c r="E563" s="211" t="s">
        <v>19</v>
      </c>
      <c r="F563" s="212" t="s">
        <v>1589</v>
      </c>
      <c r="G563" s="210"/>
      <c r="H563" s="213">
        <v>0.75</v>
      </c>
      <c r="I563" s="214"/>
      <c r="J563" s="210"/>
      <c r="K563" s="210"/>
      <c r="L563" s="215"/>
      <c r="M563" s="216"/>
      <c r="N563" s="217"/>
      <c r="O563" s="217"/>
      <c r="P563" s="217"/>
      <c r="Q563" s="217"/>
      <c r="R563" s="217"/>
      <c r="S563" s="217"/>
      <c r="T563" s="218"/>
      <c r="AT563" s="219" t="s">
        <v>238</v>
      </c>
      <c r="AU563" s="219" t="s">
        <v>82</v>
      </c>
      <c r="AV563" s="14" t="s">
        <v>82</v>
      </c>
      <c r="AW563" s="14" t="s">
        <v>35</v>
      </c>
      <c r="AX563" s="14" t="s">
        <v>73</v>
      </c>
      <c r="AY563" s="219" t="s">
        <v>226</v>
      </c>
    </row>
    <row r="564" spans="2:51" s="14" customFormat="1" ht="11.25">
      <c r="B564" s="209"/>
      <c r="C564" s="210"/>
      <c r="D564" s="200" t="s">
        <v>238</v>
      </c>
      <c r="E564" s="211" t="s">
        <v>19</v>
      </c>
      <c r="F564" s="212" t="s">
        <v>1590</v>
      </c>
      <c r="G564" s="210"/>
      <c r="H564" s="213">
        <v>-1.5760000000000001</v>
      </c>
      <c r="I564" s="214"/>
      <c r="J564" s="210"/>
      <c r="K564" s="210"/>
      <c r="L564" s="215"/>
      <c r="M564" s="216"/>
      <c r="N564" s="217"/>
      <c r="O564" s="217"/>
      <c r="P564" s="217"/>
      <c r="Q564" s="217"/>
      <c r="R564" s="217"/>
      <c r="S564" s="217"/>
      <c r="T564" s="218"/>
      <c r="AT564" s="219" t="s">
        <v>238</v>
      </c>
      <c r="AU564" s="219" t="s">
        <v>82</v>
      </c>
      <c r="AV564" s="14" t="s">
        <v>82</v>
      </c>
      <c r="AW564" s="14" t="s">
        <v>35</v>
      </c>
      <c r="AX564" s="14" t="s">
        <v>73</v>
      </c>
      <c r="AY564" s="219" t="s">
        <v>226</v>
      </c>
    </row>
    <row r="565" spans="2:51" s="16" customFormat="1" ht="11.25">
      <c r="B565" s="253"/>
      <c r="C565" s="254"/>
      <c r="D565" s="200" t="s">
        <v>238</v>
      </c>
      <c r="E565" s="255" t="s">
        <v>19</v>
      </c>
      <c r="F565" s="256" t="s">
        <v>1207</v>
      </c>
      <c r="G565" s="254"/>
      <c r="H565" s="257">
        <v>49.613999999999997</v>
      </c>
      <c r="I565" s="258"/>
      <c r="J565" s="254"/>
      <c r="K565" s="254"/>
      <c r="L565" s="259"/>
      <c r="M565" s="260"/>
      <c r="N565" s="261"/>
      <c r="O565" s="261"/>
      <c r="P565" s="261"/>
      <c r="Q565" s="261"/>
      <c r="R565" s="261"/>
      <c r="S565" s="261"/>
      <c r="T565" s="262"/>
      <c r="AT565" s="263" t="s">
        <v>238</v>
      </c>
      <c r="AU565" s="263" t="s">
        <v>82</v>
      </c>
      <c r="AV565" s="16" t="s">
        <v>90</v>
      </c>
      <c r="AW565" s="16" t="s">
        <v>35</v>
      </c>
      <c r="AX565" s="16" t="s">
        <v>73</v>
      </c>
      <c r="AY565" s="263" t="s">
        <v>226</v>
      </c>
    </row>
    <row r="566" spans="2:51" s="13" customFormat="1" ht="11.25">
      <c r="B566" s="198"/>
      <c r="C566" s="199"/>
      <c r="D566" s="200" t="s">
        <v>238</v>
      </c>
      <c r="E566" s="201" t="s">
        <v>19</v>
      </c>
      <c r="F566" s="202" t="s">
        <v>1592</v>
      </c>
      <c r="G566" s="199"/>
      <c r="H566" s="201" t="s">
        <v>19</v>
      </c>
      <c r="I566" s="203"/>
      <c r="J566" s="199"/>
      <c r="K566" s="199"/>
      <c r="L566" s="204"/>
      <c r="M566" s="205"/>
      <c r="N566" s="206"/>
      <c r="O566" s="206"/>
      <c r="P566" s="206"/>
      <c r="Q566" s="206"/>
      <c r="R566" s="206"/>
      <c r="S566" s="206"/>
      <c r="T566" s="207"/>
      <c r="AT566" s="208" t="s">
        <v>238</v>
      </c>
      <c r="AU566" s="208" t="s">
        <v>82</v>
      </c>
      <c r="AV566" s="13" t="s">
        <v>80</v>
      </c>
      <c r="AW566" s="13" t="s">
        <v>35</v>
      </c>
      <c r="AX566" s="13" t="s">
        <v>73</v>
      </c>
      <c r="AY566" s="208" t="s">
        <v>226</v>
      </c>
    </row>
    <row r="567" spans="2:51" s="14" customFormat="1" ht="11.25">
      <c r="B567" s="209"/>
      <c r="C567" s="210"/>
      <c r="D567" s="200" t="s">
        <v>238</v>
      </c>
      <c r="E567" s="211" t="s">
        <v>19</v>
      </c>
      <c r="F567" s="212" t="s">
        <v>1593</v>
      </c>
      <c r="G567" s="210"/>
      <c r="H567" s="213">
        <v>37.375</v>
      </c>
      <c r="I567" s="214"/>
      <c r="J567" s="210"/>
      <c r="K567" s="210"/>
      <c r="L567" s="215"/>
      <c r="M567" s="216"/>
      <c r="N567" s="217"/>
      <c r="O567" s="217"/>
      <c r="P567" s="217"/>
      <c r="Q567" s="217"/>
      <c r="R567" s="217"/>
      <c r="S567" s="217"/>
      <c r="T567" s="218"/>
      <c r="AT567" s="219" t="s">
        <v>238</v>
      </c>
      <c r="AU567" s="219" t="s">
        <v>82</v>
      </c>
      <c r="AV567" s="14" t="s">
        <v>82</v>
      </c>
      <c r="AW567" s="14" t="s">
        <v>35</v>
      </c>
      <c r="AX567" s="14" t="s">
        <v>73</v>
      </c>
      <c r="AY567" s="219" t="s">
        <v>226</v>
      </c>
    </row>
    <row r="568" spans="2:51" s="14" customFormat="1" ht="11.25">
      <c r="B568" s="209"/>
      <c r="C568" s="210"/>
      <c r="D568" s="200" t="s">
        <v>238</v>
      </c>
      <c r="E568" s="211" t="s">
        <v>19</v>
      </c>
      <c r="F568" s="212" t="s">
        <v>1589</v>
      </c>
      <c r="G568" s="210"/>
      <c r="H568" s="213">
        <v>0.75</v>
      </c>
      <c r="I568" s="214"/>
      <c r="J568" s="210"/>
      <c r="K568" s="210"/>
      <c r="L568" s="215"/>
      <c r="M568" s="216"/>
      <c r="N568" s="217"/>
      <c r="O568" s="217"/>
      <c r="P568" s="217"/>
      <c r="Q568" s="217"/>
      <c r="R568" s="217"/>
      <c r="S568" s="217"/>
      <c r="T568" s="218"/>
      <c r="AT568" s="219" t="s">
        <v>238</v>
      </c>
      <c r="AU568" s="219" t="s">
        <v>82</v>
      </c>
      <c r="AV568" s="14" t="s">
        <v>82</v>
      </c>
      <c r="AW568" s="14" t="s">
        <v>35</v>
      </c>
      <c r="AX568" s="14" t="s">
        <v>73</v>
      </c>
      <c r="AY568" s="219" t="s">
        <v>226</v>
      </c>
    </row>
    <row r="569" spans="2:51" s="14" customFormat="1" ht="11.25">
      <c r="B569" s="209"/>
      <c r="C569" s="210"/>
      <c r="D569" s="200" t="s">
        <v>238</v>
      </c>
      <c r="E569" s="211" t="s">
        <v>19</v>
      </c>
      <c r="F569" s="212" t="s">
        <v>1590</v>
      </c>
      <c r="G569" s="210"/>
      <c r="H569" s="213">
        <v>-1.5760000000000001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238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226</v>
      </c>
    </row>
    <row r="570" spans="2:51" s="16" customFormat="1" ht="11.25">
      <c r="B570" s="253"/>
      <c r="C570" s="254"/>
      <c r="D570" s="200" t="s">
        <v>238</v>
      </c>
      <c r="E570" s="255" t="s">
        <v>19</v>
      </c>
      <c r="F570" s="256" t="s">
        <v>1207</v>
      </c>
      <c r="G570" s="254"/>
      <c r="H570" s="257">
        <v>36.548999999999999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238</v>
      </c>
      <c r="AU570" s="263" t="s">
        <v>82</v>
      </c>
      <c r="AV570" s="16" t="s">
        <v>90</v>
      </c>
      <c r="AW570" s="16" t="s">
        <v>35</v>
      </c>
      <c r="AX570" s="16" t="s">
        <v>73</v>
      </c>
      <c r="AY570" s="263" t="s">
        <v>226</v>
      </c>
    </row>
    <row r="571" spans="2:51" s="13" customFormat="1" ht="11.25">
      <c r="B571" s="198"/>
      <c r="C571" s="199"/>
      <c r="D571" s="200" t="s">
        <v>238</v>
      </c>
      <c r="E571" s="201" t="s">
        <v>19</v>
      </c>
      <c r="F571" s="202" t="s">
        <v>1594</v>
      </c>
      <c r="G571" s="199"/>
      <c r="H571" s="201" t="s">
        <v>19</v>
      </c>
      <c r="I571" s="203"/>
      <c r="J571" s="199"/>
      <c r="K571" s="199"/>
      <c r="L571" s="204"/>
      <c r="M571" s="205"/>
      <c r="N571" s="206"/>
      <c r="O571" s="206"/>
      <c r="P571" s="206"/>
      <c r="Q571" s="206"/>
      <c r="R571" s="206"/>
      <c r="S571" s="206"/>
      <c r="T571" s="207"/>
      <c r="AT571" s="208" t="s">
        <v>238</v>
      </c>
      <c r="AU571" s="208" t="s">
        <v>82</v>
      </c>
      <c r="AV571" s="13" t="s">
        <v>80</v>
      </c>
      <c r="AW571" s="13" t="s">
        <v>35</v>
      </c>
      <c r="AX571" s="13" t="s">
        <v>73</v>
      </c>
      <c r="AY571" s="208" t="s">
        <v>226</v>
      </c>
    </row>
    <row r="572" spans="2:51" s="14" customFormat="1" ht="11.25">
      <c r="B572" s="209"/>
      <c r="C572" s="210"/>
      <c r="D572" s="200" t="s">
        <v>238</v>
      </c>
      <c r="E572" s="211" t="s">
        <v>19</v>
      </c>
      <c r="F572" s="212" t="s">
        <v>1595</v>
      </c>
      <c r="G572" s="210"/>
      <c r="H572" s="213">
        <v>16.704999999999998</v>
      </c>
      <c r="I572" s="214"/>
      <c r="J572" s="210"/>
      <c r="K572" s="210"/>
      <c r="L572" s="215"/>
      <c r="M572" s="216"/>
      <c r="N572" s="217"/>
      <c r="O572" s="217"/>
      <c r="P572" s="217"/>
      <c r="Q572" s="217"/>
      <c r="R572" s="217"/>
      <c r="S572" s="217"/>
      <c r="T572" s="218"/>
      <c r="AT572" s="219" t="s">
        <v>238</v>
      </c>
      <c r="AU572" s="219" t="s">
        <v>82</v>
      </c>
      <c r="AV572" s="14" t="s">
        <v>82</v>
      </c>
      <c r="AW572" s="14" t="s">
        <v>35</v>
      </c>
      <c r="AX572" s="14" t="s">
        <v>73</v>
      </c>
      <c r="AY572" s="219" t="s">
        <v>226</v>
      </c>
    </row>
    <row r="573" spans="2:51" s="14" customFormat="1" ht="11.25">
      <c r="B573" s="209"/>
      <c r="C573" s="210"/>
      <c r="D573" s="200" t="s">
        <v>238</v>
      </c>
      <c r="E573" s="211" t="s">
        <v>19</v>
      </c>
      <c r="F573" s="212" t="s">
        <v>1590</v>
      </c>
      <c r="G573" s="210"/>
      <c r="H573" s="213">
        <v>-1.5760000000000001</v>
      </c>
      <c r="I573" s="214"/>
      <c r="J573" s="210"/>
      <c r="K573" s="210"/>
      <c r="L573" s="215"/>
      <c r="M573" s="216"/>
      <c r="N573" s="217"/>
      <c r="O573" s="217"/>
      <c r="P573" s="217"/>
      <c r="Q573" s="217"/>
      <c r="R573" s="217"/>
      <c r="S573" s="217"/>
      <c r="T573" s="218"/>
      <c r="AT573" s="219" t="s">
        <v>238</v>
      </c>
      <c r="AU573" s="219" t="s">
        <v>82</v>
      </c>
      <c r="AV573" s="14" t="s">
        <v>82</v>
      </c>
      <c r="AW573" s="14" t="s">
        <v>35</v>
      </c>
      <c r="AX573" s="14" t="s">
        <v>73</v>
      </c>
      <c r="AY573" s="219" t="s">
        <v>226</v>
      </c>
    </row>
    <row r="574" spans="2:51" s="16" customFormat="1" ht="11.25">
      <c r="B574" s="253"/>
      <c r="C574" s="254"/>
      <c r="D574" s="200" t="s">
        <v>238</v>
      </c>
      <c r="E574" s="255" t="s">
        <v>19</v>
      </c>
      <c r="F574" s="256" t="s">
        <v>1207</v>
      </c>
      <c r="G574" s="254"/>
      <c r="H574" s="257">
        <v>15.129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238</v>
      </c>
      <c r="AU574" s="263" t="s">
        <v>82</v>
      </c>
      <c r="AV574" s="16" t="s">
        <v>90</v>
      </c>
      <c r="AW574" s="16" t="s">
        <v>35</v>
      </c>
      <c r="AX574" s="16" t="s">
        <v>73</v>
      </c>
      <c r="AY574" s="263" t="s">
        <v>226</v>
      </c>
    </row>
    <row r="575" spans="2:51" s="13" customFormat="1" ht="11.25">
      <c r="B575" s="198"/>
      <c r="C575" s="199"/>
      <c r="D575" s="200" t="s">
        <v>238</v>
      </c>
      <c r="E575" s="201" t="s">
        <v>19</v>
      </c>
      <c r="F575" s="202" t="s">
        <v>1596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238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226</v>
      </c>
    </row>
    <row r="576" spans="2:51" s="14" customFormat="1" ht="11.25">
      <c r="B576" s="209"/>
      <c r="C576" s="210"/>
      <c r="D576" s="200" t="s">
        <v>238</v>
      </c>
      <c r="E576" s="211" t="s">
        <v>19</v>
      </c>
      <c r="F576" s="212" t="s">
        <v>1597</v>
      </c>
      <c r="G576" s="210"/>
      <c r="H576" s="213">
        <v>19.135999999999999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238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226</v>
      </c>
    </row>
    <row r="577" spans="1:65" s="14" customFormat="1" ht="11.25">
      <c r="B577" s="209"/>
      <c r="C577" s="210"/>
      <c r="D577" s="200" t="s">
        <v>238</v>
      </c>
      <c r="E577" s="211" t="s">
        <v>19</v>
      </c>
      <c r="F577" s="212" t="s">
        <v>1590</v>
      </c>
      <c r="G577" s="210"/>
      <c r="H577" s="213">
        <v>-1.5760000000000001</v>
      </c>
      <c r="I577" s="214"/>
      <c r="J577" s="210"/>
      <c r="K577" s="210"/>
      <c r="L577" s="215"/>
      <c r="M577" s="216"/>
      <c r="N577" s="217"/>
      <c r="O577" s="217"/>
      <c r="P577" s="217"/>
      <c r="Q577" s="217"/>
      <c r="R577" s="217"/>
      <c r="S577" s="217"/>
      <c r="T577" s="218"/>
      <c r="AT577" s="219" t="s">
        <v>238</v>
      </c>
      <c r="AU577" s="219" t="s">
        <v>82</v>
      </c>
      <c r="AV577" s="14" t="s">
        <v>82</v>
      </c>
      <c r="AW577" s="14" t="s">
        <v>35</v>
      </c>
      <c r="AX577" s="14" t="s">
        <v>73</v>
      </c>
      <c r="AY577" s="219" t="s">
        <v>226</v>
      </c>
    </row>
    <row r="578" spans="1:65" s="16" customFormat="1" ht="11.25">
      <c r="B578" s="253"/>
      <c r="C578" s="254"/>
      <c r="D578" s="200" t="s">
        <v>238</v>
      </c>
      <c r="E578" s="255" t="s">
        <v>19</v>
      </c>
      <c r="F578" s="256" t="s">
        <v>1207</v>
      </c>
      <c r="G578" s="254"/>
      <c r="H578" s="257">
        <v>17.559999999999999</v>
      </c>
      <c r="I578" s="258"/>
      <c r="J578" s="254"/>
      <c r="K578" s="254"/>
      <c r="L578" s="259"/>
      <c r="M578" s="260"/>
      <c r="N578" s="261"/>
      <c r="O578" s="261"/>
      <c r="P578" s="261"/>
      <c r="Q578" s="261"/>
      <c r="R578" s="261"/>
      <c r="S578" s="261"/>
      <c r="T578" s="262"/>
      <c r="AT578" s="263" t="s">
        <v>238</v>
      </c>
      <c r="AU578" s="263" t="s">
        <v>82</v>
      </c>
      <c r="AV578" s="16" t="s">
        <v>90</v>
      </c>
      <c r="AW578" s="16" t="s">
        <v>35</v>
      </c>
      <c r="AX578" s="16" t="s">
        <v>73</v>
      </c>
      <c r="AY578" s="263" t="s">
        <v>226</v>
      </c>
    </row>
    <row r="579" spans="1:65" s="15" customFormat="1" ht="11.25">
      <c r="B579" s="220"/>
      <c r="C579" s="221"/>
      <c r="D579" s="200" t="s">
        <v>238</v>
      </c>
      <c r="E579" s="222" t="s">
        <v>19</v>
      </c>
      <c r="F579" s="223" t="s">
        <v>241</v>
      </c>
      <c r="G579" s="221"/>
      <c r="H579" s="224">
        <v>1099.232</v>
      </c>
      <c r="I579" s="225"/>
      <c r="J579" s="221"/>
      <c r="K579" s="221"/>
      <c r="L579" s="226"/>
      <c r="M579" s="227"/>
      <c r="N579" s="228"/>
      <c r="O579" s="228"/>
      <c r="P579" s="228"/>
      <c r="Q579" s="228"/>
      <c r="R579" s="228"/>
      <c r="S579" s="228"/>
      <c r="T579" s="229"/>
      <c r="AT579" s="230" t="s">
        <v>238</v>
      </c>
      <c r="AU579" s="230" t="s">
        <v>82</v>
      </c>
      <c r="AV579" s="15" t="s">
        <v>143</v>
      </c>
      <c r="AW579" s="15" t="s">
        <v>35</v>
      </c>
      <c r="AX579" s="15" t="s">
        <v>80</v>
      </c>
      <c r="AY579" s="230" t="s">
        <v>226</v>
      </c>
    </row>
    <row r="580" spans="1:65" s="2" customFormat="1" ht="24.2" customHeight="1">
      <c r="A580" s="36"/>
      <c r="B580" s="37"/>
      <c r="C580" s="180" t="s">
        <v>485</v>
      </c>
      <c r="D580" s="180" t="s">
        <v>229</v>
      </c>
      <c r="E580" s="181" t="s">
        <v>1598</v>
      </c>
      <c r="F580" s="182" t="s">
        <v>1599</v>
      </c>
      <c r="G580" s="183" t="s">
        <v>232</v>
      </c>
      <c r="H580" s="184">
        <v>1099.232</v>
      </c>
      <c r="I580" s="185"/>
      <c r="J580" s="186">
        <f>ROUND(I580*H580,2)</f>
        <v>0</v>
      </c>
      <c r="K580" s="182" t="s">
        <v>233</v>
      </c>
      <c r="L580" s="41"/>
      <c r="M580" s="187" t="s">
        <v>19</v>
      </c>
      <c r="N580" s="188" t="s">
        <v>44</v>
      </c>
      <c r="O580" s="66"/>
      <c r="P580" s="189">
        <f>O580*H580</f>
        <v>0</v>
      </c>
      <c r="Q580" s="189">
        <v>4.3839999999999999E-3</v>
      </c>
      <c r="R580" s="189">
        <f>Q580*H580</f>
        <v>4.8190330879999994</v>
      </c>
      <c r="S580" s="189">
        <v>0</v>
      </c>
      <c r="T580" s="190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91" t="s">
        <v>143</v>
      </c>
      <c r="AT580" s="191" t="s">
        <v>229</v>
      </c>
      <c r="AU580" s="191" t="s">
        <v>82</v>
      </c>
      <c r="AY580" s="19" t="s">
        <v>226</v>
      </c>
      <c r="BE580" s="192">
        <f>IF(N580="základní",J580,0)</f>
        <v>0</v>
      </c>
      <c r="BF580" s="192">
        <f>IF(N580="snížená",J580,0)</f>
        <v>0</v>
      </c>
      <c r="BG580" s="192">
        <f>IF(N580="zákl. přenesená",J580,0)</f>
        <v>0</v>
      </c>
      <c r="BH580" s="192">
        <f>IF(N580="sníž. přenesená",J580,0)</f>
        <v>0</v>
      </c>
      <c r="BI580" s="192">
        <f>IF(N580="nulová",J580,0)</f>
        <v>0</v>
      </c>
      <c r="BJ580" s="19" t="s">
        <v>80</v>
      </c>
      <c r="BK580" s="192">
        <f>ROUND(I580*H580,2)</f>
        <v>0</v>
      </c>
      <c r="BL580" s="19" t="s">
        <v>143</v>
      </c>
      <c r="BM580" s="191" t="s">
        <v>1600</v>
      </c>
    </row>
    <row r="581" spans="1:65" s="2" customFormat="1" ht="11.25">
      <c r="A581" s="36"/>
      <c r="B581" s="37"/>
      <c r="C581" s="38"/>
      <c r="D581" s="193" t="s">
        <v>236</v>
      </c>
      <c r="E581" s="38"/>
      <c r="F581" s="194" t="s">
        <v>1601</v>
      </c>
      <c r="G581" s="38"/>
      <c r="H581" s="38"/>
      <c r="I581" s="195"/>
      <c r="J581" s="38"/>
      <c r="K581" s="38"/>
      <c r="L581" s="41"/>
      <c r="M581" s="196"/>
      <c r="N581" s="197"/>
      <c r="O581" s="66"/>
      <c r="P581" s="66"/>
      <c r="Q581" s="66"/>
      <c r="R581" s="66"/>
      <c r="S581" s="66"/>
      <c r="T581" s="67"/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T581" s="19" t="s">
        <v>236</v>
      </c>
      <c r="AU581" s="19" t="s">
        <v>82</v>
      </c>
    </row>
    <row r="582" spans="1:65" s="14" customFormat="1" ht="11.25">
      <c r="B582" s="209"/>
      <c r="C582" s="210"/>
      <c r="D582" s="200" t="s">
        <v>238</v>
      </c>
      <c r="E582" s="211" t="s">
        <v>19</v>
      </c>
      <c r="F582" s="212" t="s">
        <v>1602</v>
      </c>
      <c r="G582" s="210"/>
      <c r="H582" s="213">
        <v>1099.232</v>
      </c>
      <c r="I582" s="214"/>
      <c r="J582" s="210"/>
      <c r="K582" s="210"/>
      <c r="L582" s="215"/>
      <c r="M582" s="216"/>
      <c r="N582" s="217"/>
      <c r="O582" s="217"/>
      <c r="P582" s="217"/>
      <c r="Q582" s="217"/>
      <c r="R582" s="217"/>
      <c r="S582" s="217"/>
      <c r="T582" s="218"/>
      <c r="AT582" s="219" t="s">
        <v>238</v>
      </c>
      <c r="AU582" s="219" t="s">
        <v>82</v>
      </c>
      <c r="AV582" s="14" t="s">
        <v>82</v>
      </c>
      <c r="AW582" s="14" t="s">
        <v>35</v>
      </c>
      <c r="AX582" s="14" t="s">
        <v>73</v>
      </c>
      <c r="AY582" s="219" t="s">
        <v>226</v>
      </c>
    </row>
    <row r="583" spans="1:65" s="15" customFormat="1" ht="11.25">
      <c r="B583" s="220"/>
      <c r="C583" s="221"/>
      <c r="D583" s="200" t="s">
        <v>238</v>
      </c>
      <c r="E583" s="222" t="s">
        <v>19</v>
      </c>
      <c r="F583" s="223" t="s">
        <v>241</v>
      </c>
      <c r="G583" s="221"/>
      <c r="H583" s="224">
        <v>1099.232</v>
      </c>
      <c r="I583" s="225"/>
      <c r="J583" s="221"/>
      <c r="K583" s="221"/>
      <c r="L583" s="226"/>
      <c r="M583" s="227"/>
      <c r="N583" s="228"/>
      <c r="O583" s="228"/>
      <c r="P583" s="228"/>
      <c r="Q583" s="228"/>
      <c r="R583" s="228"/>
      <c r="S583" s="228"/>
      <c r="T583" s="229"/>
      <c r="AT583" s="230" t="s">
        <v>238</v>
      </c>
      <c r="AU583" s="230" t="s">
        <v>82</v>
      </c>
      <c r="AV583" s="15" t="s">
        <v>143</v>
      </c>
      <c r="AW583" s="15" t="s">
        <v>35</v>
      </c>
      <c r="AX583" s="15" t="s">
        <v>80</v>
      </c>
      <c r="AY583" s="230" t="s">
        <v>226</v>
      </c>
    </row>
    <row r="584" spans="1:65" s="2" customFormat="1" ht="24.2" customHeight="1">
      <c r="A584" s="36"/>
      <c r="B584" s="37"/>
      <c r="C584" s="180" t="s">
        <v>1090</v>
      </c>
      <c r="D584" s="180" t="s">
        <v>229</v>
      </c>
      <c r="E584" s="181" t="s">
        <v>1603</v>
      </c>
      <c r="F584" s="182" t="s">
        <v>1604</v>
      </c>
      <c r="G584" s="183" t="s">
        <v>232</v>
      </c>
      <c r="H584" s="184">
        <v>1099.232</v>
      </c>
      <c r="I584" s="185"/>
      <c r="J584" s="186">
        <f>ROUND(I584*H584,2)</f>
        <v>0</v>
      </c>
      <c r="K584" s="182" t="s">
        <v>233</v>
      </c>
      <c r="L584" s="41"/>
      <c r="M584" s="187" t="s">
        <v>19</v>
      </c>
      <c r="N584" s="188" t="s">
        <v>44</v>
      </c>
      <c r="O584" s="66"/>
      <c r="P584" s="189">
        <f>O584*H584</f>
        <v>0</v>
      </c>
      <c r="Q584" s="189">
        <v>1.103E-2</v>
      </c>
      <c r="R584" s="189">
        <f>Q584*H584</f>
        <v>12.124528959999999</v>
      </c>
      <c r="S584" s="189">
        <v>0</v>
      </c>
      <c r="T584" s="190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91" t="s">
        <v>143</v>
      </c>
      <c r="AT584" s="191" t="s">
        <v>229</v>
      </c>
      <c r="AU584" s="191" t="s">
        <v>82</v>
      </c>
      <c r="AY584" s="19" t="s">
        <v>226</v>
      </c>
      <c r="BE584" s="192">
        <f>IF(N584="základní",J584,0)</f>
        <v>0</v>
      </c>
      <c r="BF584" s="192">
        <f>IF(N584="snížená",J584,0)</f>
        <v>0</v>
      </c>
      <c r="BG584" s="192">
        <f>IF(N584="zákl. přenesená",J584,0)</f>
        <v>0</v>
      </c>
      <c r="BH584" s="192">
        <f>IF(N584="sníž. přenesená",J584,0)</f>
        <v>0</v>
      </c>
      <c r="BI584" s="192">
        <f>IF(N584="nulová",J584,0)</f>
        <v>0</v>
      </c>
      <c r="BJ584" s="19" t="s">
        <v>80</v>
      </c>
      <c r="BK584" s="192">
        <f>ROUND(I584*H584,2)</f>
        <v>0</v>
      </c>
      <c r="BL584" s="19" t="s">
        <v>143</v>
      </c>
      <c r="BM584" s="191" t="s">
        <v>1605</v>
      </c>
    </row>
    <row r="585" spans="1:65" s="2" customFormat="1" ht="11.25">
      <c r="A585" s="36"/>
      <c r="B585" s="37"/>
      <c r="C585" s="38"/>
      <c r="D585" s="193" t="s">
        <v>236</v>
      </c>
      <c r="E585" s="38"/>
      <c r="F585" s="194" t="s">
        <v>1606</v>
      </c>
      <c r="G585" s="38"/>
      <c r="H585" s="38"/>
      <c r="I585" s="195"/>
      <c r="J585" s="38"/>
      <c r="K585" s="38"/>
      <c r="L585" s="41"/>
      <c r="M585" s="196"/>
      <c r="N585" s="197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236</v>
      </c>
      <c r="AU585" s="19" t="s">
        <v>82</v>
      </c>
    </row>
    <row r="586" spans="1:65" s="14" customFormat="1" ht="11.25">
      <c r="B586" s="209"/>
      <c r="C586" s="210"/>
      <c r="D586" s="200" t="s">
        <v>238</v>
      </c>
      <c r="E586" s="211" t="s">
        <v>19</v>
      </c>
      <c r="F586" s="212" t="s">
        <v>1602</v>
      </c>
      <c r="G586" s="210"/>
      <c r="H586" s="213">
        <v>1099.232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238</v>
      </c>
      <c r="AU586" s="219" t="s">
        <v>82</v>
      </c>
      <c r="AV586" s="14" t="s">
        <v>82</v>
      </c>
      <c r="AW586" s="14" t="s">
        <v>35</v>
      </c>
      <c r="AX586" s="14" t="s">
        <v>73</v>
      </c>
      <c r="AY586" s="219" t="s">
        <v>226</v>
      </c>
    </row>
    <row r="587" spans="1:65" s="15" customFormat="1" ht="11.25">
      <c r="B587" s="220"/>
      <c r="C587" s="221"/>
      <c r="D587" s="200" t="s">
        <v>238</v>
      </c>
      <c r="E587" s="222" t="s">
        <v>19</v>
      </c>
      <c r="F587" s="223" t="s">
        <v>241</v>
      </c>
      <c r="G587" s="221"/>
      <c r="H587" s="224">
        <v>1099.232</v>
      </c>
      <c r="I587" s="225"/>
      <c r="J587" s="221"/>
      <c r="K587" s="221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238</v>
      </c>
      <c r="AU587" s="230" t="s">
        <v>82</v>
      </c>
      <c r="AV587" s="15" t="s">
        <v>143</v>
      </c>
      <c r="AW587" s="15" t="s">
        <v>35</v>
      </c>
      <c r="AX587" s="15" t="s">
        <v>80</v>
      </c>
      <c r="AY587" s="230" t="s">
        <v>226</v>
      </c>
    </row>
    <row r="588" spans="1:65" s="2" customFormat="1" ht="24.2" customHeight="1">
      <c r="A588" s="36"/>
      <c r="B588" s="37"/>
      <c r="C588" s="180" t="s">
        <v>1096</v>
      </c>
      <c r="D588" s="180" t="s">
        <v>229</v>
      </c>
      <c r="E588" s="181" t="s">
        <v>1607</v>
      </c>
      <c r="F588" s="182" t="s">
        <v>1608</v>
      </c>
      <c r="G588" s="183" t="s">
        <v>328</v>
      </c>
      <c r="H588" s="184">
        <v>94.46</v>
      </c>
      <c r="I588" s="185"/>
      <c r="J588" s="186">
        <f>ROUND(I588*H588,2)</f>
        <v>0</v>
      </c>
      <c r="K588" s="182" t="s">
        <v>233</v>
      </c>
      <c r="L588" s="41"/>
      <c r="M588" s="187" t="s">
        <v>19</v>
      </c>
      <c r="N588" s="188" t="s">
        <v>44</v>
      </c>
      <c r="O588" s="66"/>
      <c r="P588" s="189">
        <f>O588*H588</f>
        <v>0</v>
      </c>
      <c r="Q588" s="189">
        <v>0</v>
      </c>
      <c r="R588" s="189">
        <f>Q588*H588</f>
        <v>0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143</v>
      </c>
      <c r="AT588" s="191" t="s">
        <v>229</v>
      </c>
      <c r="AU588" s="191" t="s">
        <v>82</v>
      </c>
      <c r="AY588" s="19" t="s">
        <v>226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80</v>
      </c>
      <c r="BK588" s="192">
        <f>ROUND(I588*H588,2)</f>
        <v>0</v>
      </c>
      <c r="BL588" s="19" t="s">
        <v>143</v>
      </c>
      <c r="BM588" s="191" t="s">
        <v>1609</v>
      </c>
    </row>
    <row r="589" spans="1:65" s="2" customFormat="1" ht="11.25">
      <c r="A589" s="36"/>
      <c r="B589" s="37"/>
      <c r="C589" s="38"/>
      <c r="D589" s="193" t="s">
        <v>236</v>
      </c>
      <c r="E589" s="38"/>
      <c r="F589" s="194" t="s">
        <v>1610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236</v>
      </c>
      <c r="AU589" s="19" t="s">
        <v>82</v>
      </c>
    </row>
    <row r="590" spans="1:65" s="13" customFormat="1" ht="11.25">
      <c r="B590" s="198"/>
      <c r="C590" s="199"/>
      <c r="D590" s="200" t="s">
        <v>238</v>
      </c>
      <c r="E590" s="201" t="s">
        <v>19</v>
      </c>
      <c r="F590" s="202" t="s">
        <v>1365</v>
      </c>
      <c r="G590" s="199"/>
      <c r="H590" s="201" t="s">
        <v>19</v>
      </c>
      <c r="I590" s="203"/>
      <c r="J590" s="199"/>
      <c r="K590" s="199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238</v>
      </c>
      <c r="AU590" s="208" t="s">
        <v>82</v>
      </c>
      <c r="AV590" s="13" t="s">
        <v>80</v>
      </c>
      <c r="AW590" s="13" t="s">
        <v>35</v>
      </c>
      <c r="AX590" s="13" t="s">
        <v>73</v>
      </c>
      <c r="AY590" s="208" t="s">
        <v>226</v>
      </c>
    </row>
    <row r="591" spans="1:65" s="13" customFormat="1" ht="11.25">
      <c r="B591" s="198"/>
      <c r="C591" s="199"/>
      <c r="D591" s="200" t="s">
        <v>238</v>
      </c>
      <c r="E591" s="201" t="s">
        <v>19</v>
      </c>
      <c r="F591" s="202" t="s">
        <v>1611</v>
      </c>
      <c r="G591" s="199"/>
      <c r="H591" s="201" t="s">
        <v>19</v>
      </c>
      <c r="I591" s="203"/>
      <c r="J591" s="199"/>
      <c r="K591" s="199"/>
      <c r="L591" s="204"/>
      <c r="M591" s="205"/>
      <c r="N591" s="206"/>
      <c r="O591" s="206"/>
      <c r="P591" s="206"/>
      <c r="Q591" s="206"/>
      <c r="R591" s="206"/>
      <c r="S591" s="206"/>
      <c r="T591" s="207"/>
      <c r="AT591" s="208" t="s">
        <v>238</v>
      </c>
      <c r="AU591" s="208" t="s">
        <v>82</v>
      </c>
      <c r="AV591" s="13" t="s">
        <v>80</v>
      </c>
      <c r="AW591" s="13" t="s">
        <v>35</v>
      </c>
      <c r="AX591" s="13" t="s">
        <v>73</v>
      </c>
      <c r="AY591" s="208" t="s">
        <v>226</v>
      </c>
    </row>
    <row r="592" spans="1:65" s="14" customFormat="1" ht="11.25">
      <c r="B592" s="209"/>
      <c r="C592" s="210"/>
      <c r="D592" s="200" t="s">
        <v>238</v>
      </c>
      <c r="E592" s="211" t="s">
        <v>19</v>
      </c>
      <c r="F592" s="212" t="s">
        <v>1612</v>
      </c>
      <c r="G592" s="210"/>
      <c r="H592" s="213">
        <v>13</v>
      </c>
      <c r="I592" s="214"/>
      <c r="J592" s="210"/>
      <c r="K592" s="210"/>
      <c r="L592" s="215"/>
      <c r="M592" s="216"/>
      <c r="N592" s="217"/>
      <c r="O592" s="217"/>
      <c r="P592" s="217"/>
      <c r="Q592" s="217"/>
      <c r="R592" s="217"/>
      <c r="S592" s="217"/>
      <c r="T592" s="218"/>
      <c r="AT592" s="219" t="s">
        <v>238</v>
      </c>
      <c r="AU592" s="219" t="s">
        <v>82</v>
      </c>
      <c r="AV592" s="14" t="s">
        <v>82</v>
      </c>
      <c r="AW592" s="14" t="s">
        <v>35</v>
      </c>
      <c r="AX592" s="14" t="s">
        <v>73</v>
      </c>
      <c r="AY592" s="219" t="s">
        <v>226</v>
      </c>
    </row>
    <row r="593" spans="1:65" s="16" customFormat="1" ht="11.25">
      <c r="B593" s="253"/>
      <c r="C593" s="254"/>
      <c r="D593" s="200" t="s">
        <v>238</v>
      </c>
      <c r="E593" s="255" t="s">
        <v>19</v>
      </c>
      <c r="F593" s="256" t="s">
        <v>1207</v>
      </c>
      <c r="G593" s="254"/>
      <c r="H593" s="257">
        <v>13</v>
      </c>
      <c r="I593" s="258"/>
      <c r="J593" s="254"/>
      <c r="K593" s="254"/>
      <c r="L593" s="259"/>
      <c r="M593" s="260"/>
      <c r="N593" s="261"/>
      <c r="O593" s="261"/>
      <c r="P593" s="261"/>
      <c r="Q593" s="261"/>
      <c r="R593" s="261"/>
      <c r="S593" s="261"/>
      <c r="T593" s="262"/>
      <c r="AT593" s="263" t="s">
        <v>238</v>
      </c>
      <c r="AU593" s="263" t="s">
        <v>82</v>
      </c>
      <c r="AV593" s="16" t="s">
        <v>90</v>
      </c>
      <c r="AW593" s="16" t="s">
        <v>35</v>
      </c>
      <c r="AX593" s="16" t="s">
        <v>73</v>
      </c>
      <c r="AY593" s="263" t="s">
        <v>226</v>
      </c>
    </row>
    <row r="594" spans="1:65" s="13" customFormat="1" ht="11.25">
      <c r="B594" s="198"/>
      <c r="C594" s="199"/>
      <c r="D594" s="200" t="s">
        <v>238</v>
      </c>
      <c r="E594" s="201" t="s">
        <v>19</v>
      </c>
      <c r="F594" s="202" t="s">
        <v>1613</v>
      </c>
      <c r="G594" s="199"/>
      <c r="H594" s="201" t="s">
        <v>19</v>
      </c>
      <c r="I594" s="203"/>
      <c r="J594" s="199"/>
      <c r="K594" s="199"/>
      <c r="L594" s="204"/>
      <c r="M594" s="205"/>
      <c r="N594" s="206"/>
      <c r="O594" s="206"/>
      <c r="P594" s="206"/>
      <c r="Q594" s="206"/>
      <c r="R594" s="206"/>
      <c r="S594" s="206"/>
      <c r="T594" s="207"/>
      <c r="AT594" s="208" t="s">
        <v>238</v>
      </c>
      <c r="AU594" s="208" t="s">
        <v>82</v>
      </c>
      <c r="AV594" s="13" t="s">
        <v>80</v>
      </c>
      <c r="AW594" s="13" t="s">
        <v>35</v>
      </c>
      <c r="AX594" s="13" t="s">
        <v>73</v>
      </c>
      <c r="AY594" s="208" t="s">
        <v>226</v>
      </c>
    </row>
    <row r="595" spans="1:65" s="14" customFormat="1" ht="11.25">
      <c r="B595" s="209"/>
      <c r="C595" s="210"/>
      <c r="D595" s="200" t="s">
        <v>238</v>
      </c>
      <c r="E595" s="211" t="s">
        <v>19</v>
      </c>
      <c r="F595" s="212" t="s">
        <v>1614</v>
      </c>
      <c r="G595" s="210"/>
      <c r="H595" s="213">
        <v>30</v>
      </c>
      <c r="I595" s="214"/>
      <c r="J595" s="210"/>
      <c r="K595" s="210"/>
      <c r="L595" s="215"/>
      <c r="M595" s="216"/>
      <c r="N595" s="217"/>
      <c r="O595" s="217"/>
      <c r="P595" s="217"/>
      <c r="Q595" s="217"/>
      <c r="R595" s="217"/>
      <c r="S595" s="217"/>
      <c r="T595" s="218"/>
      <c r="AT595" s="219" t="s">
        <v>238</v>
      </c>
      <c r="AU595" s="219" t="s">
        <v>82</v>
      </c>
      <c r="AV595" s="14" t="s">
        <v>82</v>
      </c>
      <c r="AW595" s="14" t="s">
        <v>35</v>
      </c>
      <c r="AX595" s="14" t="s">
        <v>73</v>
      </c>
      <c r="AY595" s="219" t="s">
        <v>226</v>
      </c>
    </row>
    <row r="596" spans="1:65" s="14" customFormat="1" ht="11.25">
      <c r="B596" s="209"/>
      <c r="C596" s="210"/>
      <c r="D596" s="200" t="s">
        <v>238</v>
      </c>
      <c r="E596" s="211" t="s">
        <v>19</v>
      </c>
      <c r="F596" s="212" t="s">
        <v>1615</v>
      </c>
      <c r="G596" s="210"/>
      <c r="H596" s="213">
        <v>11.4</v>
      </c>
      <c r="I596" s="214"/>
      <c r="J596" s="210"/>
      <c r="K596" s="210"/>
      <c r="L596" s="215"/>
      <c r="M596" s="216"/>
      <c r="N596" s="217"/>
      <c r="O596" s="217"/>
      <c r="P596" s="217"/>
      <c r="Q596" s="217"/>
      <c r="R596" s="217"/>
      <c r="S596" s="217"/>
      <c r="T596" s="218"/>
      <c r="AT596" s="219" t="s">
        <v>238</v>
      </c>
      <c r="AU596" s="219" t="s">
        <v>82</v>
      </c>
      <c r="AV596" s="14" t="s">
        <v>82</v>
      </c>
      <c r="AW596" s="14" t="s">
        <v>35</v>
      </c>
      <c r="AX596" s="14" t="s">
        <v>73</v>
      </c>
      <c r="AY596" s="219" t="s">
        <v>226</v>
      </c>
    </row>
    <row r="597" spans="1:65" s="14" customFormat="1" ht="11.25">
      <c r="B597" s="209"/>
      <c r="C597" s="210"/>
      <c r="D597" s="200" t="s">
        <v>238</v>
      </c>
      <c r="E597" s="211" t="s">
        <v>19</v>
      </c>
      <c r="F597" s="212" t="s">
        <v>1616</v>
      </c>
      <c r="G597" s="210"/>
      <c r="H597" s="213">
        <v>5.41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238</v>
      </c>
      <c r="AU597" s="219" t="s">
        <v>82</v>
      </c>
      <c r="AV597" s="14" t="s">
        <v>82</v>
      </c>
      <c r="AW597" s="14" t="s">
        <v>35</v>
      </c>
      <c r="AX597" s="14" t="s">
        <v>73</v>
      </c>
      <c r="AY597" s="219" t="s">
        <v>226</v>
      </c>
    </row>
    <row r="598" spans="1:65" s="14" customFormat="1" ht="11.25">
      <c r="B598" s="209"/>
      <c r="C598" s="210"/>
      <c r="D598" s="200" t="s">
        <v>238</v>
      </c>
      <c r="E598" s="211" t="s">
        <v>19</v>
      </c>
      <c r="F598" s="212" t="s">
        <v>1617</v>
      </c>
      <c r="G598" s="210"/>
      <c r="H598" s="213">
        <v>12.6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238</v>
      </c>
      <c r="AU598" s="219" t="s">
        <v>82</v>
      </c>
      <c r="AV598" s="14" t="s">
        <v>82</v>
      </c>
      <c r="AW598" s="14" t="s">
        <v>35</v>
      </c>
      <c r="AX598" s="14" t="s">
        <v>73</v>
      </c>
      <c r="AY598" s="219" t="s">
        <v>226</v>
      </c>
    </row>
    <row r="599" spans="1:65" s="16" customFormat="1" ht="11.25">
      <c r="B599" s="253"/>
      <c r="C599" s="254"/>
      <c r="D599" s="200" t="s">
        <v>238</v>
      </c>
      <c r="E599" s="255" t="s">
        <v>19</v>
      </c>
      <c r="F599" s="256" t="s">
        <v>1207</v>
      </c>
      <c r="G599" s="254"/>
      <c r="H599" s="257">
        <v>59.41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AT599" s="263" t="s">
        <v>238</v>
      </c>
      <c r="AU599" s="263" t="s">
        <v>82</v>
      </c>
      <c r="AV599" s="16" t="s">
        <v>90</v>
      </c>
      <c r="AW599" s="16" t="s">
        <v>35</v>
      </c>
      <c r="AX599" s="16" t="s">
        <v>73</v>
      </c>
      <c r="AY599" s="263" t="s">
        <v>226</v>
      </c>
    </row>
    <row r="600" spans="1:65" s="13" customFormat="1" ht="11.25">
      <c r="B600" s="198"/>
      <c r="C600" s="199"/>
      <c r="D600" s="200" t="s">
        <v>238</v>
      </c>
      <c r="E600" s="201" t="s">
        <v>19</v>
      </c>
      <c r="F600" s="202" t="s">
        <v>1618</v>
      </c>
      <c r="G600" s="199"/>
      <c r="H600" s="201" t="s">
        <v>19</v>
      </c>
      <c r="I600" s="203"/>
      <c r="J600" s="199"/>
      <c r="K600" s="199"/>
      <c r="L600" s="204"/>
      <c r="M600" s="205"/>
      <c r="N600" s="206"/>
      <c r="O600" s="206"/>
      <c r="P600" s="206"/>
      <c r="Q600" s="206"/>
      <c r="R600" s="206"/>
      <c r="S600" s="206"/>
      <c r="T600" s="207"/>
      <c r="AT600" s="208" t="s">
        <v>238</v>
      </c>
      <c r="AU600" s="208" t="s">
        <v>82</v>
      </c>
      <c r="AV600" s="13" t="s">
        <v>80</v>
      </c>
      <c r="AW600" s="13" t="s">
        <v>35</v>
      </c>
      <c r="AX600" s="13" t="s">
        <v>73</v>
      </c>
      <c r="AY600" s="208" t="s">
        <v>226</v>
      </c>
    </row>
    <row r="601" spans="1:65" s="14" customFormat="1" ht="11.25">
      <c r="B601" s="209"/>
      <c r="C601" s="210"/>
      <c r="D601" s="200" t="s">
        <v>238</v>
      </c>
      <c r="E601" s="211" t="s">
        <v>19</v>
      </c>
      <c r="F601" s="212" t="s">
        <v>1619</v>
      </c>
      <c r="G601" s="210"/>
      <c r="H601" s="213">
        <v>5.25</v>
      </c>
      <c r="I601" s="214"/>
      <c r="J601" s="210"/>
      <c r="K601" s="210"/>
      <c r="L601" s="215"/>
      <c r="M601" s="216"/>
      <c r="N601" s="217"/>
      <c r="O601" s="217"/>
      <c r="P601" s="217"/>
      <c r="Q601" s="217"/>
      <c r="R601" s="217"/>
      <c r="S601" s="217"/>
      <c r="T601" s="218"/>
      <c r="AT601" s="219" t="s">
        <v>238</v>
      </c>
      <c r="AU601" s="219" t="s">
        <v>82</v>
      </c>
      <c r="AV601" s="14" t="s">
        <v>82</v>
      </c>
      <c r="AW601" s="14" t="s">
        <v>35</v>
      </c>
      <c r="AX601" s="14" t="s">
        <v>73</v>
      </c>
      <c r="AY601" s="219" t="s">
        <v>226</v>
      </c>
    </row>
    <row r="602" spans="1:65" s="14" customFormat="1" ht="11.25">
      <c r="B602" s="209"/>
      <c r="C602" s="210"/>
      <c r="D602" s="200" t="s">
        <v>238</v>
      </c>
      <c r="E602" s="211" t="s">
        <v>19</v>
      </c>
      <c r="F602" s="212" t="s">
        <v>1620</v>
      </c>
      <c r="G602" s="210"/>
      <c r="H602" s="213">
        <v>7.5</v>
      </c>
      <c r="I602" s="214"/>
      <c r="J602" s="210"/>
      <c r="K602" s="210"/>
      <c r="L602" s="215"/>
      <c r="M602" s="216"/>
      <c r="N602" s="217"/>
      <c r="O602" s="217"/>
      <c r="P602" s="217"/>
      <c r="Q602" s="217"/>
      <c r="R602" s="217"/>
      <c r="S602" s="217"/>
      <c r="T602" s="218"/>
      <c r="AT602" s="219" t="s">
        <v>238</v>
      </c>
      <c r="AU602" s="219" t="s">
        <v>82</v>
      </c>
      <c r="AV602" s="14" t="s">
        <v>82</v>
      </c>
      <c r="AW602" s="14" t="s">
        <v>35</v>
      </c>
      <c r="AX602" s="14" t="s">
        <v>73</v>
      </c>
      <c r="AY602" s="219" t="s">
        <v>226</v>
      </c>
    </row>
    <row r="603" spans="1:65" s="14" customFormat="1" ht="11.25">
      <c r="B603" s="209"/>
      <c r="C603" s="210"/>
      <c r="D603" s="200" t="s">
        <v>238</v>
      </c>
      <c r="E603" s="211" t="s">
        <v>19</v>
      </c>
      <c r="F603" s="212" t="s">
        <v>1621</v>
      </c>
      <c r="G603" s="210"/>
      <c r="H603" s="213">
        <v>5.7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238</v>
      </c>
      <c r="AU603" s="219" t="s">
        <v>82</v>
      </c>
      <c r="AV603" s="14" t="s">
        <v>82</v>
      </c>
      <c r="AW603" s="14" t="s">
        <v>35</v>
      </c>
      <c r="AX603" s="14" t="s">
        <v>73</v>
      </c>
      <c r="AY603" s="219" t="s">
        <v>226</v>
      </c>
    </row>
    <row r="604" spans="1:65" s="14" customFormat="1" ht="11.25">
      <c r="B604" s="209"/>
      <c r="C604" s="210"/>
      <c r="D604" s="200" t="s">
        <v>238</v>
      </c>
      <c r="E604" s="211" t="s">
        <v>19</v>
      </c>
      <c r="F604" s="212" t="s">
        <v>1622</v>
      </c>
      <c r="G604" s="210"/>
      <c r="H604" s="213">
        <v>3.6</v>
      </c>
      <c r="I604" s="214"/>
      <c r="J604" s="210"/>
      <c r="K604" s="210"/>
      <c r="L604" s="215"/>
      <c r="M604" s="216"/>
      <c r="N604" s="217"/>
      <c r="O604" s="217"/>
      <c r="P604" s="217"/>
      <c r="Q604" s="217"/>
      <c r="R604" s="217"/>
      <c r="S604" s="217"/>
      <c r="T604" s="218"/>
      <c r="AT604" s="219" t="s">
        <v>238</v>
      </c>
      <c r="AU604" s="219" t="s">
        <v>82</v>
      </c>
      <c r="AV604" s="14" t="s">
        <v>82</v>
      </c>
      <c r="AW604" s="14" t="s">
        <v>35</v>
      </c>
      <c r="AX604" s="14" t="s">
        <v>73</v>
      </c>
      <c r="AY604" s="219" t="s">
        <v>226</v>
      </c>
    </row>
    <row r="605" spans="1:65" s="16" customFormat="1" ht="11.25">
      <c r="B605" s="253"/>
      <c r="C605" s="254"/>
      <c r="D605" s="200" t="s">
        <v>238</v>
      </c>
      <c r="E605" s="255" t="s">
        <v>19</v>
      </c>
      <c r="F605" s="256" t="s">
        <v>1207</v>
      </c>
      <c r="G605" s="254"/>
      <c r="H605" s="257">
        <v>22.05</v>
      </c>
      <c r="I605" s="258"/>
      <c r="J605" s="254"/>
      <c r="K605" s="254"/>
      <c r="L605" s="259"/>
      <c r="M605" s="260"/>
      <c r="N605" s="261"/>
      <c r="O605" s="261"/>
      <c r="P605" s="261"/>
      <c r="Q605" s="261"/>
      <c r="R605" s="261"/>
      <c r="S605" s="261"/>
      <c r="T605" s="262"/>
      <c r="AT605" s="263" t="s">
        <v>238</v>
      </c>
      <c r="AU605" s="263" t="s">
        <v>82</v>
      </c>
      <c r="AV605" s="16" t="s">
        <v>90</v>
      </c>
      <c r="AW605" s="16" t="s">
        <v>35</v>
      </c>
      <c r="AX605" s="16" t="s">
        <v>73</v>
      </c>
      <c r="AY605" s="263" t="s">
        <v>226</v>
      </c>
    </row>
    <row r="606" spans="1:65" s="15" customFormat="1" ht="11.25">
      <c r="B606" s="220"/>
      <c r="C606" s="221"/>
      <c r="D606" s="200" t="s">
        <v>238</v>
      </c>
      <c r="E606" s="222" t="s">
        <v>19</v>
      </c>
      <c r="F606" s="223" t="s">
        <v>241</v>
      </c>
      <c r="G606" s="221"/>
      <c r="H606" s="224">
        <v>94.46</v>
      </c>
      <c r="I606" s="225"/>
      <c r="J606" s="221"/>
      <c r="K606" s="221"/>
      <c r="L606" s="226"/>
      <c r="M606" s="227"/>
      <c r="N606" s="228"/>
      <c r="O606" s="228"/>
      <c r="P606" s="228"/>
      <c r="Q606" s="228"/>
      <c r="R606" s="228"/>
      <c r="S606" s="228"/>
      <c r="T606" s="229"/>
      <c r="AT606" s="230" t="s">
        <v>238</v>
      </c>
      <c r="AU606" s="230" t="s">
        <v>82</v>
      </c>
      <c r="AV606" s="15" t="s">
        <v>143</v>
      </c>
      <c r="AW606" s="15" t="s">
        <v>35</v>
      </c>
      <c r="AX606" s="15" t="s">
        <v>80</v>
      </c>
      <c r="AY606" s="230" t="s">
        <v>226</v>
      </c>
    </row>
    <row r="607" spans="1:65" s="2" customFormat="1" ht="16.5" customHeight="1">
      <c r="A607" s="36"/>
      <c r="B607" s="37"/>
      <c r="C607" s="231" t="s">
        <v>1104</v>
      </c>
      <c r="D607" s="231" t="s">
        <v>242</v>
      </c>
      <c r="E607" s="232" t="s">
        <v>1623</v>
      </c>
      <c r="F607" s="233" t="s">
        <v>1624</v>
      </c>
      <c r="G607" s="234" t="s">
        <v>328</v>
      </c>
      <c r="H607" s="235">
        <v>99.183000000000007</v>
      </c>
      <c r="I607" s="236"/>
      <c r="J607" s="237">
        <f>ROUND(I607*H607,2)</f>
        <v>0</v>
      </c>
      <c r="K607" s="233" t="s">
        <v>233</v>
      </c>
      <c r="L607" s="238"/>
      <c r="M607" s="239" t="s">
        <v>19</v>
      </c>
      <c r="N607" s="240" t="s">
        <v>44</v>
      </c>
      <c r="O607" s="66"/>
      <c r="P607" s="189">
        <f>O607*H607</f>
        <v>0</v>
      </c>
      <c r="Q607" s="189">
        <v>1E-4</v>
      </c>
      <c r="R607" s="189">
        <f>Q607*H607</f>
        <v>9.9183000000000014E-3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275</v>
      </c>
      <c r="AT607" s="191" t="s">
        <v>242</v>
      </c>
      <c r="AU607" s="191" t="s">
        <v>82</v>
      </c>
      <c r="AY607" s="19" t="s">
        <v>226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80</v>
      </c>
      <c r="BK607" s="192">
        <f>ROUND(I607*H607,2)</f>
        <v>0</v>
      </c>
      <c r="BL607" s="19" t="s">
        <v>143</v>
      </c>
      <c r="BM607" s="191" t="s">
        <v>1625</v>
      </c>
    </row>
    <row r="608" spans="1:65" s="14" customFormat="1" ht="11.25">
      <c r="B608" s="209"/>
      <c r="C608" s="210"/>
      <c r="D608" s="200" t="s">
        <v>238</v>
      </c>
      <c r="E608" s="210"/>
      <c r="F608" s="212" t="s">
        <v>1626</v>
      </c>
      <c r="G608" s="210"/>
      <c r="H608" s="213">
        <v>99.183000000000007</v>
      </c>
      <c r="I608" s="214"/>
      <c r="J608" s="210"/>
      <c r="K608" s="210"/>
      <c r="L608" s="215"/>
      <c r="M608" s="216"/>
      <c r="N608" s="217"/>
      <c r="O608" s="217"/>
      <c r="P608" s="217"/>
      <c r="Q608" s="217"/>
      <c r="R608" s="217"/>
      <c r="S608" s="217"/>
      <c r="T608" s="218"/>
      <c r="AT608" s="219" t="s">
        <v>238</v>
      </c>
      <c r="AU608" s="219" t="s">
        <v>82</v>
      </c>
      <c r="AV608" s="14" t="s">
        <v>82</v>
      </c>
      <c r="AW608" s="14" t="s">
        <v>4</v>
      </c>
      <c r="AX608" s="14" t="s">
        <v>80</v>
      </c>
      <c r="AY608" s="219" t="s">
        <v>226</v>
      </c>
    </row>
    <row r="609" spans="1:65" s="2" customFormat="1" ht="21.75" customHeight="1">
      <c r="A609" s="36"/>
      <c r="B609" s="37"/>
      <c r="C609" s="180" t="s">
        <v>1111</v>
      </c>
      <c r="D609" s="180" t="s">
        <v>229</v>
      </c>
      <c r="E609" s="181" t="s">
        <v>1627</v>
      </c>
      <c r="F609" s="182" t="s">
        <v>1628</v>
      </c>
      <c r="G609" s="183" t="s">
        <v>420</v>
      </c>
      <c r="H609" s="184">
        <v>18.771000000000001</v>
      </c>
      <c r="I609" s="185"/>
      <c r="J609" s="186">
        <f>ROUND(I609*H609,2)</f>
        <v>0</v>
      </c>
      <c r="K609" s="182" t="s">
        <v>233</v>
      </c>
      <c r="L609" s="41"/>
      <c r="M609" s="187" t="s">
        <v>19</v>
      </c>
      <c r="N609" s="188" t="s">
        <v>44</v>
      </c>
      <c r="O609" s="66"/>
      <c r="P609" s="189">
        <f>O609*H609</f>
        <v>0</v>
      </c>
      <c r="Q609" s="189">
        <v>2.5018699999999998</v>
      </c>
      <c r="R609" s="189">
        <f>Q609*H609</f>
        <v>46.962601769999999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143</v>
      </c>
      <c r="AT609" s="191" t="s">
        <v>229</v>
      </c>
      <c r="AU609" s="191" t="s">
        <v>82</v>
      </c>
      <c r="AY609" s="19" t="s">
        <v>226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9" t="s">
        <v>80</v>
      </c>
      <c r="BK609" s="192">
        <f>ROUND(I609*H609,2)</f>
        <v>0</v>
      </c>
      <c r="BL609" s="19" t="s">
        <v>143</v>
      </c>
      <c r="BM609" s="191" t="s">
        <v>1629</v>
      </c>
    </row>
    <row r="610" spans="1:65" s="2" customFormat="1" ht="11.25">
      <c r="A610" s="36"/>
      <c r="B610" s="37"/>
      <c r="C610" s="38"/>
      <c r="D610" s="193" t="s">
        <v>236</v>
      </c>
      <c r="E610" s="38"/>
      <c r="F610" s="194" t="s">
        <v>1630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236</v>
      </c>
      <c r="AU610" s="19" t="s">
        <v>82</v>
      </c>
    </row>
    <row r="611" spans="1:65" s="14" customFormat="1" ht="11.25">
      <c r="B611" s="209"/>
      <c r="C611" s="210"/>
      <c r="D611" s="200" t="s">
        <v>238</v>
      </c>
      <c r="E611" s="211" t="s">
        <v>19</v>
      </c>
      <c r="F611" s="212" t="s">
        <v>1631</v>
      </c>
      <c r="G611" s="210"/>
      <c r="H611" s="213">
        <v>312.84800000000001</v>
      </c>
      <c r="I611" s="214"/>
      <c r="J611" s="210"/>
      <c r="K611" s="210"/>
      <c r="L611" s="215"/>
      <c r="M611" s="216"/>
      <c r="N611" s="217"/>
      <c r="O611" s="217"/>
      <c r="P611" s="217"/>
      <c r="Q611" s="217"/>
      <c r="R611" s="217"/>
      <c r="S611" s="217"/>
      <c r="T611" s="218"/>
      <c r="AT611" s="219" t="s">
        <v>238</v>
      </c>
      <c r="AU611" s="219" t="s">
        <v>82</v>
      </c>
      <c r="AV611" s="14" t="s">
        <v>82</v>
      </c>
      <c r="AW611" s="14" t="s">
        <v>35</v>
      </c>
      <c r="AX611" s="14" t="s">
        <v>73</v>
      </c>
      <c r="AY611" s="219" t="s">
        <v>226</v>
      </c>
    </row>
    <row r="612" spans="1:65" s="15" customFormat="1" ht="11.25">
      <c r="B612" s="220"/>
      <c r="C612" s="221"/>
      <c r="D612" s="200" t="s">
        <v>238</v>
      </c>
      <c r="E612" s="222" t="s">
        <v>19</v>
      </c>
      <c r="F612" s="223" t="s">
        <v>241</v>
      </c>
      <c r="G612" s="221"/>
      <c r="H612" s="224">
        <v>312.84800000000001</v>
      </c>
      <c r="I612" s="225"/>
      <c r="J612" s="221"/>
      <c r="K612" s="221"/>
      <c r="L612" s="226"/>
      <c r="M612" s="227"/>
      <c r="N612" s="228"/>
      <c r="O612" s="228"/>
      <c r="P612" s="228"/>
      <c r="Q612" s="228"/>
      <c r="R612" s="228"/>
      <c r="S612" s="228"/>
      <c r="T612" s="229"/>
      <c r="AT612" s="230" t="s">
        <v>238</v>
      </c>
      <c r="AU612" s="230" t="s">
        <v>82</v>
      </c>
      <c r="AV612" s="15" t="s">
        <v>143</v>
      </c>
      <c r="AW612" s="15" t="s">
        <v>35</v>
      </c>
      <c r="AX612" s="15" t="s">
        <v>73</v>
      </c>
      <c r="AY612" s="230" t="s">
        <v>226</v>
      </c>
    </row>
    <row r="613" spans="1:65" s="14" customFormat="1" ht="11.25">
      <c r="B613" s="209"/>
      <c r="C613" s="210"/>
      <c r="D613" s="200" t="s">
        <v>238</v>
      </c>
      <c r="E613" s="211" t="s">
        <v>19</v>
      </c>
      <c r="F613" s="212" t="s">
        <v>1632</v>
      </c>
      <c r="G613" s="210"/>
      <c r="H613" s="213">
        <v>18.771000000000001</v>
      </c>
      <c r="I613" s="214"/>
      <c r="J613" s="210"/>
      <c r="K613" s="210"/>
      <c r="L613" s="215"/>
      <c r="M613" s="216"/>
      <c r="N613" s="217"/>
      <c r="O613" s="217"/>
      <c r="P613" s="217"/>
      <c r="Q613" s="217"/>
      <c r="R613" s="217"/>
      <c r="S613" s="217"/>
      <c r="T613" s="218"/>
      <c r="AT613" s="219" t="s">
        <v>238</v>
      </c>
      <c r="AU613" s="219" t="s">
        <v>82</v>
      </c>
      <c r="AV613" s="14" t="s">
        <v>82</v>
      </c>
      <c r="AW613" s="14" t="s">
        <v>35</v>
      </c>
      <c r="AX613" s="14" t="s">
        <v>80</v>
      </c>
      <c r="AY613" s="219" t="s">
        <v>226</v>
      </c>
    </row>
    <row r="614" spans="1:65" s="2" customFormat="1" ht="16.5" customHeight="1">
      <c r="A614" s="36"/>
      <c r="B614" s="37"/>
      <c r="C614" s="180" t="s">
        <v>1116</v>
      </c>
      <c r="D614" s="180" t="s">
        <v>229</v>
      </c>
      <c r="E614" s="181" t="s">
        <v>1633</v>
      </c>
      <c r="F614" s="182" t="s">
        <v>1634</v>
      </c>
      <c r="G614" s="183" t="s">
        <v>245</v>
      </c>
      <c r="H614" s="184">
        <v>1.1379999999999999</v>
      </c>
      <c r="I614" s="185"/>
      <c r="J614" s="186">
        <f>ROUND(I614*H614,2)</f>
        <v>0</v>
      </c>
      <c r="K614" s="182" t="s">
        <v>233</v>
      </c>
      <c r="L614" s="41"/>
      <c r="M614" s="187" t="s">
        <v>19</v>
      </c>
      <c r="N614" s="188" t="s">
        <v>44</v>
      </c>
      <c r="O614" s="66"/>
      <c r="P614" s="189">
        <f>O614*H614</f>
        <v>0</v>
      </c>
      <c r="Q614" s="189">
        <v>1.0627727796999999</v>
      </c>
      <c r="R614" s="189">
        <f>Q614*H614</f>
        <v>1.2094354232985998</v>
      </c>
      <c r="S614" s="189">
        <v>0</v>
      </c>
      <c r="T614" s="190">
        <f>S614*H614</f>
        <v>0</v>
      </c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R614" s="191" t="s">
        <v>143</v>
      </c>
      <c r="AT614" s="191" t="s">
        <v>229</v>
      </c>
      <c r="AU614" s="191" t="s">
        <v>82</v>
      </c>
      <c r="AY614" s="19" t="s">
        <v>226</v>
      </c>
      <c r="BE614" s="192">
        <f>IF(N614="základní",J614,0)</f>
        <v>0</v>
      </c>
      <c r="BF614" s="192">
        <f>IF(N614="snížená",J614,0)</f>
        <v>0</v>
      </c>
      <c r="BG614" s="192">
        <f>IF(N614="zákl. přenesená",J614,0)</f>
        <v>0</v>
      </c>
      <c r="BH614" s="192">
        <f>IF(N614="sníž. přenesená",J614,0)</f>
        <v>0</v>
      </c>
      <c r="BI614" s="192">
        <f>IF(N614="nulová",J614,0)</f>
        <v>0</v>
      </c>
      <c r="BJ614" s="19" t="s">
        <v>80</v>
      </c>
      <c r="BK614" s="192">
        <f>ROUND(I614*H614,2)</f>
        <v>0</v>
      </c>
      <c r="BL614" s="19" t="s">
        <v>143</v>
      </c>
      <c r="BM614" s="191" t="s">
        <v>1635</v>
      </c>
    </row>
    <row r="615" spans="1:65" s="2" customFormat="1" ht="11.25">
      <c r="A615" s="36"/>
      <c r="B615" s="37"/>
      <c r="C615" s="38"/>
      <c r="D615" s="193" t="s">
        <v>236</v>
      </c>
      <c r="E615" s="38"/>
      <c r="F615" s="194" t="s">
        <v>1636</v>
      </c>
      <c r="G615" s="38"/>
      <c r="H615" s="38"/>
      <c r="I615" s="195"/>
      <c r="J615" s="38"/>
      <c r="K615" s="38"/>
      <c r="L615" s="41"/>
      <c r="M615" s="196"/>
      <c r="N615" s="197"/>
      <c r="O615" s="66"/>
      <c r="P615" s="66"/>
      <c r="Q615" s="66"/>
      <c r="R615" s="66"/>
      <c r="S615" s="66"/>
      <c r="T615" s="67"/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T615" s="19" t="s">
        <v>236</v>
      </c>
      <c r="AU615" s="19" t="s">
        <v>82</v>
      </c>
    </row>
    <row r="616" spans="1:65" s="14" customFormat="1" ht="11.25">
      <c r="B616" s="209"/>
      <c r="C616" s="210"/>
      <c r="D616" s="200" t="s">
        <v>238</v>
      </c>
      <c r="E616" s="211" t="s">
        <v>19</v>
      </c>
      <c r="F616" s="212" t="s">
        <v>1631</v>
      </c>
      <c r="G616" s="210"/>
      <c r="H616" s="213">
        <v>312.84800000000001</v>
      </c>
      <c r="I616" s="214"/>
      <c r="J616" s="210"/>
      <c r="K616" s="210"/>
      <c r="L616" s="215"/>
      <c r="M616" s="216"/>
      <c r="N616" s="217"/>
      <c r="O616" s="217"/>
      <c r="P616" s="217"/>
      <c r="Q616" s="217"/>
      <c r="R616" s="217"/>
      <c r="S616" s="217"/>
      <c r="T616" s="218"/>
      <c r="AT616" s="219" t="s">
        <v>238</v>
      </c>
      <c r="AU616" s="219" t="s">
        <v>82</v>
      </c>
      <c r="AV616" s="14" t="s">
        <v>82</v>
      </c>
      <c r="AW616" s="14" t="s">
        <v>35</v>
      </c>
      <c r="AX616" s="14" t="s">
        <v>73</v>
      </c>
      <c r="AY616" s="219" t="s">
        <v>226</v>
      </c>
    </row>
    <row r="617" spans="1:65" s="15" customFormat="1" ht="11.25">
      <c r="B617" s="220"/>
      <c r="C617" s="221"/>
      <c r="D617" s="200" t="s">
        <v>238</v>
      </c>
      <c r="E617" s="222" t="s">
        <v>19</v>
      </c>
      <c r="F617" s="223" t="s">
        <v>241</v>
      </c>
      <c r="G617" s="221"/>
      <c r="H617" s="224">
        <v>312.84800000000001</v>
      </c>
      <c r="I617" s="225"/>
      <c r="J617" s="221"/>
      <c r="K617" s="221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238</v>
      </c>
      <c r="AU617" s="230" t="s">
        <v>82</v>
      </c>
      <c r="AV617" s="15" t="s">
        <v>143</v>
      </c>
      <c r="AW617" s="15" t="s">
        <v>35</v>
      </c>
      <c r="AX617" s="15" t="s">
        <v>73</v>
      </c>
      <c r="AY617" s="230" t="s">
        <v>226</v>
      </c>
    </row>
    <row r="618" spans="1:65" s="13" customFormat="1" ht="11.25">
      <c r="B618" s="198"/>
      <c r="C618" s="199"/>
      <c r="D618" s="200" t="s">
        <v>238</v>
      </c>
      <c r="E618" s="201" t="s">
        <v>19</v>
      </c>
      <c r="F618" s="202" t="s">
        <v>1637</v>
      </c>
      <c r="G618" s="199"/>
      <c r="H618" s="201" t="s">
        <v>19</v>
      </c>
      <c r="I618" s="203"/>
      <c r="J618" s="199"/>
      <c r="K618" s="199"/>
      <c r="L618" s="204"/>
      <c r="M618" s="205"/>
      <c r="N618" s="206"/>
      <c r="O618" s="206"/>
      <c r="P618" s="206"/>
      <c r="Q618" s="206"/>
      <c r="R618" s="206"/>
      <c r="S618" s="206"/>
      <c r="T618" s="207"/>
      <c r="AT618" s="208" t="s">
        <v>238</v>
      </c>
      <c r="AU618" s="208" t="s">
        <v>82</v>
      </c>
      <c r="AV618" s="13" t="s">
        <v>80</v>
      </c>
      <c r="AW618" s="13" t="s">
        <v>35</v>
      </c>
      <c r="AX618" s="13" t="s">
        <v>73</v>
      </c>
      <c r="AY618" s="208" t="s">
        <v>226</v>
      </c>
    </row>
    <row r="619" spans="1:65" s="14" customFormat="1" ht="11.25">
      <c r="B619" s="209"/>
      <c r="C619" s="210"/>
      <c r="D619" s="200" t="s">
        <v>238</v>
      </c>
      <c r="E619" s="211" t="s">
        <v>19</v>
      </c>
      <c r="F619" s="212" t="s">
        <v>1638</v>
      </c>
      <c r="G619" s="210"/>
      <c r="H619" s="213">
        <v>1.1379999999999999</v>
      </c>
      <c r="I619" s="214"/>
      <c r="J619" s="210"/>
      <c r="K619" s="210"/>
      <c r="L619" s="215"/>
      <c r="M619" s="216"/>
      <c r="N619" s="217"/>
      <c r="O619" s="217"/>
      <c r="P619" s="217"/>
      <c r="Q619" s="217"/>
      <c r="R619" s="217"/>
      <c r="S619" s="217"/>
      <c r="T619" s="218"/>
      <c r="AT619" s="219" t="s">
        <v>238</v>
      </c>
      <c r="AU619" s="219" t="s">
        <v>82</v>
      </c>
      <c r="AV619" s="14" t="s">
        <v>82</v>
      </c>
      <c r="AW619" s="14" t="s">
        <v>35</v>
      </c>
      <c r="AX619" s="14" t="s">
        <v>80</v>
      </c>
      <c r="AY619" s="219" t="s">
        <v>226</v>
      </c>
    </row>
    <row r="620" spans="1:65" s="2" customFormat="1" ht="16.5" customHeight="1">
      <c r="A620" s="36"/>
      <c r="B620" s="37"/>
      <c r="C620" s="180" t="s">
        <v>1122</v>
      </c>
      <c r="D620" s="180" t="s">
        <v>229</v>
      </c>
      <c r="E620" s="181" t="s">
        <v>1639</v>
      </c>
      <c r="F620" s="182" t="s">
        <v>1640</v>
      </c>
      <c r="G620" s="183" t="s">
        <v>232</v>
      </c>
      <c r="H620" s="184">
        <v>312.84800000000001</v>
      </c>
      <c r="I620" s="185"/>
      <c r="J620" s="186">
        <f>ROUND(I620*H620,2)</f>
        <v>0</v>
      </c>
      <c r="K620" s="182" t="s">
        <v>233</v>
      </c>
      <c r="L620" s="41"/>
      <c r="M620" s="187" t="s">
        <v>19</v>
      </c>
      <c r="N620" s="188" t="s">
        <v>44</v>
      </c>
      <c r="O620" s="66"/>
      <c r="P620" s="189">
        <f>O620*H620</f>
        <v>0</v>
      </c>
      <c r="Q620" s="189">
        <v>1.44E-6</v>
      </c>
      <c r="R620" s="189">
        <f>Q620*H620</f>
        <v>4.5050112000000002E-4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143</v>
      </c>
      <c r="AT620" s="191" t="s">
        <v>229</v>
      </c>
      <c r="AU620" s="191" t="s">
        <v>82</v>
      </c>
      <c r="AY620" s="19" t="s">
        <v>226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80</v>
      </c>
      <c r="BK620" s="192">
        <f>ROUND(I620*H620,2)</f>
        <v>0</v>
      </c>
      <c r="BL620" s="19" t="s">
        <v>143</v>
      </c>
      <c r="BM620" s="191" t="s">
        <v>1641</v>
      </c>
    </row>
    <row r="621" spans="1:65" s="2" customFormat="1" ht="11.25">
      <c r="A621" s="36"/>
      <c r="B621" s="37"/>
      <c r="C621" s="38"/>
      <c r="D621" s="193" t="s">
        <v>236</v>
      </c>
      <c r="E621" s="38"/>
      <c r="F621" s="194" t="s">
        <v>1642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236</v>
      </c>
      <c r="AU621" s="19" t="s">
        <v>82</v>
      </c>
    </row>
    <row r="622" spans="1:65" s="13" customFormat="1" ht="11.25">
      <c r="B622" s="198"/>
      <c r="C622" s="199"/>
      <c r="D622" s="200" t="s">
        <v>238</v>
      </c>
      <c r="E622" s="201" t="s">
        <v>19</v>
      </c>
      <c r="F622" s="202" t="s">
        <v>1365</v>
      </c>
      <c r="G622" s="199"/>
      <c r="H622" s="201" t="s">
        <v>19</v>
      </c>
      <c r="I622" s="203"/>
      <c r="J622" s="199"/>
      <c r="K622" s="199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238</v>
      </c>
      <c r="AU622" s="208" t="s">
        <v>82</v>
      </c>
      <c r="AV622" s="13" t="s">
        <v>80</v>
      </c>
      <c r="AW622" s="13" t="s">
        <v>35</v>
      </c>
      <c r="AX622" s="13" t="s">
        <v>73</v>
      </c>
      <c r="AY622" s="208" t="s">
        <v>226</v>
      </c>
    </row>
    <row r="623" spans="1:65" s="13" customFormat="1" ht="11.25">
      <c r="B623" s="198"/>
      <c r="C623" s="199"/>
      <c r="D623" s="200" t="s">
        <v>238</v>
      </c>
      <c r="E623" s="201" t="s">
        <v>19</v>
      </c>
      <c r="F623" s="202" t="s">
        <v>1509</v>
      </c>
      <c r="G623" s="199"/>
      <c r="H623" s="201" t="s">
        <v>19</v>
      </c>
      <c r="I623" s="203"/>
      <c r="J623" s="199"/>
      <c r="K623" s="199"/>
      <c r="L623" s="204"/>
      <c r="M623" s="205"/>
      <c r="N623" s="206"/>
      <c r="O623" s="206"/>
      <c r="P623" s="206"/>
      <c r="Q623" s="206"/>
      <c r="R623" s="206"/>
      <c r="S623" s="206"/>
      <c r="T623" s="207"/>
      <c r="AT623" s="208" t="s">
        <v>238</v>
      </c>
      <c r="AU623" s="208" t="s">
        <v>82</v>
      </c>
      <c r="AV623" s="13" t="s">
        <v>80</v>
      </c>
      <c r="AW623" s="13" t="s">
        <v>35</v>
      </c>
      <c r="AX623" s="13" t="s">
        <v>73</v>
      </c>
      <c r="AY623" s="208" t="s">
        <v>226</v>
      </c>
    </row>
    <row r="624" spans="1:65" s="14" customFormat="1" ht="11.25">
      <c r="B624" s="209"/>
      <c r="C624" s="210"/>
      <c r="D624" s="200" t="s">
        <v>238</v>
      </c>
      <c r="E624" s="211" t="s">
        <v>19</v>
      </c>
      <c r="F624" s="212" t="s">
        <v>1643</v>
      </c>
      <c r="G624" s="210"/>
      <c r="H624" s="213">
        <v>67.558000000000007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238</v>
      </c>
      <c r="AU624" s="219" t="s">
        <v>82</v>
      </c>
      <c r="AV624" s="14" t="s">
        <v>82</v>
      </c>
      <c r="AW624" s="14" t="s">
        <v>35</v>
      </c>
      <c r="AX624" s="14" t="s">
        <v>73</v>
      </c>
      <c r="AY624" s="219" t="s">
        <v>226</v>
      </c>
    </row>
    <row r="625" spans="2:51" s="14" customFormat="1" ht="11.25">
      <c r="B625" s="209"/>
      <c r="C625" s="210"/>
      <c r="D625" s="200" t="s">
        <v>238</v>
      </c>
      <c r="E625" s="211" t="s">
        <v>19</v>
      </c>
      <c r="F625" s="212" t="s">
        <v>1644</v>
      </c>
      <c r="G625" s="210"/>
      <c r="H625" s="213">
        <v>0.45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238</v>
      </c>
      <c r="AU625" s="219" t="s">
        <v>82</v>
      </c>
      <c r="AV625" s="14" t="s">
        <v>82</v>
      </c>
      <c r="AW625" s="14" t="s">
        <v>35</v>
      </c>
      <c r="AX625" s="14" t="s">
        <v>73</v>
      </c>
      <c r="AY625" s="219" t="s">
        <v>226</v>
      </c>
    </row>
    <row r="626" spans="2:51" s="16" customFormat="1" ht="11.25">
      <c r="B626" s="253"/>
      <c r="C626" s="254"/>
      <c r="D626" s="200" t="s">
        <v>238</v>
      </c>
      <c r="E626" s="255" t="s">
        <v>19</v>
      </c>
      <c r="F626" s="256" t="s">
        <v>1207</v>
      </c>
      <c r="G626" s="254"/>
      <c r="H626" s="257">
        <v>68.007999999999996</v>
      </c>
      <c r="I626" s="258"/>
      <c r="J626" s="254"/>
      <c r="K626" s="254"/>
      <c r="L626" s="259"/>
      <c r="M626" s="260"/>
      <c r="N626" s="261"/>
      <c r="O626" s="261"/>
      <c r="P626" s="261"/>
      <c r="Q626" s="261"/>
      <c r="R626" s="261"/>
      <c r="S626" s="261"/>
      <c r="T626" s="262"/>
      <c r="AT626" s="263" t="s">
        <v>238</v>
      </c>
      <c r="AU626" s="263" t="s">
        <v>82</v>
      </c>
      <c r="AV626" s="16" t="s">
        <v>90</v>
      </c>
      <c r="AW626" s="16" t="s">
        <v>35</v>
      </c>
      <c r="AX626" s="16" t="s">
        <v>73</v>
      </c>
      <c r="AY626" s="263" t="s">
        <v>226</v>
      </c>
    </row>
    <row r="627" spans="2:51" s="13" customFormat="1" ht="11.25">
      <c r="B627" s="198"/>
      <c r="C627" s="199"/>
      <c r="D627" s="200" t="s">
        <v>238</v>
      </c>
      <c r="E627" s="201" t="s">
        <v>19</v>
      </c>
      <c r="F627" s="202" t="s">
        <v>1512</v>
      </c>
      <c r="G627" s="199"/>
      <c r="H627" s="201" t="s">
        <v>19</v>
      </c>
      <c r="I627" s="203"/>
      <c r="J627" s="199"/>
      <c r="K627" s="199"/>
      <c r="L627" s="204"/>
      <c r="M627" s="205"/>
      <c r="N627" s="206"/>
      <c r="O627" s="206"/>
      <c r="P627" s="206"/>
      <c r="Q627" s="206"/>
      <c r="R627" s="206"/>
      <c r="S627" s="206"/>
      <c r="T627" s="207"/>
      <c r="AT627" s="208" t="s">
        <v>238</v>
      </c>
      <c r="AU627" s="208" t="s">
        <v>82</v>
      </c>
      <c r="AV627" s="13" t="s">
        <v>80</v>
      </c>
      <c r="AW627" s="13" t="s">
        <v>35</v>
      </c>
      <c r="AX627" s="13" t="s">
        <v>73</v>
      </c>
      <c r="AY627" s="208" t="s">
        <v>226</v>
      </c>
    </row>
    <row r="628" spans="2:51" s="14" customFormat="1" ht="11.25">
      <c r="B628" s="209"/>
      <c r="C628" s="210"/>
      <c r="D628" s="200" t="s">
        <v>238</v>
      </c>
      <c r="E628" s="211" t="s">
        <v>19</v>
      </c>
      <c r="F628" s="212" t="s">
        <v>1645</v>
      </c>
      <c r="G628" s="210"/>
      <c r="H628" s="213">
        <v>12.335000000000001</v>
      </c>
      <c r="I628" s="214"/>
      <c r="J628" s="210"/>
      <c r="K628" s="210"/>
      <c r="L628" s="215"/>
      <c r="M628" s="216"/>
      <c r="N628" s="217"/>
      <c r="O628" s="217"/>
      <c r="P628" s="217"/>
      <c r="Q628" s="217"/>
      <c r="R628" s="217"/>
      <c r="S628" s="217"/>
      <c r="T628" s="218"/>
      <c r="AT628" s="219" t="s">
        <v>238</v>
      </c>
      <c r="AU628" s="219" t="s">
        <v>82</v>
      </c>
      <c r="AV628" s="14" t="s">
        <v>82</v>
      </c>
      <c r="AW628" s="14" t="s">
        <v>35</v>
      </c>
      <c r="AX628" s="14" t="s">
        <v>73</v>
      </c>
      <c r="AY628" s="219" t="s">
        <v>226</v>
      </c>
    </row>
    <row r="629" spans="2:51" s="16" customFormat="1" ht="11.25">
      <c r="B629" s="253"/>
      <c r="C629" s="254"/>
      <c r="D629" s="200" t="s">
        <v>238</v>
      </c>
      <c r="E629" s="255" t="s">
        <v>19</v>
      </c>
      <c r="F629" s="256" t="s">
        <v>1207</v>
      </c>
      <c r="G629" s="254"/>
      <c r="H629" s="257">
        <v>12.335000000000001</v>
      </c>
      <c r="I629" s="258"/>
      <c r="J629" s="254"/>
      <c r="K629" s="254"/>
      <c r="L629" s="259"/>
      <c r="M629" s="260"/>
      <c r="N629" s="261"/>
      <c r="O629" s="261"/>
      <c r="P629" s="261"/>
      <c r="Q629" s="261"/>
      <c r="R629" s="261"/>
      <c r="S629" s="261"/>
      <c r="T629" s="262"/>
      <c r="AT629" s="263" t="s">
        <v>238</v>
      </c>
      <c r="AU629" s="263" t="s">
        <v>82</v>
      </c>
      <c r="AV629" s="16" t="s">
        <v>90</v>
      </c>
      <c r="AW629" s="16" t="s">
        <v>35</v>
      </c>
      <c r="AX629" s="16" t="s">
        <v>73</v>
      </c>
      <c r="AY629" s="263" t="s">
        <v>226</v>
      </c>
    </row>
    <row r="630" spans="2:51" s="13" customFormat="1" ht="11.25">
      <c r="B630" s="198"/>
      <c r="C630" s="199"/>
      <c r="D630" s="200" t="s">
        <v>238</v>
      </c>
      <c r="E630" s="201" t="s">
        <v>19</v>
      </c>
      <c r="F630" s="202" t="s">
        <v>1516</v>
      </c>
      <c r="G630" s="199"/>
      <c r="H630" s="201" t="s">
        <v>19</v>
      </c>
      <c r="I630" s="203"/>
      <c r="J630" s="199"/>
      <c r="K630" s="199"/>
      <c r="L630" s="204"/>
      <c r="M630" s="205"/>
      <c r="N630" s="206"/>
      <c r="O630" s="206"/>
      <c r="P630" s="206"/>
      <c r="Q630" s="206"/>
      <c r="R630" s="206"/>
      <c r="S630" s="206"/>
      <c r="T630" s="207"/>
      <c r="AT630" s="208" t="s">
        <v>238</v>
      </c>
      <c r="AU630" s="208" t="s">
        <v>82</v>
      </c>
      <c r="AV630" s="13" t="s">
        <v>80</v>
      </c>
      <c r="AW630" s="13" t="s">
        <v>35</v>
      </c>
      <c r="AX630" s="13" t="s">
        <v>73</v>
      </c>
      <c r="AY630" s="208" t="s">
        <v>226</v>
      </c>
    </row>
    <row r="631" spans="2:51" s="14" customFormat="1" ht="11.25">
      <c r="B631" s="209"/>
      <c r="C631" s="210"/>
      <c r="D631" s="200" t="s">
        <v>238</v>
      </c>
      <c r="E631" s="211" t="s">
        <v>19</v>
      </c>
      <c r="F631" s="212" t="s">
        <v>1646</v>
      </c>
      <c r="G631" s="210"/>
      <c r="H631" s="213">
        <v>17.207999999999998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238</v>
      </c>
      <c r="AU631" s="219" t="s">
        <v>82</v>
      </c>
      <c r="AV631" s="14" t="s">
        <v>82</v>
      </c>
      <c r="AW631" s="14" t="s">
        <v>35</v>
      </c>
      <c r="AX631" s="14" t="s">
        <v>73</v>
      </c>
      <c r="AY631" s="219" t="s">
        <v>226</v>
      </c>
    </row>
    <row r="632" spans="2:51" s="14" customFormat="1" ht="11.25">
      <c r="B632" s="209"/>
      <c r="C632" s="210"/>
      <c r="D632" s="200" t="s">
        <v>238</v>
      </c>
      <c r="E632" s="211" t="s">
        <v>19</v>
      </c>
      <c r="F632" s="212" t="s">
        <v>1647</v>
      </c>
      <c r="G632" s="210"/>
      <c r="H632" s="213">
        <v>0.112</v>
      </c>
      <c r="I632" s="214"/>
      <c r="J632" s="210"/>
      <c r="K632" s="210"/>
      <c r="L632" s="215"/>
      <c r="M632" s="216"/>
      <c r="N632" s="217"/>
      <c r="O632" s="217"/>
      <c r="P632" s="217"/>
      <c r="Q632" s="217"/>
      <c r="R632" s="217"/>
      <c r="S632" s="217"/>
      <c r="T632" s="218"/>
      <c r="AT632" s="219" t="s">
        <v>238</v>
      </c>
      <c r="AU632" s="219" t="s">
        <v>82</v>
      </c>
      <c r="AV632" s="14" t="s">
        <v>82</v>
      </c>
      <c r="AW632" s="14" t="s">
        <v>35</v>
      </c>
      <c r="AX632" s="14" t="s">
        <v>73</v>
      </c>
      <c r="AY632" s="219" t="s">
        <v>226</v>
      </c>
    </row>
    <row r="633" spans="2:51" s="16" customFormat="1" ht="11.25">
      <c r="B633" s="253"/>
      <c r="C633" s="254"/>
      <c r="D633" s="200" t="s">
        <v>238</v>
      </c>
      <c r="E633" s="255" t="s">
        <v>19</v>
      </c>
      <c r="F633" s="256" t="s">
        <v>1207</v>
      </c>
      <c r="G633" s="254"/>
      <c r="H633" s="257">
        <v>17.32</v>
      </c>
      <c r="I633" s="258"/>
      <c r="J633" s="254"/>
      <c r="K633" s="254"/>
      <c r="L633" s="259"/>
      <c r="M633" s="260"/>
      <c r="N633" s="261"/>
      <c r="O633" s="261"/>
      <c r="P633" s="261"/>
      <c r="Q633" s="261"/>
      <c r="R633" s="261"/>
      <c r="S633" s="261"/>
      <c r="T633" s="262"/>
      <c r="AT633" s="263" t="s">
        <v>238</v>
      </c>
      <c r="AU633" s="263" t="s">
        <v>82</v>
      </c>
      <c r="AV633" s="16" t="s">
        <v>90</v>
      </c>
      <c r="AW633" s="16" t="s">
        <v>35</v>
      </c>
      <c r="AX633" s="16" t="s">
        <v>73</v>
      </c>
      <c r="AY633" s="263" t="s">
        <v>226</v>
      </c>
    </row>
    <row r="634" spans="2:51" s="13" customFormat="1" ht="11.25">
      <c r="B634" s="198"/>
      <c r="C634" s="199"/>
      <c r="D634" s="200" t="s">
        <v>238</v>
      </c>
      <c r="E634" s="201" t="s">
        <v>19</v>
      </c>
      <c r="F634" s="202" t="s">
        <v>1520</v>
      </c>
      <c r="G634" s="199"/>
      <c r="H634" s="201" t="s">
        <v>19</v>
      </c>
      <c r="I634" s="203"/>
      <c r="J634" s="199"/>
      <c r="K634" s="199"/>
      <c r="L634" s="204"/>
      <c r="M634" s="205"/>
      <c r="N634" s="206"/>
      <c r="O634" s="206"/>
      <c r="P634" s="206"/>
      <c r="Q634" s="206"/>
      <c r="R634" s="206"/>
      <c r="S634" s="206"/>
      <c r="T634" s="207"/>
      <c r="AT634" s="208" t="s">
        <v>238</v>
      </c>
      <c r="AU634" s="208" t="s">
        <v>82</v>
      </c>
      <c r="AV634" s="13" t="s">
        <v>80</v>
      </c>
      <c r="AW634" s="13" t="s">
        <v>35</v>
      </c>
      <c r="AX634" s="13" t="s">
        <v>73</v>
      </c>
      <c r="AY634" s="208" t="s">
        <v>226</v>
      </c>
    </row>
    <row r="635" spans="2:51" s="14" customFormat="1" ht="11.25">
      <c r="B635" s="209"/>
      <c r="C635" s="210"/>
      <c r="D635" s="200" t="s">
        <v>238</v>
      </c>
      <c r="E635" s="211" t="s">
        <v>19</v>
      </c>
      <c r="F635" s="212" t="s">
        <v>1648</v>
      </c>
      <c r="G635" s="210"/>
      <c r="H635" s="213">
        <v>2.8180000000000001</v>
      </c>
      <c r="I635" s="214"/>
      <c r="J635" s="210"/>
      <c r="K635" s="210"/>
      <c r="L635" s="215"/>
      <c r="M635" s="216"/>
      <c r="N635" s="217"/>
      <c r="O635" s="217"/>
      <c r="P635" s="217"/>
      <c r="Q635" s="217"/>
      <c r="R635" s="217"/>
      <c r="S635" s="217"/>
      <c r="T635" s="218"/>
      <c r="AT635" s="219" t="s">
        <v>238</v>
      </c>
      <c r="AU635" s="219" t="s">
        <v>82</v>
      </c>
      <c r="AV635" s="14" t="s">
        <v>82</v>
      </c>
      <c r="AW635" s="14" t="s">
        <v>35</v>
      </c>
      <c r="AX635" s="14" t="s">
        <v>73</v>
      </c>
      <c r="AY635" s="219" t="s">
        <v>226</v>
      </c>
    </row>
    <row r="636" spans="2:51" s="16" customFormat="1" ht="11.25">
      <c r="B636" s="253"/>
      <c r="C636" s="254"/>
      <c r="D636" s="200" t="s">
        <v>238</v>
      </c>
      <c r="E636" s="255" t="s">
        <v>19</v>
      </c>
      <c r="F636" s="256" t="s">
        <v>1207</v>
      </c>
      <c r="G636" s="254"/>
      <c r="H636" s="257">
        <v>2.8180000000000001</v>
      </c>
      <c r="I636" s="258"/>
      <c r="J636" s="254"/>
      <c r="K636" s="254"/>
      <c r="L636" s="259"/>
      <c r="M636" s="260"/>
      <c r="N636" s="261"/>
      <c r="O636" s="261"/>
      <c r="P636" s="261"/>
      <c r="Q636" s="261"/>
      <c r="R636" s="261"/>
      <c r="S636" s="261"/>
      <c r="T636" s="262"/>
      <c r="AT636" s="263" t="s">
        <v>238</v>
      </c>
      <c r="AU636" s="263" t="s">
        <v>82</v>
      </c>
      <c r="AV636" s="16" t="s">
        <v>90</v>
      </c>
      <c r="AW636" s="16" t="s">
        <v>35</v>
      </c>
      <c r="AX636" s="16" t="s">
        <v>73</v>
      </c>
      <c r="AY636" s="263" t="s">
        <v>226</v>
      </c>
    </row>
    <row r="637" spans="2:51" s="13" customFormat="1" ht="11.25">
      <c r="B637" s="198"/>
      <c r="C637" s="199"/>
      <c r="D637" s="200" t="s">
        <v>238</v>
      </c>
      <c r="E637" s="201" t="s">
        <v>19</v>
      </c>
      <c r="F637" s="202" t="s">
        <v>1523</v>
      </c>
      <c r="G637" s="199"/>
      <c r="H637" s="201" t="s">
        <v>19</v>
      </c>
      <c r="I637" s="203"/>
      <c r="J637" s="199"/>
      <c r="K637" s="199"/>
      <c r="L637" s="204"/>
      <c r="M637" s="205"/>
      <c r="N637" s="206"/>
      <c r="O637" s="206"/>
      <c r="P637" s="206"/>
      <c r="Q637" s="206"/>
      <c r="R637" s="206"/>
      <c r="S637" s="206"/>
      <c r="T637" s="207"/>
      <c r="AT637" s="208" t="s">
        <v>238</v>
      </c>
      <c r="AU637" s="208" t="s">
        <v>82</v>
      </c>
      <c r="AV637" s="13" t="s">
        <v>80</v>
      </c>
      <c r="AW637" s="13" t="s">
        <v>35</v>
      </c>
      <c r="AX637" s="13" t="s">
        <v>73</v>
      </c>
      <c r="AY637" s="208" t="s">
        <v>226</v>
      </c>
    </row>
    <row r="638" spans="2:51" s="14" customFormat="1" ht="11.25">
      <c r="B638" s="209"/>
      <c r="C638" s="210"/>
      <c r="D638" s="200" t="s">
        <v>238</v>
      </c>
      <c r="E638" s="211" t="s">
        <v>19</v>
      </c>
      <c r="F638" s="212" t="s">
        <v>1649</v>
      </c>
      <c r="G638" s="210"/>
      <c r="H638" s="213">
        <v>13.622999999999999</v>
      </c>
      <c r="I638" s="214"/>
      <c r="J638" s="210"/>
      <c r="K638" s="210"/>
      <c r="L638" s="215"/>
      <c r="M638" s="216"/>
      <c r="N638" s="217"/>
      <c r="O638" s="217"/>
      <c r="P638" s="217"/>
      <c r="Q638" s="217"/>
      <c r="R638" s="217"/>
      <c r="S638" s="217"/>
      <c r="T638" s="218"/>
      <c r="AT638" s="219" t="s">
        <v>238</v>
      </c>
      <c r="AU638" s="219" t="s">
        <v>82</v>
      </c>
      <c r="AV638" s="14" t="s">
        <v>82</v>
      </c>
      <c r="AW638" s="14" t="s">
        <v>35</v>
      </c>
      <c r="AX638" s="14" t="s">
        <v>73</v>
      </c>
      <c r="AY638" s="219" t="s">
        <v>226</v>
      </c>
    </row>
    <row r="639" spans="2:51" s="14" customFormat="1" ht="11.25">
      <c r="B639" s="209"/>
      <c r="C639" s="210"/>
      <c r="D639" s="200" t="s">
        <v>238</v>
      </c>
      <c r="E639" s="211" t="s">
        <v>19</v>
      </c>
      <c r="F639" s="212" t="s">
        <v>1647</v>
      </c>
      <c r="G639" s="210"/>
      <c r="H639" s="213">
        <v>0.112</v>
      </c>
      <c r="I639" s="214"/>
      <c r="J639" s="210"/>
      <c r="K639" s="210"/>
      <c r="L639" s="215"/>
      <c r="M639" s="216"/>
      <c r="N639" s="217"/>
      <c r="O639" s="217"/>
      <c r="P639" s="217"/>
      <c r="Q639" s="217"/>
      <c r="R639" s="217"/>
      <c r="S639" s="217"/>
      <c r="T639" s="218"/>
      <c r="AT639" s="219" t="s">
        <v>238</v>
      </c>
      <c r="AU639" s="219" t="s">
        <v>82</v>
      </c>
      <c r="AV639" s="14" t="s">
        <v>82</v>
      </c>
      <c r="AW639" s="14" t="s">
        <v>35</v>
      </c>
      <c r="AX639" s="14" t="s">
        <v>73</v>
      </c>
      <c r="AY639" s="219" t="s">
        <v>226</v>
      </c>
    </row>
    <row r="640" spans="2:51" s="16" customFormat="1" ht="11.25">
      <c r="B640" s="253"/>
      <c r="C640" s="254"/>
      <c r="D640" s="200" t="s">
        <v>238</v>
      </c>
      <c r="E640" s="255" t="s">
        <v>19</v>
      </c>
      <c r="F640" s="256" t="s">
        <v>1207</v>
      </c>
      <c r="G640" s="254"/>
      <c r="H640" s="257">
        <v>13.734999999999999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238</v>
      </c>
      <c r="AU640" s="263" t="s">
        <v>82</v>
      </c>
      <c r="AV640" s="16" t="s">
        <v>90</v>
      </c>
      <c r="AW640" s="16" t="s">
        <v>35</v>
      </c>
      <c r="AX640" s="16" t="s">
        <v>73</v>
      </c>
      <c r="AY640" s="263" t="s">
        <v>226</v>
      </c>
    </row>
    <row r="641" spans="2:51" s="13" customFormat="1" ht="11.25">
      <c r="B641" s="198"/>
      <c r="C641" s="199"/>
      <c r="D641" s="200" t="s">
        <v>238</v>
      </c>
      <c r="E641" s="201" t="s">
        <v>19</v>
      </c>
      <c r="F641" s="202" t="s">
        <v>1527</v>
      </c>
      <c r="G641" s="199"/>
      <c r="H641" s="201" t="s">
        <v>19</v>
      </c>
      <c r="I641" s="203"/>
      <c r="J641" s="199"/>
      <c r="K641" s="199"/>
      <c r="L641" s="204"/>
      <c r="M641" s="205"/>
      <c r="N641" s="206"/>
      <c r="O641" s="206"/>
      <c r="P641" s="206"/>
      <c r="Q641" s="206"/>
      <c r="R641" s="206"/>
      <c r="S641" s="206"/>
      <c r="T641" s="207"/>
      <c r="AT641" s="208" t="s">
        <v>238</v>
      </c>
      <c r="AU641" s="208" t="s">
        <v>82</v>
      </c>
      <c r="AV641" s="13" t="s">
        <v>80</v>
      </c>
      <c r="AW641" s="13" t="s">
        <v>35</v>
      </c>
      <c r="AX641" s="13" t="s">
        <v>73</v>
      </c>
      <c r="AY641" s="208" t="s">
        <v>226</v>
      </c>
    </row>
    <row r="642" spans="2:51" s="14" customFormat="1" ht="11.25">
      <c r="B642" s="209"/>
      <c r="C642" s="210"/>
      <c r="D642" s="200" t="s">
        <v>238</v>
      </c>
      <c r="E642" s="211" t="s">
        <v>19</v>
      </c>
      <c r="F642" s="212" t="s">
        <v>1650</v>
      </c>
      <c r="G642" s="210"/>
      <c r="H642" s="213">
        <v>2.843</v>
      </c>
      <c r="I642" s="214"/>
      <c r="J642" s="210"/>
      <c r="K642" s="210"/>
      <c r="L642" s="215"/>
      <c r="M642" s="216"/>
      <c r="N642" s="217"/>
      <c r="O642" s="217"/>
      <c r="P642" s="217"/>
      <c r="Q642" s="217"/>
      <c r="R642" s="217"/>
      <c r="S642" s="217"/>
      <c r="T642" s="218"/>
      <c r="AT642" s="219" t="s">
        <v>238</v>
      </c>
      <c r="AU642" s="219" t="s">
        <v>82</v>
      </c>
      <c r="AV642" s="14" t="s">
        <v>82</v>
      </c>
      <c r="AW642" s="14" t="s">
        <v>35</v>
      </c>
      <c r="AX642" s="14" t="s">
        <v>73</v>
      </c>
      <c r="AY642" s="219" t="s">
        <v>226</v>
      </c>
    </row>
    <row r="643" spans="2:51" s="16" customFormat="1" ht="11.25">
      <c r="B643" s="253"/>
      <c r="C643" s="254"/>
      <c r="D643" s="200" t="s">
        <v>238</v>
      </c>
      <c r="E643" s="255" t="s">
        <v>19</v>
      </c>
      <c r="F643" s="256" t="s">
        <v>1207</v>
      </c>
      <c r="G643" s="254"/>
      <c r="H643" s="257">
        <v>2.843</v>
      </c>
      <c r="I643" s="258"/>
      <c r="J643" s="254"/>
      <c r="K643" s="254"/>
      <c r="L643" s="259"/>
      <c r="M643" s="260"/>
      <c r="N643" s="261"/>
      <c r="O643" s="261"/>
      <c r="P643" s="261"/>
      <c r="Q643" s="261"/>
      <c r="R643" s="261"/>
      <c r="S643" s="261"/>
      <c r="T643" s="262"/>
      <c r="AT643" s="263" t="s">
        <v>238</v>
      </c>
      <c r="AU643" s="263" t="s">
        <v>82</v>
      </c>
      <c r="AV643" s="16" t="s">
        <v>90</v>
      </c>
      <c r="AW643" s="16" t="s">
        <v>35</v>
      </c>
      <c r="AX643" s="16" t="s">
        <v>73</v>
      </c>
      <c r="AY643" s="263" t="s">
        <v>226</v>
      </c>
    </row>
    <row r="644" spans="2:51" s="13" customFormat="1" ht="11.25">
      <c r="B644" s="198"/>
      <c r="C644" s="199"/>
      <c r="D644" s="200" t="s">
        <v>238</v>
      </c>
      <c r="E644" s="201" t="s">
        <v>19</v>
      </c>
      <c r="F644" s="202" t="s">
        <v>1529</v>
      </c>
      <c r="G644" s="199"/>
      <c r="H644" s="201" t="s">
        <v>19</v>
      </c>
      <c r="I644" s="203"/>
      <c r="J644" s="199"/>
      <c r="K644" s="199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238</v>
      </c>
      <c r="AU644" s="208" t="s">
        <v>82</v>
      </c>
      <c r="AV644" s="13" t="s">
        <v>80</v>
      </c>
      <c r="AW644" s="13" t="s">
        <v>35</v>
      </c>
      <c r="AX644" s="13" t="s">
        <v>73</v>
      </c>
      <c r="AY644" s="208" t="s">
        <v>226</v>
      </c>
    </row>
    <row r="645" spans="2:51" s="14" customFormat="1" ht="11.25">
      <c r="B645" s="209"/>
      <c r="C645" s="210"/>
      <c r="D645" s="200" t="s">
        <v>238</v>
      </c>
      <c r="E645" s="211" t="s">
        <v>19</v>
      </c>
      <c r="F645" s="212" t="s">
        <v>1651</v>
      </c>
      <c r="G645" s="210"/>
      <c r="H645" s="213">
        <v>3.8679999999999999</v>
      </c>
      <c r="I645" s="214"/>
      <c r="J645" s="210"/>
      <c r="K645" s="210"/>
      <c r="L645" s="215"/>
      <c r="M645" s="216"/>
      <c r="N645" s="217"/>
      <c r="O645" s="217"/>
      <c r="P645" s="217"/>
      <c r="Q645" s="217"/>
      <c r="R645" s="217"/>
      <c r="S645" s="217"/>
      <c r="T645" s="218"/>
      <c r="AT645" s="219" t="s">
        <v>238</v>
      </c>
      <c r="AU645" s="219" t="s">
        <v>82</v>
      </c>
      <c r="AV645" s="14" t="s">
        <v>82</v>
      </c>
      <c r="AW645" s="14" t="s">
        <v>35</v>
      </c>
      <c r="AX645" s="14" t="s">
        <v>73</v>
      </c>
      <c r="AY645" s="219" t="s">
        <v>226</v>
      </c>
    </row>
    <row r="646" spans="2:51" s="14" customFormat="1" ht="11.25">
      <c r="B646" s="209"/>
      <c r="C646" s="210"/>
      <c r="D646" s="200" t="s">
        <v>238</v>
      </c>
      <c r="E646" s="211" t="s">
        <v>19</v>
      </c>
      <c r="F646" s="212" t="s">
        <v>1652</v>
      </c>
      <c r="G646" s="210"/>
      <c r="H646" s="213">
        <v>0.54400000000000004</v>
      </c>
      <c r="I646" s="214"/>
      <c r="J646" s="210"/>
      <c r="K646" s="210"/>
      <c r="L646" s="215"/>
      <c r="M646" s="216"/>
      <c r="N646" s="217"/>
      <c r="O646" s="217"/>
      <c r="P646" s="217"/>
      <c r="Q646" s="217"/>
      <c r="R646" s="217"/>
      <c r="S646" s="217"/>
      <c r="T646" s="218"/>
      <c r="AT646" s="219" t="s">
        <v>238</v>
      </c>
      <c r="AU646" s="219" t="s">
        <v>82</v>
      </c>
      <c r="AV646" s="14" t="s">
        <v>82</v>
      </c>
      <c r="AW646" s="14" t="s">
        <v>35</v>
      </c>
      <c r="AX646" s="14" t="s">
        <v>73</v>
      </c>
      <c r="AY646" s="219" t="s">
        <v>226</v>
      </c>
    </row>
    <row r="647" spans="2:51" s="16" customFormat="1" ht="11.25">
      <c r="B647" s="253"/>
      <c r="C647" s="254"/>
      <c r="D647" s="200" t="s">
        <v>238</v>
      </c>
      <c r="E647" s="255" t="s">
        <v>19</v>
      </c>
      <c r="F647" s="256" t="s">
        <v>1207</v>
      </c>
      <c r="G647" s="254"/>
      <c r="H647" s="257">
        <v>4.4119999999999999</v>
      </c>
      <c r="I647" s="258"/>
      <c r="J647" s="254"/>
      <c r="K647" s="254"/>
      <c r="L647" s="259"/>
      <c r="M647" s="260"/>
      <c r="N647" s="261"/>
      <c r="O647" s="261"/>
      <c r="P647" s="261"/>
      <c r="Q647" s="261"/>
      <c r="R647" s="261"/>
      <c r="S647" s="261"/>
      <c r="T647" s="262"/>
      <c r="AT647" s="263" t="s">
        <v>238</v>
      </c>
      <c r="AU647" s="263" t="s">
        <v>82</v>
      </c>
      <c r="AV647" s="16" t="s">
        <v>90</v>
      </c>
      <c r="AW647" s="16" t="s">
        <v>35</v>
      </c>
      <c r="AX647" s="16" t="s">
        <v>73</v>
      </c>
      <c r="AY647" s="263" t="s">
        <v>226</v>
      </c>
    </row>
    <row r="648" spans="2:51" s="13" customFormat="1" ht="11.25">
      <c r="B648" s="198"/>
      <c r="C648" s="199"/>
      <c r="D648" s="200" t="s">
        <v>238</v>
      </c>
      <c r="E648" s="201" t="s">
        <v>19</v>
      </c>
      <c r="F648" s="202" t="s">
        <v>1533</v>
      </c>
      <c r="G648" s="199"/>
      <c r="H648" s="201" t="s">
        <v>19</v>
      </c>
      <c r="I648" s="203"/>
      <c r="J648" s="199"/>
      <c r="K648" s="199"/>
      <c r="L648" s="204"/>
      <c r="M648" s="205"/>
      <c r="N648" s="206"/>
      <c r="O648" s="206"/>
      <c r="P648" s="206"/>
      <c r="Q648" s="206"/>
      <c r="R648" s="206"/>
      <c r="S648" s="206"/>
      <c r="T648" s="207"/>
      <c r="AT648" s="208" t="s">
        <v>238</v>
      </c>
      <c r="AU648" s="208" t="s">
        <v>82</v>
      </c>
      <c r="AV648" s="13" t="s">
        <v>80</v>
      </c>
      <c r="AW648" s="13" t="s">
        <v>35</v>
      </c>
      <c r="AX648" s="13" t="s">
        <v>73</v>
      </c>
      <c r="AY648" s="208" t="s">
        <v>226</v>
      </c>
    </row>
    <row r="649" spans="2:51" s="14" customFormat="1" ht="11.25">
      <c r="B649" s="209"/>
      <c r="C649" s="210"/>
      <c r="D649" s="200" t="s">
        <v>238</v>
      </c>
      <c r="E649" s="211" t="s">
        <v>19</v>
      </c>
      <c r="F649" s="212" t="s">
        <v>1653</v>
      </c>
      <c r="G649" s="210"/>
      <c r="H649" s="213">
        <v>2.2010000000000001</v>
      </c>
      <c r="I649" s="214"/>
      <c r="J649" s="210"/>
      <c r="K649" s="210"/>
      <c r="L649" s="215"/>
      <c r="M649" s="216"/>
      <c r="N649" s="217"/>
      <c r="O649" s="217"/>
      <c r="P649" s="217"/>
      <c r="Q649" s="217"/>
      <c r="R649" s="217"/>
      <c r="S649" s="217"/>
      <c r="T649" s="218"/>
      <c r="AT649" s="219" t="s">
        <v>238</v>
      </c>
      <c r="AU649" s="219" t="s">
        <v>82</v>
      </c>
      <c r="AV649" s="14" t="s">
        <v>82</v>
      </c>
      <c r="AW649" s="14" t="s">
        <v>35</v>
      </c>
      <c r="AX649" s="14" t="s">
        <v>73</v>
      </c>
      <c r="AY649" s="219" t="s">
        <v>226</v>
      </c>
    </row>
    <row r="650" spans="2:51" s="14" customFormat="1" ht="11.25">
      <c r="B650" s="209"/>
      <c r="C650" s="210"/>
      <c r="D650" s="200" t="s">
        <v>238</v>
      </c>
      <c r="E650" s="211" t="s">
        <v>19</v>
      </c>
      <c r="F650" s="212" t="s">
        <v>1654</v>
      </c>
      <c r="G650" s="210"/>
      <c r="H650" s="213">
        <v>2.97</v>
      </c>
      <c r="I650" s="214"/>
      <c r="J650" s="210"/>
      <c r="K650" s="210"/>
      <c r="L650" s="215"/>
      <c r="M650" s="216"/>
      <c r="N650" s="217"/>
      <c r="O650" s="217"/>
      <c r="P650" s="217"/>
      <c r="Q650" s="217"/>
      <c r="R650" s="217"/>
      <c r="S650" s="217"/>
      <c r="T650" s="218"/>
      <c r="AT650" s="219" t="s">
        <v>238</v>
      </c>
      <c r="AU650" s="219" t="s">
        <v>82</v>
      </c>
      <c r="AV650" s="14" t="s">
        <v>82</v>
      </c>
      <c r="AW650" s="14" t="s">
        <v>35</v>
      </c>
      <c r="AX650" s="14" t="s">
        <v>73</v>
      </c>
      <c r="AY650" s="219" t="s">
        <v>226</v>
      </c>
    </row>
    <row r="651" spans="2:51" s="14" customFormat="1" ht="11.25">
      <c r="B651" s="209"/>
      <c r="C651" s="210"/>
      <c r="D651" s="200" t="s">
        <v>238</v>
      </c>
      <c r="E651" s="211" t="s">
        <v>19</v>
      </c>
      <c r="F651" s="212" t="s">
        <v>1655</v>
      </c>
      <c r="G651" s="210"/>
      <c r="H651" s="213">
        <v>0.184</v>
      </c>
      <c r="I651" s="214"/>
      <c r="J651" s="210"/>
      <c r="K651" s="210"/>
      <c r="L651" s="215"/>
      <c r="M651" s="216"/>
      <c r="N651" s="217"/>
      <c r="O651" s="217"/>
      <c r="P651" s="217"/>
      <c r="Q651" s="217"/>
      <c r="R651" s="217"/>
      <c r="S651" s="217"/>
      <c r="T651" s="218"/>
      <c r="AT651" s="219" t="s">
        <v>238</v>
      </c>
      <c r="AU651" s="219" t="s">
        <v>82</v>
      </c>
      <c r="AV651" s="14" t="s">
        <v>82</v>
      </c>
      <c r="AW651" s="14" t="s">
        <v>35</v>
      </c>
      <c r="AX651" s="14" t="s">
        <v>73</v>
      </c>
      <c r="AY651" s="219" t="s">
        <v>226</v>
      </c>
    </row>
    <row r="652" spans="2:51" s="16" customFormat="1" ht="11.25">
      <c r="B652" s="253"/>
      <c r="C652" s="254"/>
      <c r="D652" s="200" t="s">
        <v>238</v>
      </c>
      <c r="E652" s="255" t="s">
        <v>19</v>
      </c>
      <c r="F652" s="256" t="s">
        <v>1207</v>
      </c>
      <c r="G652" s="254"/>
      <c r="H652" s="257">
        <v>5.3550000000000004</v>
      </c>
      <c r="I652" s="258"/>
      <c r="J652" s="254"/>
      <c r="K652" s="254"/>
      <c r="L652" s="259"/>
      <c r="M652" s="260"/>
      <c r="N652" s="261"/>
      <c r="O652" s="261"/>
      <c r="P652" s="261"/>
      <c r="Q652" s="261"/>
      <c r="R652" s="261"/>
      <c r="S652" s="261"/>
      <c r="T652" s="262"/>
      <c r="AT652" s="263" t="s">
        <v>238</v>
      </c>
      <c r="AU652" s="263" t="s">
        <v>82</v>
      </c>
      <c r="AV652" s="16" t="s">
        <v>90</v>
      </c>
      <c r="AW652" s="16" t="s">
        <v>35</v>
      </c>
      <c r="AX652" s="16" t="s">
        <v>73</v>
      </c>
      <c r="AY652" s="263" t="s">
        <v>226</v>
      </c>
    </row>
    <row r="653" spans="2:51" s="13" customFormat="1" ht="11.25">
      <c r="B653" s="198"/>
      <c r="C653" s="199"/>
      <c r="D653" s="200" t="s">
        <v>238</v>
      </c>
      <c r="E653" s="201" t="s">
        <v>19</v>
      </c>
      <c r="F653" s="202" t="s">
        <v>1537</v>
      </c>
      <c r="G653" s="199"/>
      <c r="H653" s="201" t="s">
        <v>19</v>
      </c>
      <c r="I653" s="203"/>
      <c r="J653" s="199"/>
      <c r="K653" s="199"/>
      <c r="L653" s="204"/>
      <c r="M653" s="205"/>
      <c r="N653" s="206"/>
      <c r="O653" s="206"/>
      <c r="P653" s="206"/>
      <c r="Q653" s="206"/>
      <c r="R653" s="206"/>
      <c r="S653" s="206"/>
      <c r="T653" s="207"/>
      <c r="AT653" s="208" t="s">
        <v>238</v>
      </c>
      <c r="AU653" s="208" t="s">
        <v>82</v>
      </c>
      <c r="AV653" s="13" t="s">
        <v>80</v>
      </c>
      <c r="AW653" s="13" t="s">
        <v>35</v>
      </c>
      <c r="AX653" s="13" t="s">
        <v>73</v>
      </c>
      <c r="AY653" s="208" t="s">
        <v>226</v>
      </c>
    </row>
    <row r="654" spans="2:51" s="14" customFormat="1" ht="11.25">
      <c r="B654" s="209"/>
      <c r="C654" s="210"/>
      <c r="D654" s="200" t="s">
        <v>238</v>
      </c>
      <c r="E654" s="211" t="s">
        <v>19</v>
      </c>
      <c r="F654" s="212" t="s">
        <v>1651</v>
      </c>
      <c r="G654" s="210"/>
      <c r="H654" s="213">
        <v>3.8679999999999999</v>
      </c>
      <c r="I654" s="214"/>
      <c r="J654" s="210"/>
      <c r="K654" s="210"/>
      <c r="L654" s="215"/>
      <c r="M654" s="216"/>
      <c r="N654" s="217"/>
      <c r="O654" s="217"/>
      <c r="P654" s="217"/>
      <c r="Q654" s="217"/>
      <c r="R654" s="217"/>
      <c r="S654" s="217"/>
      <c r="T654" s="218"/>
      <c r="AT654" s="219" t="s">
        <v>238</v>
      </c>
      <c r="AU654" s="219" t="s">
        <v>82</v>
      </c>
      <c r="AV654" s="14" t="s">
        <v>82</v>
      </c>
      <c r="AW654" s="14" t="s">
        <v>35</v>
      </c>
      <c r="AX654" s="14" t="s">
        <v>73</v>
      </c>
      <c r="AY654" s="219" t="s">
        <v>226</v>
      </c>
    </row>
    <row r="655" spans="2:51" s="14" customFormat="1" ht="11.25">
      <c r="B655" s="209"/>
      <c r="C655" s="210"/>
      <c r="D655" s="200" t="s">
        <v>238</v>
      </c>
      <c r="E655" s="211" t="s">
        <v>19</v>
      </c>
      <c r="F655" s="212" t="s">
        <v>1656</v>
      </c>
      <c r="G655" s="210"/>
      <c r="H655" s="213">
        <v>0.44</v>
      </c>
      <c r="I655" s="214"/>
      <c r="J655" s="210"/>
      <c r="K655" s="210"/>
      <c r="L655" s="215"/>
      <c r="M655" s="216"/>
      <c r="N655" s="217"/>
      <c r="O655" s="217"/>
      <c r="P655" s="217"/>
      <c r="Q655" s="217"/>
      <c r="R655" s="217"/>
      <c r="S655" s="217"/>
      <c r="T655" s="218"/>
      <c r="AT655" s="219" t="s">
        <v>238</v>
      </c>
      <c r="AU655" s="219" t="s">
        <v>82</v>
      </c>
      <c r="AV655" s="14" t="s">
        <v>82</v>
      </c>
      <c r="AW655" s="14" t="s">
        <v>35</v>
      </c>
      <c r="AX655" s="14" t="s">
        <v>73</v>
      </c>
      <c r="AY655" s="219" t="s">
        <v>226</v>
      </c>
    </row>
    <row r="656" spans="2:51" s="16" customFormat="1" ht="11.25">
      <c r="B656" s="253"/>
      <c r="C656" s="254"/>
      <c r="D656" s="200" t="s">
        <v>238</v>
      </c>
      <c r="E656" s="255" t="s">
        <v>19</v>
      </c>
      <c r="F656" s="256" t="s">
        <v>1207</v>
      </c>
      <c r="G656" s="254"/>
      <c r="H656" s="257">
        <v>4.3079999999999998</v>
      </c>
      <c r="I656" s="258"/>
      <c r="J656" s="254"/>
      <c r="K656" s="254"/>
      <c r="L656" s="259"/>
      <c r="M656" s="260"/>
      <c r="N656" s="261"/>
      <c r="O656" s="261"/>
      <c r="P656" s="261"/>
      <c r="Q656" s="261"/>
      <c r="R656" s="261"/>
      <c r="S656" s="261"/>
      <c r="T656" s="262"/>
      <c r="AT656" s="263" t="s">
        <v>238</v>
      </c>
      <c r="AU656" s="263" t="s">
        <v>82</v>
      </c>
      <c r="AV656" s="16" t="s">
        <v>90</v>
      </c>
      <c r="AW656" s="16" t="s">
        <v>35</v>
      </c>
      <c r="AX656" s="16" t="s">
        <v>73</v>
      </c>
      <c r="AY656" s="263" t="s">
        <v>226</v>
      </c>
    </row>
    <row r="657" spans="2:51" s="13" customFormat="1" ht="11.25">
      <c r="B657" s="198"/>
      <c r="C657" s="199"/>
      <c r="D657" s="200" t="s">
        <v>238</v>
      </c>
      <c r="E657" s="201" t="s">
        <v>19</v>
      </c>
      <c r="F657" s="202" t="s">
        <v>1538</v>
      </c>
      <c r="G657" s="199"/>
      <c r="H657" s="201" t="s">
        <v>19</v>
      </c>
      <c r="I657" s="203"/>
      <c r="J657" s="199"/>
      <c r="K657" s="199"/>
      <c r="L657" s="204"/>
      <c r="M657" s="205"/>
      <c r="N657" s="206"/>
      <c r="O657" s="206"/>
      <c r="P657" s="206"/>
      <c r="Q657" s="206"/>
      <c r="R657" s="206"/>
      <c r="S657" s="206"/>
      <c r="T657" s="207"/>
      <c r="AT657" s="208" t="s">
        <v>238</v>
      </c>
      <c r="AU657" s="208" t="s">
        <v>82</v>
      </c>
      <c r="AV657" s="13" t="s">
        <v>80</v>
      </c>
      <c r="AW657" s="13" t="s">
        <v>35</v>
      </c>
      <c r="AX657" s="13" t="s">
        <v>73</v>
      </c>
      <c r="AY657" s="208" t="s">
        <v>226</v>
      </c>
    </row>
    <row r="658" spans="2:51" s="14" customFormat="1" ht="11.25">
      <c r="B658" s="209"/>
      <c r="C658" s="210"/>
      <c r="D658" s="200" t="s">
        <v>238</v>
      </c>
      <c r="E658" s="211" t="s">
        <v>19</v>
      </c>
      <c r="F658" s="212" t="s">
        <v>1657</v>
      </c>
      <c r="G658" s="210"/>
      <c r="H658" s="213">
        <v>6.024</v>
      </c>
      <c r="I658" s="214"/>
      <c r="J658" s="210"/>
      <c r="K658" s="210"/>
      <c r="L658" s="215"/>
      <c r="M658" s="216"/>
      <c r="N658" s="217"/>
      <c r="O658" s="217"/>
      <c r="P658" s="217"/>
      <c r="Q658" s="217"/>
      <c r="R658" s="217"/>
      <c r="S658" s="217"/>
      <c r="T658" s="218"/>
      <c r="AT658" s="219" t="s">
        <v>238</v>
      </c>
      <c r="AU658" s="219" t="s">
        <v>82</v>
      </c>
      <c r="AV658" s="14" t="s">
        <v>82</v>
      </c>
      <c r="AW658" s="14" t="s">
        <v>35</v>
      </c>
      <c r="AX658" s="14" t="s">
        <v>73</v>
      </c>
      <c r="AY658" s="219" t="s">
        <v>226</v>
      </c>
    </row>
    <row r="659" spans="2:51" s="14" customFormat="1" ht="11.25">
      <c r="B659" s="209"/>
      <c r="C659" s="210"/>
      <c r="D659" s="200" t="s">
        <v>238</v>
      </c>
      <c r="E659" s="211" t="s">
        <v>19</v>
      </c>
      <c r="F659" s="212" t="s">
        <v>1658</v>
      </c>
      <c r="G659" s="210"/>
      <c r="H659" s="213">
        <v>1.41</v>
      </c>
      <c r="I659" s="214"/>
      <c r="J659" s="210"/>
      <c r="K659" s="210"/>
      <c r="L659" s="215"/>
      <c r="M659" s="216"/>
      <c r="N659" s="217"/>
      <c r="O659" s="217"/>
      <c r="P659" s="217"/>
      <c r="Q659" s="217"/>
      <c r="R659" s="217"/>
      <c r="S659" s="217"/>
      <c r="T659" s="218"/>
      <c r="AT659" s="219" t="s">
        <v>238</v>
      </c>
      <c r="AU659" s="219" t="s">
        <v>82</v>
      </c>
      <c r="AV659" s="14" t="s">
        <v>82</v>
      </c>
      <c r="AW659" s="14" t="s">
        <v>35</v>
      </c>
      <c r="AX659" s="14" t="s">
        <v>73</v>
      </c>
      <c r="AY659" s="219" t="s">
        <v>226</v>
      </c>
    </row>
    <row r="660" spans="2:51" s="14" customFormat="1" ht="11.25">
      <c r="B660" s="209"/>
      <c r="C660" s="210"/>
      <c r="D660" s="200" t="s">
        <v>238</v>
      </c>
      <c r="E660" s="211" t="s">
        <v>19</v>
      </c>
      <c r="F660" s="212" t="s">
        <v>1659</v>
      </c>
      <c r="G660" s="210"/>
      <c r="H660" s="213">
        <v>9.1999999999999998E-2</v>
      </c>
      <c r="I660" s="214"/>
      <c r="J660" s="210"/>
      <c r="K660" s="210"/>
      <c r="L660" s="215"/>
      <c r="M660" s="216"/>
      <c r="N660" s="217"/>
      <c r="O660" s="217"/>
      <c r="P660" s="217"/>
      <c r="Q660" s="217"/>
      <c r="R660" s="217"/>
      <c r="S660" s="217"/>
      <c r="T660" s="218"/>
      <c r="AT660" s="219" t="s">
        <v>238</v>
      </c>
      <c r="AU660" s="219" t="s">
        <v>82</v>
      </c>
      <c r="AV660" s="14" t="s">
        <v>82</v>
      </c>
      <c r="AW660" s="14" t="s">
        <v>35</v>
      </c>
      <c r="AX660" s="14" t="s">
        <v>73</v>
      </c>
      <c r="AY660" s="219" t="s">
        <v>226</v>
      </c>
    </row>
    <row r="661" spans="2:51" s="16" customFormat="1" ht="11.25">
      <c r="B661" s="253"/>
      <c r="C661" s="254"/>
      <c r="D661" s="200" t="s">
        <v>238</v>
      </c>
      <c r="E661" s="255" t="s">
        <v>19</v>
      </c>
      <c r="F661" s="256" t="s">
        <v>1207</v>
      </c>
      <c r="G661" s="254"/>
      <c r="H661" s="257">
        <v>7.5259999999999998</v>
      </c>
      <c r="I661" s="258"/>
      <c r="J661" s="254"/>
      <c r="K661" s="254"/>
      <c r="L661" s="259"/>
      <c r="M661" s="260"/>
      <c r="N661" s="261"/>
      <c r="O661" s="261"/>
      <c r="P661" s="261"/>
      <c r="Q661" s="261"/>
      <c r="R661" s="261"/>
      <c r="S661" s="261"/>
      <c r="T661" s="262"/>
      <c r="AT661" s="263" t="s">
        <v>238</v>
      </c>
      <c r="AU661" s="263" t="s">
        <v>82</v>
      </c>
      <c r="AV661" s="16" t="s">
        <v>90</v>
      </c>
      <c r="AW661" s="16" t="s">
        <v>35</v>
      </c>
      <c r="AX661" s="16" t="s">
        <v>73</v>
      </c>
      <c r="AY661" s="263" t="s">
        <v>226</v>
      </c>
    </row>
    <row r="662" spans="2:51" s="13" customFormat="1" ht="11.25">
      <c r="B662" s="198"/>
      <c r="C662" s="199"/>
      <c r="D662" s="200" t="s">
        <v>238</v>
      </c>
      <c r="E662" s="201" t="s">
        <v>19</v>
      </c>
      <c r="F662" s="202" t="s">
        <v>1541</v>
      </c>
      <c r="G662" s="199"/>
      <c r="H662" s="201" t="s">
        <v>19</v>
      </c>
      <c r="I662" s="203"/>
      <c r="J662" s="199"/>
      <c r="K662" s="199"/>
      <c r="L662" s="204"/>
      <c r="M662" s="205"/>
      <c r="N662" s="206"/>
      <c r="O662" s="206"/>
      <c r="P662" s="206"/>
      <c r="Q662" s="206"/>
      <c r="R662" s="206"/>
      <c r="S662" s="206"/>
      <c r="T662" s="207"/>
      <c r="AT662" s="208" t="s">
        <v>238</v>
      </c>
      <c r="AU662" s="208" t="s">
        <v>82</v>
      </c>
      <c r="AV662" s="13" t="s">
        <v>80</v>
      </c>
      <c r="AW662" s="13" t="s">
        <v>35</v>
      </c>
      <c r="AX662" s="13" t="s">
        <v>73</v>
      </c>
      <c r="AY662" s="208" t="s">
        <v>226</v>
      </c>
    </row>
    <row r="663" spans="2:51" s="14" customFormat="1" ht="11.25">
      <c r="B663" s="209"/>
      <c r="C663" s="210"/>
      <c r="D663" s="200" t="s">
        <v>238</v>
      </c>
      <c r="E663" s="211" t="s">
        <v>19</v>
      </c>
      <c r="F663" s="212" t="s">
        <v>1660</v>
      </c>
      <c r="G663" s="210"/>
      <c r="H663" s="213">
        <v>3.996</v>
      </c>
      <c r="I663" s="214"/>
      <c r="J663" s="210"/>
      <c r="K663" s="210"/>
      <c r="L663" s="215"/>
      <c r="M663" s="216"/>
      <c r="N663" s="217"/>
      <c r="O663" s="217"/>
      <c r="P663" s="217"/>
      <c r="Q663" s="217"/>
      <c r="R663" s="217"/>
      <c r="S663" s="217"/>
      <c r="T663" s="218"/>
      <c r="AT663" s="219" t="s">
        <v>238</v>
      </c>
      <c r="AU663" s="219" t="s">
        <v>82</v>
      </c>
      <c r="AV663" s="14" t="s">
        <v>82</v>
      </c>
      <c r="AW663" s="14" t="s">
        <v>35</v>
      </c>
      <c r="AX663" s="14" t="s">
        <v>73</v>
      </c>
      <c r="AY663" s="219" t="s">
        <v>226</v>
      </c>
    </row>
    <row r="664" spans="2:51" s="14" customFormat="1" ht="11.25">
      <c r="B664" s="209"/>
      <c r="C664" s="210"/>
      <c r="D664" s="200" t="s">
        <v>238</v>
      </c>
      <c r="E664" s="211" t="s">
        <v>19</v>
      </c>
      <c r="F664" s="212" t="s">
        <v>1661</v>
      </c>
      <c r="G664" s="210"/>
      <c r="H664" s="213">
        <v>0.14000000000000001</v>
      </c>
      <c r="I664" s="214"/>
      <c r="J664" s="210"/>
      <c r="K664" s="210"/>
      <c r="L664" s="215"/>
      <c r="M664" s="216"/>
      <c r="N664" s="217"/>
      <c r="O664" s="217"/>
      <c r="P664" s="217"/>
      <c r="Q664" s="217"/>
      <c r="R664" s="217"/>
      <c r="S664" s="217"/>
      <c r="T664" s="218"/>
      <c r="AT664" s="219" t="s">
        <v>238</v>
      </c>
      <c r="AU664" s="219" t="s">
        <v>82</v>
      </c>
      <c r="AV664" s="14" t="s">
        <v>82</v>
      </c>
      <c r="AW664" s="14" t="s">
        <v>35</v>
      </c>
      <c r="AX664" s="14" t="s">
        <v>73</v>
      </c>
      <c r="AY664" s="219" t="s">
        <v>226</v>
      </c>
    </row>
    <row r="665" spans="2:51" s="16" customFormat="1" ht="11.25">
      <c r="B665" s="253"/>
      <c r="C665" s="254"/>
      <c r="D665" s="200" t="s">
        <v>238</v>
      </c>
      <c r="E665" s="255" t="s">
        <v>19</v>
      </c>
      <c r="F665" s="256" t="s">
        <v>1207</v>
      </c>
      <c r="G665" s="254"/>
      <c r="H665" s="257">
        <v>4.1360000000000001</v>
      </c>
      <c r="I665" s="258"/>
      <c r="J665" s="254"/>
      <c r="K665" s="254"/>
      <c r="L665" s="259"/>
      <c r="M665" s="260"/>
      <c r="N665" s="261"/>
      <c r="O665" s="261"/>
      <c r="P665" s="261"/>
      <c r="Q665" s="261"/>
      <c r="R665" s="261"/>
      <c r="S665" s="261"/>
      <c r="T665" s="262"/>
      <c r="AT665" s="263" t="s">
        <v>238</v>
      </c>
      <c r="AU665" s="263" t="s">
        <v>82</v>
      </c>
      <c r="AV665" s="16" t="s">
        <v>90</v>
      </c>
      <c r="AW665" s="16" t="s">
        <v>35</v>
      </c>
      <c r="AX665" s="16" t="s">
        <v>73</v>
      </c>
      <c r="AY665" s="263" t="s">
        <v>226</v>
      </c>
    </row>
    <row r="666" spans="2:51" s="13" customFormat="1" ht="11.25">
      <c r="B666" s="198"/>
      <c r="C666" s="199"/>
      <c r="D666" s="200" t="s">
        <v>238</v>
      </c>
      <c r="E666" s="201" t="s">
        <v>19</v>
      </c>
      <c r="F666" s="202" t="s">
        <v>1544</v>
      </c>
      <c r="G666" s="199"/>
      <c r="H666" s="201" t="s">
        <v>19</v>
      </c>
      <c r="I666" s="203"/>
      <c r="J666" s="199"/>
      <c r="K666" s="199"/>
      <c r="L666" s="204"/>
      <c r="M666" s="205"/>
      <c r="N666" s="206"/>
      <c r="O666" s="206"/>
      <c r="P666" s="206"/>
      <c r="Q666" s="206"/>
      <c r="R666" s="206"/>
      <c r="S666" s="206"/>
      <c r="T666" s="207"/>
      <c r="AT666" s="208" t="s">
        <v>238</v>
      </c>
      <c r="AU666" s="208" t="s">
        <v>82</v>
      </c>
      <c r="AV666" s="13" t="s">
        <v>80</v>
      </c>
      <c r="AW666" s="13" t="s">
        <v>35</v>
      </c>
      <c r="AX666" s="13" t="s">
        <v>73</v>
      </c>
      <c r="AY666" s="208" t="s">
        <v>226</v>
      </c>
    </row>
    <row r="667" spans="2:51" s="14" customFormat="1" ht="11.25">
      <c r="B667" s="209"/>
      <c r="C667" s="210"/>
      <c r="D667" s="200" t="s">
        <v>238</v>
      </c>
      <c r="E667" s="211" t="s">
        <v>19</v>
      </c>
      <c r="F667" s="212" t="s">
        <v>1660</v>
      </c>
      <c r="G667" s="210"/>
      <c r="H667" s="213">
        <v>3.996</v>
      </c>
      <c r="I667" s="214"/>
      <c r="J667" s="210"/>
      <c r="K667" s="210"/>
      <c r="L667" s="215"/>
      <c r="M667" s="216"/>
      <c r="N667" s="217"/>
      <c r="O667" s="217"/>
      <c r="P667" s="217"/>
      <c r="Q667" s="217"/>
      <c r="R667" s="217"/>
      <c r="S667" s="217"/>
      <c r="T667" s="218"/>
      <c r="AT667" s="219" t="s">
        <v>238</v>
      </c>
      <c r="AU667" s="219" t="s">
        <v>82</v>
      </c>
      <c r="AV667" s="14" t="s">
        <v>82</v>
      </c>
      <c r="AW667" s="14" t="s">
        <v>35</v>
      </c>
      <c r="AX667" s="14" t="s">
        <v>73</v>
      </c>
      <c r="AY667" s="219" t="s">
        <v>226</v>
      </c>
    </row>
    <row r="668" spans="2:51" s="14" customFormat="1" ht="11.25">
      <c r="B668" s="209"/>
      <c r="C668" s="210"/>
      <c r="D668" s="200" t="s">
        <v>238</v>
      </c>
      <c r="E668" s="211" t="s">
        <v>19</v>
      </c>
      <c r="F668" s="212" t="s">
        <v>1661</v>
      </c>
      <c r="G668" s="210"/>
      <c r="H668" s="213">
        <v>0.14000000000000001</v>
      </c>
      <c r="I668" s="214"/>
      <c r="J668" s="210"/>
      <c r="K668" s="210"/>
      <c r="L668" s="215"/>
      <c r="M668" s="216"/>
      <c r="N668" s="217"/>
      <c r="O668" s="217"/>
      <c r="P668" s="217"/>
      <c r="Q668" s="217"/>
      <c r="R668" s="217"/>
      <c r="S668" s="217"/>
      <c r="T668" s="218"/>
      <c r="AT668" s="219" t="s">
        <v>238</v>
      </c>
      <c r="AU668" s="219" t="s">
        <v>82</v>
      </c>
      <c r="AV668" s="14" t="s">
        <v>82</v>
      </c>
      <c r="AW668" s="14" t="s">
        <v>35</v>
      </c>
      <c r="AX668" s="14" t="s">
        <v>73</v>
      </c>
      <c r="AY668" s="219" t="s">
        <v>226</v>
      </c>
    </row>
    <row r="669" spans="2:51" s="16" customFormat="1" ht="11.25">
      <c r="B669" s="253"/>
      <c r="C669" s="254"/>
      <c r="D669" s="200" t="s">
        <v>238</v>
      </c>
      <c r="E669" s="255" t="s">
        <v>19</v>
      </c>
      <c r="F669" s="256" t="s">
        <v>1207</v>
      </c>
      <c r="G669" s="254"/>
      <c r="H669" s="257">
        <v>4.1360000000000001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238</v>
      </c>
      <c r="AU669" s="263" t="s">
        <v>82</v>
      </c>
      <c r="AV669" s="16" t="s">
        <v>90</v>
      </c>
      <c r="AW669" s="16" t="s">
        <v>35</v>
      </c>
      <c r="AX669" s="16" t="s">
        <v>73</v>
      </c>
      <c r="AY669" s="263" t="s">
        <v>226</v>
      </c>
    </row>
    <row r="670" spans="2:51" s="13" customFormat="1" ht="11.25">
      <c r="B670" s="198"/>
      <c r="C670" s="199"/>
      <c r="D670" s="200" t="s">
        <v>238</v>
      </c>
      <c r="E670" s="201" t="s">
        <v>19</v>
      </c>
      <c r="F670" s="202" t="s">
        <v>1545</v>
      </c>
      <c r="G670" s="199"/>
      <c r="H670" s="201" t="s">
        <v>19</v>
      </c>
      <c r="I670" s="203"/>
      <c r="J670" s="199"/>
      <c r="K670" s="199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238</v>
      </c>
      <c r="AU670" s="208" t="s">
        <v>82</v>
      </c>
      <c r="AV670" s="13" t="s">
        <v>80</v>
      </c>
      <c r="AW670" s="13" t="s">
        <v>35</v>
      </c>
      <c r="AX670" s="13" t="s">
        <v>73</v>
      </c>
      <c r="AY670" s="208" t="s">
        <v>226</v>
      </c>
    </row>
    <row r="671" spans="2:51" s="14" customFormat="1" ht="11.25">
      <c r="B671" s="209"/>
      <c r="C671" s="210"/>
      <c r="D671" s="200" t="s">
        <v>238</v>
      </c>
      <c r="E671" s="211" t="s">
        <v>19</v>
      </c>
      <c r="F671" s="212" t="s">
        <v>1662</v>
      </c>
      <c r="G671" s="210"/>
      <c r="H671" s="213">
        <v>1.08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238</v>
      </c>
      <c r="AU671" s="219" t="s">
        <v>82</v>
      </c>
      <c r="AV671" s="14" t="s">
        <v>82</v>
      </c>
      <c r="AW671" s="14" t="s">
        <v>35</v>
      </c>
      <c r="AX671" s="14" t="s">
        <v>73</v>
      </c>
      <c r="AY671" s="219" t="s">
        <v>226</v>
      </c>
    </row>
    <row r="672" spans="2:51" s="14" customFormat="1" ht="11.25">
      <c r="B672" s="209"/>
      <c r="C672" s="210"/>
      <c r="D672" s="200" t="s">
        <v>238</v>
      </c>
      <c r="E672" s="211" t="s">
        <v>19</v>
      </c>
      <c r="F672" s="212" t="s">
        <v>1663</v>
      </c>
      <c r="G672" s="210"/>
      <c r="H672" s="213">
        <v>0.126</v>
      </c>
      <c r="I672" s="214"/>
      <c r="J672" s="210"/>
      <c r="K672" s="210"/>
      <c r="L672" s="215"/>
      <c r="M672" s="216"/>
      <c r="N672" s="217"/>
      <c r="O672" s="217"/>
      <c r="P672" s="217"/>
      <c r="Q672" s="217"/>
      <c r="R672" s="217"/>
      <c r="S672" s="217"/>
      <c r="T672" s="218"/>
      <c r="AT672" s="219" t="s">
        <v>238</v>
      </c>
      <c r="AU672" s="219" t="s">
        <v>82</v>
      </c>
      <c r="AV672" s="14" t="s">
        <v>82</v>
      </c>
      <c r="AW672" s="14" t="s">
        <v>35</v>
      </c>
      <c r="AX672" s="14" t="s">
        <v>73</v>
      </c>
      <c r="AY672" s="219" t="s">
        <v>226</v>
      </c>
    </row>
    <row r="673" spans="2:51" s="16" customFormat="1" ht="11.25">
      <c r="B673" s="253"/>
      <c r="C673" s="254"/>
      <c r="D673" s="200" t="s">
        <v>238</v>
      </c>
      <c r="E673" s="255" t="s">
        <v>19</v>
      </c>
      <c r="F673" s="256" t="s">
        <v>1207</v>
      </c>
      <c r="G673" s="254"/>
      <c r="H673" s="257">
        <v>1.206</v>
      </c>
      <c r="I673" s="258"/>
      <c r="J673" s="254"/>
      <c r="K673" s="254"/>
      <c r="L673" s="259"/>
      <c r="M673" s="260"/>
      <c r="N673" s="261"/>
      <c r="O673" s="261"/>
      <c r="P673" s="261"/>
      <c r="Q673" s="261"/>
      <c r="R673" s="261"/>
      <c r="S673" s="261"/>
      <c r="T673" s="262"/>
      <c r="AT673" s="263" t="s">
        <v>238</v>
      </c>
      <c r="AU673" s="263" t="s">
        <v>82</v>
      </c>
      <c r="AV673" s="16" t="s">
        <v>90</v>
      </c>
      <c r="AW673" s="16" t="s">
        <v>35</v>
      </c>
      <c r="AX673" s="16" t="s">
        <v>73</v>
      </c>
      <c r="AY673" s="263" t="s">
        <v>226</v>
      </c>
    </row>
    <row r="674" spans="2:51" s="13" customFormat="1" ht="11.25">
      <c r="B674" s="198"/>
      <c r="C674" s="199"/>
      <c r="D674" s="200" t="s">
        <v>238</v>
      </c>
      <c r="E674" s="201" t="s">
        <v>19</v>
      </c>
      <c r="F674" s="202" t="s">
        <v>1548</v>
      </c>
      <c r="G674" s="199"/>
      <c r="H674" s="201" t="s">
        <v>19</v>
      </c>
      <c r="I674" s="203"/>
      <c r="J674" s="199"/>
      <c r="K674" s="199"/>
      <c r="L674" s="204"/>
      <c r="M674" s="205"/>
      <c r="N674" s="206"/>
      <c r="O674" s="206"/>
      <c r="P674" s="206"/>
      <c r="Q674" s="206"/>
      <c r="R674" s="206"/>
      <c r="S674" s="206"/>
      <c r="T674" s="207"/>
      <c r="AT674" s="208" t="s">
        <v>238</v>
      </c>
      <c r="AU674" s="208" t="s">
        <v>82</v>
      </c>
      <c r="AV674" s="13" t="s">
        <v>80</v>
      </c>
      <c r="AW674" s="13" t="s">
        <v>35</v>
      </c>
      <c r="AX674" s="13" t="s">
        <v>73</v>
      </c>
      <c r="AY674" s="208" t="s">
        <v>226</v>
      </c>
    </row>
    <row r="675" spans="2:51" s="14" customFormat="1" ht="11.25">
      <c r="B675" s="209"/>
      <c r="C675" s="210"/>
      <c r="D675" s="200" t="s">
        <v>238</v>
      </c>
      <c r="E675" s="211" t="s">
        <v>19</v>
      </c>
      <c r="F675" s="212" t="s">
        <v>1664</v>
      </c>
      <c r="G675" s="210"/>
      <c r="H675" s="213">
        <v>7.9660000000000002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238</v>
      </c>
      <c r="AU675" s="219" t="s">
        <v>82</v>
      </c>
      <c r="AV675" s="14" t="s">
        <v>82</v>
      </c>
      <c r="AW675" s="14" t="s">
        <v>35</v>
      </c>
      <c r="AX675" s="14" t="s">
        <v>73</v>
      </c>
      <c r="AY675" s="219" t="s">
        <v>226</v>
      </c>
    </row>
    <row r="676" spans="2:51" s="14" customFormat="1" ht="11.25">
      <c r="B676" s="209"/>
      <c r="C676" s="210"/>
      <c r="D676" s="200" t="s">
        <v>238</v>
      </c>
      <c r="E676" s="211" t="s">
        <v>19</v>
      </c>
      <c r="F676" s="212" t="s">
        <v>1665</v>
      </c>
      <c r="G676" s="210"/>
      <c r="H676" s="213">
        <v>0.18</v>
      </c>
      <c r="I676" s="214"/>
      <c r="J676" s="210"/>
      <c r="K676" s="210"/>
      <c r="L676" s="215"/>
      <c r="M676" s="216"/>
      <c r="N676" s="217"/>
      <c r="O676" s="217"/>
      <c r="P676" s="217"/>
      <c r="Q676" s="217"/>
      <c r="R676" s="217"/>
      <c r="S676" s="217"/>
      <c r="T676" s="218"/>
      <c r="AT676" s="219" t="s">
        <v>238</v>
      </c>
      <c r="AU676" s="219" t="s">
        <v>82</v>
      </c>
      <c r="AV676" s="14" t="s">
        <v>82</v>
      </c>
      <c r="AW676" s="14" t="s">
        <v>35</v>
      </c>
      <c r="AX676" s="14" t="s">
        <v>73</v>
      </c>
      <c r="AY676" s="219" t="s">
        <v>226</v>
      </c>
    </row>
    <row r="677" spans="2:51" s="16" customFormat="1" ht="11.25">
      <c r="B677" s="253"/>
      <c r="C677" s="254"/>
      <c r="D677" s="200" t="s">
        <v>238</v>
      </c>
      <c r="E677" s="255" t="s">
        <v>19</v>
      </c>
      <c r="F677" s="256" t="s">
        <v>1207</v>
      </c>
      <c r="G677" s="254"/>
      <c r="H677" s="257">
        <v>8.1460000000000008</v>
      </c>
      <c r="I677" s="258"/>
      <c r="J677" s="254"/>
      <c r="K677" s="254"/>
      <c r="L677" s="259"/>
      <c r="M677" s="260"/>
      <c r="N677" s="261"/>
      <c r="O677" s="261"/>
      <c r="P677" s="261"/>
      <c r="Q677" s="261"/>
      <c r="R677" s="261"/>
      <c r="S677" s="261"/>
      <c r="T677" s="262"/>
      <c r="AT677" s="263" t="s">
        <v>238</v>
      </c>
      <c r="AU677" s="263" t="s">
        <v>82</v>
      </c>
      <c r="AV677" s="16" t="s">
        <v>90</v>
      </c>
      <c r="AW677" s="16" t="s">
        <v>35</v>
      </c>
      <c r="AX677" s="16" t="s">
        <v>73</v>
      </c>
      <c r="AY677" s="263" t="s">
        <v>226</v>
      </c>
    </row>
    <row r="678" spans="2:51" s="13" customFormat="1" ht="11.25">
      <c r="B678" s="198"/>
      <c r="C678" s="199"/>
      <c r="D678" s="200" t="s">
        <v>238</v>
      </c>
      <c r="E678" s="201" t="s">
        <v>19</v>
      </c>
      <c r="F678" s="202" t="s">
        <v>1552</v>
      </c>
      <c r="G678" s="199"/>
      <c r="H678" s="201" t="s">
        <v>19</v>
      </c>
      <c r="I678" s="203"/>
      <c r="J678" s="199"/>
      <c r="K678" s="199"/>
      <c r="L678" s="204"/>
      <c r="M678" s="205"/>
      <c r="N678" s="206"/>
      <c r="O678" s="206"/>
      <c r="P678" s="206"/>
      <c r="Q678" s="206"/>
      <c r="R678" s="206"/>
      <c r="S678" s="206"/>
      <c r="T678" s="207"/>
      <c r="AT678" s="208" t="s">
        <v>238</v>
      </c>
      <c r="AU678" s="208" t="s">
        <v>82</v>
      </c>
      <c r="AV678" s="13" t="s">
        <v>80</v>
      </c>
      <c r="AW678" s="13" t="s">
        <v>35</v>
      </c>
      <c r="AX678" s="13" t="s">
        <v>73</v>
      </c>
      <c r="AY678" s="208" t="s">
        <v>226</v>
      </c>
    </row>
    <row r="679" spans="2:51" s="14" customFormat="1" ht="11.25">
      <c r="B679" s="209"/>
      <c r="C679" s="210"/>
      <c r="D679" s="200" t="s">
        <v>238</v>
      </c>
      <c r="E679" s="211" t="s">
        <v>19</v>
      </c>
      <c r="F679" s="212" t="s">
        <v>1666</v>
      </c>
      <c r="G679" s="210"/>
      <c r="H679" s="213">
        <v>51.03</v>
      </c>
      <c r="I679" s="214"/>
      <c r="J679" s="210"/>
      <c r="K679" s="210"/>
      <c r="L679" s="215"/>
      <c r="M679" s="216"/>
      <c r="N679" s="217"/>
      <c r="O679" s="217"/>
      <c r="P679" s="217"/>
      <c r="Q679" s="217"/>
      <c r="R679" s="217"/>
      <c r="S679" s="217"/>
      <c r="T679" s="218"/>
      <c r="AT679" s="219" t="s">
        <v>238</v>
      </c>
      <c r="AU679" s="219" t="s">
        <v>82</v>
      </c>
      <c r="AV679" s="14" t="s">
        <v>82</v>
      </c>
      <c r="AW679" s="14" t="s">
        <v>35</v>
      </c>
      <c r="AX679" s="14" t="s">
        <v>73</v>
      </c>
      <c r="AY679" s="219" t="s">
        <v>226</v>
      </c>
    </row>
    <row r="680" spans="2:51" s="14" customFormat="1" ht="11.25">
      <c r="B680" s="209"/>
      <c r="C680" s="210"/>
      <c r="D680" s="200" t="s">
        <v>238</v>
      </c>
      <c r="E680" s="211" t="s">
        <v>19</v>
      </c>
      <c r="F680" s="212" t="s">
        <v>1667</v>
      </c>
      <c r="G680" s="210"/>
      <c r="H680" s="213">
        <v>1.778</v>
      </c>
      <c r="I680" s="214"/>
      <c r="J680" s="210"/>
      <c r="K680" s="210"/>
      <c r="L680" s="215"/>
      <c r="M680" s="216"/>
      <c r="N680" s="217"/>
      <c r="O680" s="217"/>
      <c r="P680" s="217"/>
      <c r="Q680" s="217"/>
      <c r="R680" s="217"/>
      <c r="S680" s="217"/>
      <c r="T680" s="218"/>
      <c r="AT680" s="219" t="s">
        <v>238</v>
      </c>
      <c r="AU680" s="219" t="s">
        <v>82</v>
      </c>
      <c r="AV680" s="14" t="s">
        <v>82</v>
      </c>
      <c r="AW680" s="14" t="s">
        <v>35</v>
      </c>
      <c r="AX680" s="14" t="s">
        <v>73</v>
      </c>
      <c r="AY680" s="219" t="s">
        <v>226</v>
      </c>
    </row>
    <row r="681" spans="2:51" s="16" customFormat="1" ht="11.25">
      <c r="B681" s="253"/>
      <c r="C681" s="254"/>
      <c r="D681" s="200" t="s">
        <v>238</v>
      </c>
      <c r="E681" s="255" t="s">
        <v>19</v>
      </c>
      <c r="F681" s="256" t="s">
        <v>1207</v>
      </c>
      <c r="G681" s="254"/>
      <c r="H681" s="257">
        <v>52.808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238</v>
      </c>
      <c r="AU681" s="263" t="s">
        <v>82</v>
      </c>
      <c r="AV681" s="16" t="s">
        <v>90</v>
      </c>
      <c r="AW681" s="16" t="s">
        <v>35</v>
      </c>
      <c r="AX681" s="16" t="s">
        <v>73</v>
      </c>
      <c r="AY681" s="263" t="s">
        <v>226</v>
      </c>
    </row>
    <row r="682" spans="2:51" s="13" customFormat="1" ht="11.25">
      <c r="B682" s="198"/>
      <c r="C682" s="199"/>
      <c r="D682" s="200" t="s">
        <v>238</v>
      </c>
      <c r="E682" s="201" t="s">
        <v>19</v>
      </c>
      <c r="F682" s="202" t="s">
        <v>1556</v>
      </c>
      <c r="G682" s="199"/>
      <c r="H682" s="201" t="s">
        <v>19</v>
      </c>
      <c r="I682" s="203"/>
      <c r="J682" s="199"/>
      <c r="K682" s="199"/>
      <c r="L682" s="204"/>
      <c r="M682" s="205"/>
      <c r="N682" s="206"/>
      <c r="O682" s="206"/>
      <c r="P682" s="206"/>
      <c r="Q682" s="206"/>
      <c r="R682" s="206"/>
      <c r="S682" s="206"/>
      <c r="T682" s="207"/>
      <c r="AT682" s="208" t="s">
        <v>238</v>
      </c>
      <c r="AU682" s="208" t="s">
        <v>82</v>
      </c>
      <c r="AV682" s="13" t="s">
        <v>80</v>
      </c>
      <c r="AW682" s="13" t="s">
        <v>35</v>
      </c>
      <c r="AX682" s="13" t="s">
        <v>73</v>
      </c>
      <c r="AY682" s="208" t="s">
        <v>226</v>
      </c>
    </row>
    <row r="683" spans="2:51" s="14" customFormat="1" ht="11.25">
      <c r="B683" s="209"/>
      <c r="C683" s="210"/>
      <c r="D683" s="200" t="s">
        <v>238</v>
      </c>
      <c r="E683" s="211" t="s">
        <v>19</v>
      </c>
      <c r="F683" s="212" t="s">
        <v>1668</v>
      </c>
      <c r="G683" s="210"/>
      <c r="H683" s="213">
        <v>4.7690000000000001</v>
      </c>
      <c r="I683" s="214"/>
      <c r="J683" s="210"/>
      <c r="K683" s="210"/>
      <c r="L683" s="215"/>
      <c r="M683" s="216"/>
      <c r="N683" s="217"/>
      <c r="O683" s="217"/>
      <c r="P683" s="217"/>
      <c r="Q683" s="217"/>
      <c r="R683" s="217"/>
      <c r="S683" s="217"/>
      <c r="T683" s="218"/>
      <c r="AT683" s="219" t="s">
        <v>238</v>
      </c>
      <c r="AU683" s="219" t="s">
        <v>82</v>
      </c>
      <c r="AV683" s="14" t="s">
        <v>82</v>
      </c>
      <c r="AW683" s="14" t="s">
        <v>35</v>
      </c>
      <c r="AX683" s="14" t="s">
        <v>73</v>
      </c>
      <c r="AY683" s="219" t="s">
        <v>226</v>
      </c>
    </row>
    <row r="684" spans="2:51" s="14" customFormat="1" ht="11.25">
      <c r="B684" s="209"/>
      <c r="C684" s="210"/>
      <c r="D684" s="200" t="s">
        <v>238</v>
      </c>
      <c r="E684" s="211" t="s">
        <v>19</v>
      </c>
      <c r="F684" s="212" t="s">
        <v>1669</v>
      </c>
      <c r="G684" s="210"/>
      <c r="H684" s="213">
        <v>0.126</v>
      </c>
      <c r="I684" s="214"/>
      <c r="J684" s="210"/>
      <c r="K684" s="210"/>
      <c r="L684" s="215"/>
      <c r="M684" s="216"/>
      <c r="N684" s="217"/>
      <c r="O684" s="217"/>
      <c r="P684" s="217"/>
      <c r="Q684" s="217"/>
      <c r="R684" s="217"/>
      <c r="S684" s="217"/>
      <c r="T684" s="218"/>
      <c r="AT684" s="219" t="s">
        <v>238</v>
      </c>
      <c r="AU684" s="219" t="s">
        <v>82</v>
      </c>
      <c r="AV684" s="14" t="s">
        <v>82</v>
      </c>
      <c r="AW684" s="14" t="s">
        <v>35</v>
      </c>
      <c r="AX684" s="14" t="s">
        <v>73</v>
      </c>
      <c r="AY684" s="219" t="s">
        <v>226</v>
      </c>
    </row>
    <row r="685" spans="2:51" s="16" customFormat="1" ht="11.25">
      <c r="B685" s="253"/>
      <c r="C685" s="254"/>
      <c r="D685" s="200" t="s">
        <v>238</v>
      </c>
      <c r="E685" s="255" t="s">
        <v>19</v>
      </c>
      <c r="F685" s="256" t="s">
        <v>1207</v>
      </c>
      <c r="G685" s="254"/>
      <c r="H685" s="257">
        <v>4.8949999999999996</v>
      </c>
      <c r="I685" s="258"/>
      <c r="J685" s="254"/>
      <c r="K685" s="254"/>
      <c r="L685" s="259"/>
      <c r="M685" s="260"/>
      <c r="N685" s="261"/>
      <c r="O685" s="261"/>
      <c r="P685" s="261"/>
      <c r="Q685" s="261"/>
      <c r="R685" s="261"/>
      <c r="S685" s="261"/>
      <c r="T685" s="262"/>
      <c r="AT685" s="263" t="s">
        <v>238</v>
      </c>
      <c r="AU685" s="263" t="s">
        <v>82</v>
      </c>
      <c r="AV685" s="16" t="s">
        <v>90</v>
      </c>
      <c r="AW685" s="16" t="s">
        <v>35</v>
      </c>
      <c r="AX685" s="16" t="s">
        <v>73</v>
      </c>
      <c r="AY685" s="263" t="s">
        <v>226</v>
      </c>
    </row>
    <row r="686" spans="2:51" s="13" customFormat="1" ht="11.25">
      <c r="B686" s="198"/>
      <c r="C686" s="199"/>
      <c r="D686" s="200" t="s">
        <v>238</v>
      </c>
      <c r="E686" s="201" t="s">
        <v>19</v>
      </c>
      <c r="F686" s="202" t="s">
        <v>1559</v>
      </c>
      <c r="G686" s="199"/>
      <c r="H686" s="201" t="s">
        <v>19</v>
      </c>
      <c r="I686" s="203"/>
      <c r="J686" s="199"/>
      <c r="K686" s="199"/>
      <c r="L686" s="204"/>
      <c r="M686" s="205"/>
      <c r="N686" s="206"/>
      <c r="O686" s="206"/>
      <c r="P686" s="206"/>
      <c r="Q686" s="206"/>
      <c r="R686" s="206"/>
      <c r="S686" s="206"/>
      <c r="T686" s="207"/>
      <c r="AT686" s="208" t="s">
        <v>238</v>
      </c>
      <c r="AU686" s="208" t="s">
        <v>82</v>
      </c>
      <c r="AV686" s="13" t="s">
        <v>80</v>
      </c>
      <c r="AW686" s="13" t="s">
        <v>35</v>
      </c>
      <c r="AX686" s="13" t="s">
        <v>73</v>
      </c>
      <c r="AY686" s="208" t="s">
        <v>226</v>
      </c>
    </row>
    <row r="687" spans="2:51" s="14" customFormat="1" ht="11.25">
      <c r="B687" s="209"/>
      <c r="C687" s="210"/>
      <c r="D687" s="200" t="s">
        <v>238</v>
      </c>
      <c r="E687" s="211" t="s">
        <v>19</v>
      </c>
      <c r="F687" s="212" t="s">
        <v>1670</v>
      </c>
      <c r="G687" s="210"/>
      <c r="H687" s="213">
        <v>4.6559999999999997</v>
      </c>
      <c r="I687" s="214"/>
      <c r="J687" s="210"/>
      <c r="K687" s="210"/>
      <c r="L687" s="215"/>
      <c r="M687" s="216"/>
      <c r="N687" s="217"/>
      <c r="O687" s="217"/>
      <c r="P687" s="217"/>
      <c r="Q687" s="217"/>
      <c r="R687" s="217"/>
      <c r="S687" s="217"/>
      <c r="T687" s="218"/>
      <c r="AT687" s="219" t="s">
        <v>238</v>
      </c>
      <c r="AU687" s="219" t="s">
        <v>82</v>
      </c>
      <c r="AV687" s="14" t="s">
        <v>82</v>
      </c>
      <c r="AW687" s="14" t="s">
        <v>35</v>
      </c>
      <c r="AX687" s="14" t="s">
        <v>73</v>
      </c>
      <c r="AY687" s="219" t="s">
        <v>226</v>
      </c>
    </row>
    <row r="688" spans="2:51" s="14" customFormat="1" ht="11.25">
      <c r="B688" s="209"/>
      <c r="C688" s="210"/>
      <c r="D688" s="200" t="s">
        <v>238</v>
      </c>
      <c r="E688" s="211" t="s">
        <v>19</v>
      </c>
      <c r="F688" s="212" t="s">
        <v>1669</v>
      </c>
      <c r="G688" s="210"/>
      <c r="H688" s="213">
        <v>0.126</v>
      </c>
      <c r="I688" s="214"/>
      <c r="J688" s="210"/>
      <c r="K688" s="210"/>
      <c r="L688" s="215"/>
      <c r="M688" s="216"/>
      <c r="N688" s="217"/>
      <c r="O688" s="217"/>
      <c r="P688" s="217"/>
      <c r="Q688" s="217"/>
      <c r="R688" s="217"/>
      <c r="S688" s="217"/>
      <c r="T688" s="218"/>
      <c r="AT688" s="219" t="s">
        <v>238</v>
      </c>
      <c r="AU688" s="219" t="s">
        <v>82</v>
      </c>
      <c r="AV688" s="14" t="s">
        <v>82</v>
      </c>
      <c r="AW688" s="14" t="s">
        <v>35</v>
      </c>
      <c r="AX688" s="14" t="s">
        <v>73</v>
      </c>
      <c r="AY688" s="219" t="s">
        <v>226</v>
      </c>
    </row>
    <row r="689" spans="2:51" s="16" customFormat="1" ht="11.25">
      <c r="B689" s="253"/>
      <c r="C689" s="254"/>
      <c r="D689" s="200" t="s">
        <v>238</v>
      </c>
      <c r="E689" s="255" t="s">
        <v>19</v>
      </c>
      <c r="F689" s="256" t="s">
        <v>1207</v>
      </c>
      <c r="G689" s="254"/>
      <c r="H689" s="257">
        <v>4.782</v>
      </c>
      <c r="I689" s="258"/>
      <c r="J689" s="254"/>
      <c r="K689" s="254"/>
      <c r="L689" s="259"/>
      <c r="M689" s="260"/>
      <c r="N689" s="261"/>
      <c r="O689" s="261"/>
      <c r="P689" s="261"/>
      <c r="Q689" s="261"/>
      <c r="R689" s="261"/>
      <c r="S689" s="261"/>
      <c r="T689" s="262"/>
      <c r="AT689" s="263" t="s">
        <v>238</v>
      </c>
      <c r="AU689" s="263" t="s">
        <v>82</v>
      </c>
      <c r="AV689" s="16" t="s">
        <v>90</v>
      </c>
      <c r="AW689" s="16" t="s">
        <v>35</v>
      </c>
      <c r="AX689" s="16" t="s">
        <v>73</v>
      </c>
      <c r="AY689" s="263" t="s">
        <v>226</v>
      </c>
    </row>
    <row r="690" spans="2:51" s="13" customFormat="1" ht="11.25">
      <c r="B690" s="198"/>
      <c r="C690" s="199"/>
      <c r="D690" s="200" t="s">
        <v>238</v>
      </c>
      <c r="E690" s="201" t="s">
        <v>19</v>
      </c>
      <c r="F690" s="202" t="s">
        <v>1562</v>
      </c>
      <c r="G690" s="199"/>
      <c r="H690" s="201" t="s">
        <v>19</v>
      </c>
      <c r="I690" s="203"/>
      <c r="J690" s="199"/>
      <c r="K690" s="199"/>
      <c r="L690" s="204"/>
      <c r="M690" s="205"/>
      <c r="N690" s="206"/>
      <c r="O690" s="206"/>
      <c r="P690" s="206"/>
      <c r="Q690" s="206"/>
      <c r="R690" s="206"/>
      <c r="S690" s="206"/>
      <c r="T690" s="207"/>
      <c r="AT690" s="208" t="s">
        <v>238</v>
      </c>
      <c r="AU690" s="208" t="s">
        <v>82</v>
      </c>
      <c r="AV690" s="13" t="s">
        <v>80</v>
      </c>
      <c r="AW690" s="13" t="s">
        <v>35</v>
      </c>
      <c r="AX690" s="13" t="s">
        <v>73</v>
      </c>
      <c r="AY690" s="208" t="s">
        <v>226</v>
      </c>
    </row>
    <row r="691" spans="2:51" s="14" customFormat="1" ht="11.25">
      <c r="B691" s="209"/>
      <c r="C691" s="210"/>
      <c r="D691" s="200" t="s">
        <v>238</v>
      </c>
      <c r="E691" s="211" t="s">
        <v>19</v>
      </c>
      <c r="F691" s="212" t="s">
        <v>1671</v>
      </c>
      <c r="G691" s="210"/>
      <c r="H691" s="213">
        <v>2.2599999999999998</v>
      </c>
      <c r="I691" s="214"/>
      <c r="J691" s="210"/>
      <c r="K691" s="210"/>
      <c r="L691" s="215"/>
      <c r="M691" s="216"/>
      <c r="N691" s="217"/>
      <c r="O691" s="217"/>
      <c r="P691" s="217"/>
      <c r="Q691" s="217"/>
      <c r="R691" s="217"/>
      <c r="S691" s="217"/>
      <c r="T691" s="218"/>
      <c r="AT691" s="219" t="s">
        <v>238</v>
      </c>
      <c r="AU691" s="219" t="s">
        <v>82</v>
      </c>
      <c r="AV691" s="14" t="s">
        <v>82</v>
      </c>
      <c r="AW691" s="14" t="s">
        <v>35</v>
      </c>
      <c r="AX691" s="14" t="s">
        <v>73</v>
      </c>
      <c r="AY691" s="219" t="s">
        <v>226</v>
      </c>
    </row>
    <row r="692" spans="2:51" s="14" customFormat="1" ht="11.25">
      <c r="B692" s="209"/>
      <c r="C692" s="210"/>
      <c r="D692" s="200" t="s">
        <v>238</v>
      </c>
      <c r="E692" s="211" t="s">
        <v>19</v>
      </c>
      <c r="F692" s="212" t="s">
        <v>1672</v>
      </c>
      <c r="G692" s="210"/>
      <c r="H692" s="213">
        <v>2.97</v>
      </c>
      <c r="I692" s="214"/>
      <c r="J692" s="210"/>
      <c r="K692" s="210"/>
      <c r="L692" s="215"/>
      <c r="M692" s="216"/>
      <c r="N692" s="217"/>
      <c r="O692" s="217"/>
      <c r="P692" s="217"/>
      <c r="Q692" s="217"/>
      <c r="R692" s="217"/>
      <c r="S692" s="217"/>
      <c r="T692" s="218"/>
      <c r="AT692" s="219" t="s">
        <v>238</v>
      </c>
      <c r="AU692" s="219" t="s">
        <v>82</v>
      </c>
      <c r="AV692" s="14" t="s">
        <v>82</v>
      </c>
      <c r="AW692" s="14" t="s">
        <v>35</v>
      </c>
      <c r="AX692" s="14" t="s">
        <v>73</v>
      </c>
      <c r="AY692" s="219" t="s">
        <v>226</v>
      </c>
    </row>
    <row r="693" spans="2:51" s="14" customFormat="1" ht="11.25">
      <c r="B693" s="209"/>
      <c r="C693" s="210"/>
      <c r="D693" s="200" t="s">
        <v>238</v>
      </c>
      <c r="E693" s="211" t="s">
        <v>19</v>
      </c>
      <c r="F693" s="212" t="s">
        <v>1673</v>
      </c>
      <c r="G693" s="210"/>
      <c r="H693" s="213">
        <v>1.9E-2</v>
      </c>
      <c r="I693" s="214"/>
      <c r="J693" s="210"/>
      <c r="K693" s="210"/>
      <c r="L693" s="215"/>
      <c r="M693" s="216"/>
      <c r="N693" s="217"/>
      <c r="O693" s="217"/>
      <c r="P693" s="217"/>
      <c r="Q693" s="217"/>
      <c r="R693" s="217"/>
      <c r="S693" s="217"/>
      <c r="T693" s="218"/>
      <c r="AT693" s="219" t="s">
        <v>238</v>
      </c>
      <c r="AU693" s="219" t="s">
        <v>82</v>
      </c>
      <c r="AV693" s="14" t="s">
        <v>82</v>
      </c>
      <c r="AW693" s="14" t="s">
        <v>35</v>
      </c>
      <c r="AX693" s="14" t="s">
        <v>73</v>
      </c>
      <c r="AY693" s="219" t="s">
        <v>226</v>
      </c>
    </row>
    <row r="694" spans="2:51" s="16" customFormat="1" ht="11.25">
      <c r="B694" s="253"/>
      <c r="C694" s="254"/>
      <c r="D694" s="200" t="s">
        <v>238</v>
      </c>
      <c r="E694" s="255" t="s">
        <v>19</v>
      </c>
      <c r="F694" s="256" t="s">
        <v>1207</v>
      </c>
      <c r="G694" s="254"/>
      <c r="H694" s="257">
        <v>5.2489999999999997</v>
      </c>
      <c r="I694" s="258"/>
      <c r="J694" s="254"/>
      <c r="K694" s="254"/>
      <c r="L694" s="259"/>
      <c r="M694" s="260"/>
      <c r="N694" s="261"/>
      <c r="O694" s="261"/>
      <c r="P694" s="261"/>
      <c r="Q694" s="261"/>
      <c r="R694" s="261"/>
      <c r="S694" s="261"/>
      <c r="T694" s="262"/>
      <c r="AT694" s="263" t="s">
        <v>238</v>
      </c>
      <c r="AU694" s="263" t="s">
        <v>82</v>
      </c>
      <c r="AV694" s="16" t="s">
        <v>90</v>
      </c>
      <c r="AW694" s="16" t="s">
        <v>35</v>
      </c>
      <c r="AX694" s="16" t="s">
        <v>73</v>
      </c>
      <c r="AY694" s="263" t="s">
        <v>226</v>
      </c>
    </row>
    <row r="695" spans="2:51" s="13" customFormat="1" ht="11.25">
      <c r="B695" s="198"/>
      <c r="C695" s="199"/>
      <c r="D695" s="200" t="s">
        <v>238</v>
      </c>
      <c r="E695" s="201" t="s">
        <v>19</v>
      </c>
      <c r="F695" s="202" t="s">
        <v>1566</v>
      </c>
      <c r="G695" s="199"/>
      <c r="H695" s="201" t="s">
        <v>19</v>
      </c>
      <c r="I695" s="203"/>
      <c r="J695" s="199"/>
      <c r="K695" s="199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238</v>
      </c>
      <c r="AU695" s="208" t="s">
        <v>82</v>
      </c>
      <c r="AV695" s="13" t="s">
        <v>80</v>
      </c>
      <c r="AW695" s="13" t="s">
        <v>35</v>
      </c>
      <c r="AX695" s="13" t="s">
        <v>73</v>
      </c>
      <c r="AY695" s="208" t="s">
        <v>226</v>
      </c>
    </row>
    <row r="696" spans="2:51" s="14" customFormat="1" ht="11.25">
      <c r="B696" s="209"/>
      <c r="C696" s="210"/>
      <c r="D696" s="200" t="s">
        <v>238</v>
      </c>
      <c r="E696" s="211" t="s">
        <v>19</v>
      </c>
      <c r="F696" s="212" t="s">
        <v>1674</v>
      </c>
      <c r="G696" s="210"/>
      <c r="H696" s="213">
        <v>3.4390000000000001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238</v>
      </c>
      <c r="AU696" s="219" t="s">
        <v>82</v>
      </c>
      <c r="AV696" s="14" t="s">
        <v>82</v>
      </c>
      <c r="AW696" s="14" t="s">
        <v>35</v>
      </c>
      <c r="AX696" s="14" t="s">
        <v>73</v>
      </c>
      <c r="AY696" s="219" t="s">
        <v>226</v>
      </c>
    </row>
    <row r="697" spans="2:51" s="14" customFormat="1" ht="11.25">
      <c r="B697" s="209"/>
      <c r="C697" s="210"/>
      <c r="D697" s="200" t="s">
        <v>238</v>
      </c>
      <c r="E697" s="211" t="s">
        <v>19</v>
      </c>
      <c r="F697" s="212" t="s">
        <v>1675</v>
      </c>
      <c r="G697" s="210"/>
      <c r="H697" s="213">
        <v>1.966</v>
      </c>
      <c r="I697" s="214"/>
      <c r="J697" s="210"/>
      <c r="K697" s="210"/>
      <c r="L697" s="215"/>
      <c r="M697" s="216"/>
      <c r="N697" s="217"/>
      <c r="O697" s="217"/>
      <c r="P697" s="217"/>
      <c r="Q697" s="217"/>
      <c r="R697" s="217"/>
      <c r="S697" s="217"/>
      <c r="T697" s="218"/>
      <c r="AT697" s="219" t="s">
        <v>238</v>
      </c>
      <c r="AU697" s="219" t="s">
        <v>82</v>
      </c>
      <c r="AV697" s="14" t="s">
        <v>82</v>
      </c>
      <c r="AW697" s="14" t="s">
        <v>35</v>
      </c>
      <c r="AX697" s="14" t="s">
        <v>73</v>
      </c>
      <c r="AY697" s="219" t="s">
        <v>226</v>
      </c>
    </row>
    <row r="698" spans="2:51" s="14" customFormat="1" ht="11.25">
      <c r="B698" s="209"/>
      <c r="C698" s="210"/>
      <c r="D698" s="200" t="s">
        <v>238</v>
      </c>
      <c r="E698" s="211" t="s">
        <v>19</v>
      </c>
      <c r="F698" s="212" t="s">
        <v>1676</v>
      </c>
      <c r="G698" s="210"/>
      <c r="H698" s="213">
        <v>0.20699999999999999</v>
      </c>
      <c r="I698" s="214"/>
      <c r="J698" s="210"/>
      <c r="K698" s="210"/>
      <c r="L698" s="215"/>
      <c r="M698" s="216"/>
      <c r="N698" s="217"/>
      <c r="O698" s="217"/>
      <c r="P698" s="217"/>
      <c r="Q698" s="217"/>
      <c r="R698" s="217"/>
      <c r="S698" s="217"/>
      <c r="T698" s="218"/>
      <c r="AT698" s="219" t="s">
        <v>238</v>
      </c>
      <c r="AU698" s="219" t="s">
        <v>82</v>
      </c>
      <c r="AV698" s="14" t="s">
        <v>82</v>
      </c>
      <c r="AW698" s="14" t="s">
        <v>35</v>
      </c>
      <c r="AX698" s="14" t="s">
        <v>73</v>
      </c>
      <c r="AY698" s="219" t="s">
        <v>226</v>
      </c>
    </row>
    <row r="699" spans="2:51" s="16" customFormat="1" ht="11.25">
      <c r="B699" s="253"/>
      <c r="C699" s="254"/>
      <c r="D699" s="200" t="s">
        <v>238</v>
      </c>
      <c r="E699" s="255" t="s">
        <v>19</v>
      </c>
      <c r="F699" s="256" t="s">
        <v>1207</v>
      </c>
      <c r="G699" s="254"/>
      <c r="H699" s="257">
        <v>5.6120000000000001</v>
      </c>
      <c r="I699" s="258"/>
      <c r="J699" s="254"/>
      <c r="K699" s="254"/>
      <c r="L699" s="259"/>
      <c r="M699" s="260"/>
      <c r="N699" s="261"/>
      <c r="O699" s="261"/>
      <c r="P699" s="261"/>
      <c r="Q699" s="261"/>
      <c r="R699" s="261"/>
      <c r="S699" s="261"/>
      <c r="T699" s="262"/>
      <c r="AT699" s="263" t="s">
        <v>238</v>
      </c>
      <c r="AU699" s="263" t="s">
        <v>82</v>
      </c>
      <c r="AV699" s="16" t="s">
        <v>90</v>
      </c>
      <c r="AW699" s="16" t="s">
        <v>35</v>
      </c>
      <c r="AX699" s="16" t="s">
        <v>73</v>
      </c>
      <c r="AY699" s="263" t="s">
        <v>226</v>
      </c>
    </row>
    <row r="700" spans="2:51" s="13" customFormat="1" ht="11.25">
      <c r="B700" s="198"/>
      <c r="C700" s="199"/>
      <c r="D700" s="200" t="s">
        <v>238</v>
      </c>
      <c r="E700" s="201" t="s">
        <v>19</v>
      </c>
      <c r="F700" s="202" t="s">
        <v>1570</v>
      </c>
      <c r="G700" s="199"/>
      <c r="H700" s="201" t="s">
        <v>19</v>
      </c>
      <c r="I700" s="203"/>
      <c r="J700" s="199"/>
      <c r="K700" s="199"/>
      <c r="L700" s="204"/>
      <c r="M700" s="205"/>
      <c r="N700" s="206"/>
      <c r="O700" s="206"/>
      <c r="P700" s="206"/>
      <c r="Q700" s="206"/>
      <c r="R700" s="206"/>
      <c r="S700" s="206"/>
      <c r="T700" s="207"/>
      <c r="AT700" s="208" t="s">
        <v>238</v>
      </c>
      <c r="AU700" s="208" t="s">
        <v>82</v>
      </c>
      <c r="AV700" s="13" t="s">
        <v>80</v>
      </c>
      <c r="AW700" s="13" t="s">
        <v>35</v>
      </c>
      <c r="AX700" s="13" t="s">
        <v>73</v>
      </c>
      <c r="AY700" s="208" t="s">
        <v>226</v>
      </c>
    </row>
    <row r="701" spans="2:51" s="14" customFormat="1" ht="11.25">
      <c r="B701" s="209"/>
      <c r="C701" s="210"/>
      <c r="D701" s="200" t="s">
        <v>238</v>
      </c>
      <c r="E701" s="211" t="s">
        <v>19</v>
      </c>
      <c r="F701" s="212" t="s">
        <v>1677</v>
      </c>
      <c r="G701" s="210"/>
      <c r="H701" s="213">
        <v>4.9370000000000003</v>
      </c>
      <c r="I701" s="214"/>
      <c r="J701" s="210"/>
      <c r="K701" s="210"/>
      <c r="L701" s="215"/>
      <c r="M701" s="216"/>
      <c r="N701" s="217"/>
      <c r="O701" s="217"/>
      <c r="P701" s="217"/>
      <c r="Q701" s="217"/>
      <c r="R701" s="217"/>
      <c r="S701" s="217"/>
      <c r="T701" s="218"/>
      <c r="AT701" s="219" t="s">
        <v>238</v>
      </c>
      <c r="AU701" s="219" t="s">
        <v>82</v>
      </c>
      <c r="AV701" s="14" t="s">
        <v>82</v>
      </c>
      <c r="AW701" s="14" t="s">
        <v>35</v>
      </c>
      <c r="AX701" s="14" t="s">
        <v>73</v>
      </c>
      <c r="AY701" s="219" t="s">
        <v>226</v>
      </c>
    </row>
    <row r="702" spans="2:51" s="14" customFormat="1" ht="11.25">
      <c r="B702" s="209"/>
      <c r="C702" s="210"/>
      <c r="D702" s="200" t="s">
        <v>238</v>
      </c>
      <c r="E702" s="211" t="s">
        <v>19</v>
      </c>
      <c r="F702" s="212" t="s">
        <v>1678</v>
      </c>
      <c r="G702" s="210"/>
      <c r="H702" s="213">
        <v>0.252</v>
      </c>
      <c r="I702" s="214"/>
      <c r="J702" s="210"/>
      <c r="K702" s="210"/>
      <c r="L702" s="215"/>
      <c r="M702" s="216"/>
      <c r="N702" s="217"/>
      <c r="O702" s="217"/>
      <c r="P702" s="217"/>
      <c r="Q702" s="217"/>
      <c r="R702" s="217"/>
      <c r="S702" s="217"/>
      <c r="T702" s="218"/>
      <c r="AT702" s="219" t="s">
        <v>238</v>
      </c>
      <c r="AU702" s="219" t="s">
        <v>82</v>
      </c>
      <c r="AV702" s="14" t="s">
        <v>82</v>
      </c>
      <c r="AW702" s="14" t="s">
        <v>35</v>
      </c>
      <c r="AX702" s="14" t="s">
        <v>73</v>
      </c>
      <c r="AY702" s="219" t="s">
        <v>226</v>
      </c>
    </row>
    <row r="703" spans="2:51" s="16" customFormat="1" ht="11.25">
      <c r="B703" s="253"/>
      <c r="C703" s="254"/>
      <c r="D703" s="200" t="s">
        <v>238</v>
      </c>
      <c r="E703" s="255" t="s">
        <v>19</v>
      </c>
      <c r="F703" s="256" t="s">
        <v>1207</v>
      </c>
      <c r="G703" s="254"/>
      <c r="H703" s="257">
        <v>5.1890000000000001</v>
      </c>
      <c r="I703" s="258"/>
      <c r="J703" s="254"/>
      <c r="K703" s="254"/>
      <c r="L703" s="259"/>
      <c r="M703" s="260"/>
      <c r="N703" s="261"/>
      <c r="O703" s="261"/>
      <c r="P703" s="261"/>
      <c r="Q703" s="261"/>
      <c r="R703" s="261"/>
      <c r="S703" s="261"/>
      <c r="T703" s="262"/>
      <c r="AT703" s="263" t="s">
        <v>238</v>
      </c>
      <c r="AU703" s="263" t="s">
        <v>82</v>
      </c>
      <c r="AV703" s="16" t="s">
        <v>90</v>
      </c>
      <c r="AW703" s="16" t="s">
        <v>35</v>
      </c>
      <c r="AX703" s="16" t="s">
        <v>73</v>
      </c>
      <c r="AY703" s="263" t="s">
        <v>226</v>
      </c>
    </row>
    <row r="704" spans="2:51" s="13" customFormat="1" ht="11.25">
      <c r="B704" s="198"/>
      <c r="C704" s="199"/>
      <c r="D704" s="200" t="s">
        <v>238</v>
      </c>
      <c r="E704" s="201" t="s">
        <v>19</v>
      </c>
      <c r="F704" s="202" t="s">
        <v>1573</v>
      </c>
      <c r="G704" s="199"/>
      <c r="H704" s="201" t="s">
        <v>19</v>
      </c>
      <c r="I704" s="203"/>
      <c r="J704" s="199"/>
      <c r="K704" s="199"/>
      <c r="L704" s="204"/>
      <c r="M704" s="205"/>
      <c r="N704" s="206"/>
      <c r="O704" s="206"/>
      <c r="P704" s="206"/>
      <c r="Q704" s="206"/>
      <c r="R704" s="206"/>
      <c r="S704" s="206"/>
      <c r="T704" s="207"/>
      <c r="AT704" s="208" t="s">
        <v>238</v>
      </c>
      <c r="AU704" s="208" t="s">
        <v>82</v>
      </c>
      <c r="AV704" s="13" t="s">
        <v>80</v>
      </c>
      <c r="AW704" s="13" t="s">
        <v>35</v>
      </c>
      <c r="AX704" s="13" t="s">
        <v>73</v>
      </c>
      <c r="AY704" s="208" t="s">
        <v>226</v>
      </c>
    </row>
    <row r="705" spans="2:51" s="14" customFormat="1" ht="11.25">
      <c r="B705" s="209"/>
      <c r="C705" s="210"/>
      <c r="D705" s="200" t="s">
        <v>238</v>
      </c>
      <c r="E705" s="211" t="s">
        <v>19</v>
      </c>
      <c r="F705" s="212" t="s">
        <v>1679</v>
      </c>
      <c r="G705" s="210"/>
      <c r="H705" s="213">
        <v>4.82</v>
      </c>
      <c r="I705" s="214"/>
      <c r="J705" s="210"/>
      <c r="K705" s="210"/>
      <c r="L705" s="215"/>
      <c r="M705" s="216"/>
      <c r="N705" s="217"/>
      <c r="O705" s="217"/>
      <c r="P705" s="217"/>
      <c r="Q705" s="217"/>
      <c r="R705" s="217"/>
      <c r="S705" s="217"/>
      <c r="T705" s="218"/>
      <c r="AT705" s="219" t="s">
        <v>238</v>
      </c>
      <c r="AU705" s="219" t="s">
        <v>82</v>
      </c>
      <c r="AV705" s="14" t="s">
        <v>82</v>
      </c>
      <c r="AW705" s="14" t="s">
        <v>35</v>
      </c>
      <c r="AX705" s="14" t="s">
        <v>73</v>
      </c>
      <c r="AY705" s="219" t="s">
        <v>226</v>
      </c>
    </row>
    <row r="706" spans="2:51" s="14" customFormat="1" ht="11.25">
      <c r="B706" s="209"/>
      <c r="C706" s="210"/>
      <c r="D706" s="200" t="s">
        <v>238</v>
      </c>
      <c r="E706" s="211" t="s">
        <v>19</v>
      </c>
      <c r="F706" s="212" t="s">
        <v>1680</v>
      </c>
      <c r="G706" s="210"/>
      <c r="H706" s="213">
        <v>0.104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238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226</v>
      </c>
    </row>
    <row r="707" spans="2:51" s="16" customFormat="1" ht="11.25">
      <c r="B707" s="253"/>
      <c r="C707" s="254"/>
      <c r="D707" s="200" t="s">
        <v>238</v>
      </c>
      <c r="E707" s="255" t="s">
        <v>19</v>
      </c>
      <c r="F707" s="256" t="s">
        <v>1207</v>
      </c>
      <c r="G707" s="254"/>
      <c r="H707" s="257">
        <v>4.9240000000000004</v>
      </c>
      <c r="I707" s="258"/>
      <c r="J707" s="254"/>
      <c r="K707" s="254"/>
      <c r="L707" s="259"/>
      <c r="M707" s="260"/>
      <c r="N707" s="261"/>
      <c r="O707" s="261"/>
      <c r="P707" s="261"/>
      <c r="Q707" s="261"/>
      <c r="R707" s="261"/>
      <c r="S707" s="261"/>
      <c r="T707" s="262"/>
      <c r="AT707" s="263" t="s">
        <v>238</v>
      </c>
      <c r="AU707" s="263" t="s">
        <v>82</v>
      </c>
      <c r="AV707" s="16" t="s">
        <v>90</v>
      </c>
      <c r="AW707" s="16" t="s">
        <v>35</v>
      </c>
      <c r="AX707" s="16" t="s">
        <v>73</v>
      </c>
      <c r="AY707" s="263" t="s">
        <v>226</v>
      </c>
    </row>
    <row r="708" spans="2:51" s="13" customFormat="1" ht="11.25">
      <c r="B708" s="198"/>
      <c r="C708" s="199"/>
      <c r="D708" s="200" t="s">
        <v>238</v>
      </c>
      <c r="E708" s="201" t="s">
        <v>19</v>
      </c>
      <c r="F708" s="202" t="s">
        <v>1575</v>
      </c>
      <c r="G708" s="199"/>
      <c r="H708" s="201" t="s">
        <v>19</v>
      </c>
      <c r="I708" s="203"/>
      <c r="J708" s="199"/>
      <c r="K708" s="199"/>
      <c r="L708" s="204"/>
      <c r="M708" s="205"/>
      <c r="N708" s="206"/>
      <c r="O708" s="206"/>
      <c r="P708" s="206"/>
      <c r="Q708" s="206"/>
      <c r="R708" s="206"/>
      <c r="S708" s="206"/>
      <c r="T708" s="207"/>
      <c r="AT708" s="208" t="s">
        <v>238</v>
      </c>
      <c r="AU708" s="208" t="s">
        <v>82</v>
      </c>
      <c r="AV708" s="13" t="s">
        <v>80</v>
      </c>
      <c r="AW708" s="13" t="s">
        <v>35</v>
      </c>
      <c r="AX708" s="13" t="s">
        <v>73</v>
      </c>
      <c r="AY708" s="208" t="s">
        <v>226</v>
      </c>
    </row>
    <row r="709" spans="2:51" s="14" customFormat="1" ht="11.25">
      <c r="B709" s="209"/>
      <c r="C709" s="210"/>
      <c r="D709" s="200" t="s">
        <v>238</v>
      </c>
      <c r="E709" s="211" t="s">
        <v>19</v>
      </c>
      <c r="F709" s="212" t="s">
        <v>1681</v>
      </c>
      <c r="G709" s="210"/>
      <c r="H709" s="213">
        <v>6.0979999999999999</v>
      </c>
      <c r="I709" s="214"/>
      <c r="J709" s="210"/>
      <c r="K709" s="210"/>
      <c r="L709" s="215"/>
      <c r="M709" s="216"/>
      <c r="N709" s="217"/>
      <c r="O709" s="217"/>
      <c r="P709" s="217"/>
      <c r="Q709" s="217"/>
      <c r="R709" s="217"/>
      <c r="S709" s="217"/>
      <c r="T709" s="218"/>
      <c r="AT709" s="219" t="s">
        <v>238</v>
      </c>
      <c r="AU709" s="219" t="s">
        <v>82</v>
      </c>
      <c r="AV709" s="14" t="s">
        <v>82</v>
      </c>
      <c r="AW709" s="14" t="s">
        <v>35</v>
      </c>
      <c r="AX709" s="14" t="s">
        <v>73</v>
      </c>
      <c r="AY709" s="219" t="s">
        <v>226</v>
      </c>
    </row>
    <row r="710" spans="2:51" s="14" customFormat="1" ht="11.25">
      <c r="B710" s="209"/>
      <c r="C710" s="210"/>
      <c r="D710" s="200" t="s">
        <v>238</v>
      </c>
      <c r="E710" s="211" t="s">
        <v>19</v>
      </c>
      <c r="F710" s="212" t="s">
        <v>1682</v>
      </c>
      <c r="G710" s="210"/>
      <c r="H710" s="213">
        <v>1.502</v>
      </c>
      <c r="I710" s="214"/>
      <c r="J710" s="210"/>
      <c r="K710" s="210"/>
      <c r="L710" s="215"/>
      <c r="M710" s="216"/>
      <c r="N710" s="217"/>
      <c r="O710" s="217"/>
      <c r="P710" s="217"/>
      <c r="Q710" s="217"/>
      <c r="R710" s="217"/>
      <c r="S710" s="217"/>
      <c r="T710" s="218"/>
      <c r="AT710" s="219" t="s">
        <v>238</v>
      </c>
      <c r="AU710" s="219" t="s">
        <v>82</v>
      </c>
      <c r="AV710" s="14" t="s">
        <v>82</v>
      </c>
      <c r="AW710" s="14" t="s">
        <v>35</v>
      </c>
      <c r="AX710" s="14" t="s">
        <v>73</v>
      </c>
      <c r="AY710" s="219" t="s">
        <v>226</v>
      </c>
    </row>
    <row r="711" spans="2:51" s="14" customFormat="1" ht="11.25">
      <c r="B711" s="209"/>
      <c r="C711" s="210"/>
      <c r="D711" s="200" t="s">
        <v>238</v>
      </c>
      <c r="E711" s="211" t="s">
        <v>19</v>
      </c>
      <c r="F711" s="212" t="s">
        <v>1683</v>
      </c>
      <c r="G711" s="210"/>
      <c r="H711" s="213">
        <v>9.1999999999999998E-2</v>
      </c>
      <c r="I711" s="214"/>
      <c r="J711" s="210"/>
      <c r="K711" s="210"/>
      <c r="L711" s="215"/>
      <c r="M711" s="216"/>
      <c r="N711" s="217"/>
      <c r="O711" s="217"/>
      <c r="P711" s="217"/>
      <c r="Q711" s="217"/>
      <c r="R711" s="217"/>
      <c r="S711" s="217"/>
      <c r="T711" s="218"/>
      <c r="AT711" s="219" t="s">
        <v>238</v>
      </c>
      <c r="AU711" s="219" t="s">
        <v>82</v>
      </c>
      <c r="AV711" s="14" t="s">
        <v>82</v>
      </c>
      <c r="AW711" s="14" t="s">
        <v>35</v>
      </c>
      <c r="AX711" s="14" t="s">
        <v>73</v>
      </c>
      <c r="AY711" s="219" t="s">
        <v>226</v>
      </c>
    </row>
    <row r="712" spans="2:51" s="16" customFormat="1" ht="11.25">
      <c r="B712" s="253"/>
      <c r="C712" s="254"/>
      <c r="D712" s="200" t="s">
        <v>238</v>
      </c>
      <c r="E712" s="255" t="s">
        <v>19</v>
      </c>
      <c r="F712" s="256" t="s">
        <v>1207</v>
      </c>
      <c r="G712" s="254"/>
      <c r="H712" s="257">
        <v>7.6920000000000002</v>
      </c>
      <c r="I712" s="258"/>
      <c r="J712" s="254"/>
      <c r="K712" s="254"/>
      <c r="L712" s="259"/>
      <c r="M712" s="260"/>
      <c r="N712" s="261"/>
      <c r="O712" s="261"/>
      <c r="P712" s="261"/>
      <c r="Q712" s="261"/>
      <c r="R712" s="261"/>
      <c r="S712" s="261"/>
      <c r="T712" s="262"/>
      <c r="AT712" s="263" t="s">
        <v>238</v>
      </c>
      <c r="AU712" s="263" t="s">
        <v>82</v>
      </c>
      <c r="AV712" s="16" t="s">
        <v>90</v>
      </c>
      <c r="AW712" s="16" t="s">
        <v>35</v>
      </c>
      <c r="AX712" s="16" t="s">
        <v>73</v>
      </c>
      <c r="AY712" s="263" t="s">
        <v>226</v>
      </c>
    </row>
    <row r="713" spans="2:51" s="13" customFormat="1" ht="11.25">
      <c r="B713" s="198"/>
      <c r="C713" s="199"/>
      <c r="D713" s="200" t="s">
        <v>238</v>
      </c>
      <c r="E713" s="201" t="s">
        <v>19</v>
      </c>
      <c r="F713" s="202" t="s">
        <v>1579</v>
      </c>
      <c r="G713" s="199"/>
      <c r="H713" s="201" t="s">
        <v>19</v>
      </c>
      <c r="I713" s="203"/>
      <c r="J713" s="199"/>
      <c r="K713" s="199"/>
      <c r="L713" s="204"/>
      <c r="M713" s="205"/>
      <c r="N713" s="206"/>
      <c r="O713" s="206"/>
      <c r="P713" s="206"/>
      <c r="Q713" s="206"/>
      <c r="R713" s="206"/>
      <c r="S713" s="206"/>
      <c r="T713" s="207"/>
      <c r="AT713" s="208" t="s">
        <v>238</v>
      </c>
      <c r="AU713" s="208" t="s">
        <v>82</v>
      </c>
      <c r="AV713" s="13" t="s">
        <v>80</v>
      </c>
      <c r="AW713" s="13" t="s">
        <v>35</v>
      </c>
      <c r="AX713" s="13" t="s">
        <v>73</v>
      </c>
      <c r="AY713" s="208" t="s">
        <v>226</v>
      </c>
    </row>
    <row r="714" spans="2:51" s="14" customFormat="1" ht="11.25">
      <c r="B714" s="209"/>
      <c r="C714" s="210"/>
      <c r="D714" s="200" t="s">
        <v>238</v>
      </c>
      <c r="E714" s="211" t="s">
        <v>19</v>
      </c>
      <c r="F714" s="212" t="s">
        <v>1674</v>
      </c>
      <c r="G714" s="210"/>
      <c r="H714" s="213">
        <v>3.4390000000000001</v>
      </c>
      <c r="I714" s="214"/>
      <c r="J714" s="210"/>
      <c r="K714" s="210"/>
      <c r="L714" s="215"/>
      <c r="M714" s="216"/>
      <c r="N714" s="217"/>
      <c r="O714" s="217"/>
      <c r="P714" s="217"/>
      <c r="Q714" s="217"/>
      <c r="R714" s="217"/>
      <c r="S714" s="217"/>
      <c r="T714" s="218"/>
      <c r="AT714" s="219" t="s">
        <v>238</v>
      </c>
      <c r="AU714" s="219" t="s">
        <v>82</v>
      </c>
      <c r="AV714" s="14" t="s">
        <v>82</v>
      </c>
      <c r="AW714" s="14" t="s">
        <v>35</v>
      </c>
      <c r="AX714" s="14" t="s">
        <v>73</v>
      </c>
      <c r="AY714" s="219" t="s">
        <v>226</v>
      </c>
    </row>
    <row r="715" spans="2:51" s="14" customFormat="1" ht="11.25">
      <c r="B715" s="209"/>
      <c r="C715" s="210"/>
      <c r="D715" s="200" t="s">
        <v>238</v>
      </c>
      <c r="E715" s="211" t="s">
        <v>19</v>
      </c>
      <c r="F715" s="212" t="s">
        <v>1675</v>
      </c>
      <c r="G715" s="210"/>
      <c r="H715" s="213">
        <v>1.966</v>
      </c>
      <c r="I715" s="214"/>
      <c r="J715" s="210"/>
      <c r="K715" s="210"/>
      <c r="L715" s="215"/>
      <c r="M715" s="216"/>
      <c r="N715" s="217"/>
      <c r="O715" s="217"/>
      <c r="P715" s="217"/>
      <c r="Q715" s="217"/>
      <c r="R715" s="217"/>
      <c r="S715" s="217"/>
      <c r="T715" s="218"/>
      <c r="AT715" s="219" t="s">
        <v>238</v>
      </c>
      <c r="AU715" s="219" t="s">
        <v>82</v>
      </c>
      <c r="AV715" s="14" t="s">
        <v>82</v>
      </c>
      <c r="AW715" s="14" t="s">
        <v>35</v>
      </c>
      <c r="AX715" s="14" t="s">
        <v>73</v>
      </c>
      <c r="AY715" s="219" t="s">
        <v>226</v>
      </c>
    </row>
    <row r="716" spans="2:51" s="14" customFormat="1" ht="11.25">
      <c r="B716" s="209"/>
      <c r="C716" s="210"/>
      <c r="D716" s="200" t="s">
        <v>238</v>
      </c>
      <c r="E716" s="211" t="s">
        <v>19</v>
      </c>
      <c r="F716" s="212" t="s">
        <v>1676</v>
      </c>
      <c r="G716" s="210"/>
      <c r="H716" s="213">
        <v>0.20699999999999999</v>
      </c>
      <c r="I716" s="214"/>
      <c r="J716" s="210"/>
      <c r="K716" s="210"/>
      <c r="L716" s="215"/>
      <c r="M716" s="216"/>
      <c r="N716" s="217"/>
      <c r="O716" s="217"/>
      <c r="P716" s="217"/>
      <c r="Q716" s="217"/>
      <c r="R716" s="217"/>
      <c r="S716" s="217"/>
      <c r="T716" s="218"/>
      <c r="AT716" s="219" t="s">
        <v>238</v>
      </c>
      <c r="AU716" s="219" t="s">
        <v>82</v>
      </c>
      <c r="AV716" s="14" t="s">
        <v>82</v>
      </c>
      <c r="AW716" s="14" t="s">
        <v>35</v>
      </c>
      <c r="AX716" s="14" t="s">
        <v>73</v>
      </c>
      <c r="AY716" s="219" t="s">
        <v>226</v>
      </c>
    </row>
    <row r="717" spans="2:51" s="16" customFormat="1" ht="11.25">
      <c r="B717" s="253"/>
      <c r="C717" s="254"/>
      <c r="D717" s="200" t="s">
        <v>238</v>
      </c>
      <c r="E717" s="255" t="s">
        <v>19</v>
      </c>
      <c r="F717" s="256" t="s">
        <v>1207</v>
      </c>
      <c r="G717" s="254"/>
      <c r="H717" s="257">
        <v>5.6120000000000001</v>
      </c>
      <c r="I717" s="258"/>
      <c r="J717" s="254"/>
      <c r="K717" s="254"/>
      <c r="L717" s="259"/>
      <c r="M717" s="260"/>
      <c r="N717" s="261"/>
      <c r="O717" s="261"/>
      <c r="P717" s="261"/>
      <c r="Q717" s="261"/>
      <c r="R717" s="261"/>
      <c r="S717" s="261"/>
      <c r="T717" s="262"/>
      <c r="AT717" s="263" t="s">
        <v>238</v>
      </c>
      <c r="AU717" s="263" t="s">
        <v>82</v>
      </c>
      <c r="AV717" s="16" t="s">
        <v>90</v>
      </c>
      <c r="AW717" s="16" t="s">
        <v>35</v>
      </c>
      <c r="AX717" s="16" t="s">
        <v>73</v>
      </c>
      <c r="AY717" s="263" t="s">
        <v>226</v>
      </c>
    </row>
    <row r="718" spans="2:51" s="13" customFormat="1" ht="11.25">
      <c r="B718" s="198"/>
      <c r="C718" s="199"/>
      <c r="D718" s="200" t="s">
        <v>238</v>
      </c>
      <c r="E718" s="201" t="s">
        <v>19</v>
      </c>
      <c r="F718" s="202" t="s">
        <v>1580</v>
      </c>
      <c r="G718" s="199"/>
      <c r="H718" s="201" t="s">
        <v>19</v>
      </c>
      <c r="I718" s="203"/>
      <c r="J718" s="199"/>
      <c r="K718" s="199"/>
      <c r="L718" s="204"/>
      <c r="M718" s="205"/>
      <c r="N718" s="206"/>
      <c r="O718" s="206"/>
      <c r="P718" s="206"/>
      <c r="Q718" s="206"/>
      <c r="R718" s="206"/>
      <c r="S718" s="206"/>
      <c r="T718" s="207"/>
      <c r="AT718" s="208" t="s">
        <v>238</v>
      </c>
      <c r="AU718" s="208" t="s">
        <v>82</v>
      </c>
      <c r="AV718" s="13" t="s">
        <v>80</v>
      </c>
      <c r="AW718" s="13" t="s">
        <v>35</v>
      </c>
      <c r="AX718" s="13" t="s">
        <v>73</v>
      </c>
      <c r="AY718" s="208" t="s">
        <v>226</v>
      </c>
    </row>
    <row r="719" spans="2:51" s="14" customFormat="1" ht="11.25">
      <c r="B719" s="209"/>
      <c r="C719" s="210"/>
      <c r="D719" s="200" t="s">
        <v>238</v>
      </c>
      <c r="E719" s="211" t="s">
        <v>19</v>
      </c>
      <c r="F719" s="212" t="s">
        <v>1684</v>
      </c>
      <c r="G719" s="210"/>
      <c r="H719" s="213">
        <v>11.85</v>
      </c>
      <c r="I719" s="214"/>
      <c r="J719" s="210"/>
      <c r="K719" s="210"/>
      <c r="L719" s="215"/>
      <c r="M719" s="216"/>
      <c r="N719" s="217"/>
      <c r="O719" s="217"/>
      <c r="P719" s="217"/>
      <c r="Q719" s="217"/>
      <c r="R719" s="217"/>
      <c r="S719" s="217"/>
      <c r="T719" s="218"/>
      <c r="AT719" s="219" t="s">
        <v>238</v>
      </c>
      <c r="AU719" s="219" t="s">
        <v>82</v>
      </c>
      <c r="AV719" s="14" t="s">
        <v>82</v>
      </c>
      <c r="AW719" s="14" t="s">
        <v>35</v>
      </c>
      <c r="AX719" s="14" t="s">
        <v>73</v>
      </c>
      <c r="AY719" s="219" t="s">
        <v>226</v>
      </c>
    </row>
    <row r="720" spans="2:51" s="16" customFormat="1" ht="11.25">
      <c r="B720" s="253"/>
      <c r="C720" s="254"/>
      <c r="D720" s="200" t="s">
        <v>238</v>
      </c>
      <c r="E720" s="255" t="s">
        <v>19</v>
      </c>
      <c r="F720" s="256" t="s">
        <v>1207</v>
      </c>
      <c r="G720" s="254"/>
      <c r="H720" s="257">
        <v>11.85</v>
      </c>
      <c r="I720" s="258"/>
      <c r="J720" s="254"/>
      <c r="K720" s="254"/>
      <c r="L720" s="259"/>
      <c r="M720" s="260"/>
      <c r="N720" s="261"/>
      <c r="O720" s="261"/>
      <c r="P720" s="261"/>
      <c r="Q720" s="261"/>
      <c r="R720" s="261"/>
      <c r="S720" s="261"/>
      <c r="T720" s="262"/>
      <c r="AT720" s="263" t="s">
        <v>238</v>
      </c>
      <c r="AU720" s="263" t="s">
        <v>82</v>
      </c>
      <c r="AV720" s="16" t="s">
        <v>90</v>
      </c>
      <c r="AW720" s="16" t="s">
        <v>35</v>
      </c>
      <c r="AX720" s="16" t="s">
        <v>73</v>
      </c>
      <c r="AY720" s="263" t="s">
        <v>226</v>
      </c>
    </row>
    <row r="721" spans="2:51" s="13" customFormat="1" ht="11.25">
      <c r="B721" s="198"/>
      <c r="C721" s="199"/>
      <c r="D721" s="200" t="s">
        <v>238</v>
      </c>
      <c r="E721" s="201" t="s">
        <v>19</v>
      </c>
      <c r="F721" s="202" t="s">
        <v>1583</v>
      </c>
      <c r="G721" s="199"/>
      <c r="H721" s="201" t="s">
        <v>19</v>
      </c>
      <c r="I721" s="203"/>
      <c r="J721" s="199"/>
      <c r="K721" s="199"/>
      <c r="L721" s="204"/>
      <c r="M721" s="205"/>
      <c r="N721" s="206"/>
      <c r="O721" s="206"/>
      <c r="P721" s="206"/>
      <c r="Q721" s="206"/>
      <c r="R721" s="206"/>
      <c r="S721" s="206"/>
      <c r="T721" s="207"/>
      <c r="AT721" s="208" t="s">
        <v>238</v>
      </c>
      <c r="AU721" s="208" t="s">
        <v>82</v>
      </c>
      <c r="AV721" s="13" t="s">
        <v>80</v>
      </c>
      <c r="AW721" s="13" t="s">
        <v>35</v>
      </c>
      <c r="AX721" s="13" t="s">
        <v>73</v>
      </c>
      <c r="AY721" s="208" t="s">
        <v>226</v>
      </c>
    </row>
    <row r="722" spans="2:51" s="14" customFormat="1" ht="11.25">
      <c r="B722" s="209"/>
      <c r="C722" s="210"/>
      <c r="D722" s="200" t="s">
        <v>238</v>
      </c>
      <c r="E722" s="211" t="s">
        <v>19</v>
      </c>
      <c r="F722" s="212" t="s">
        <v>1685</v>
      </c>
      <c r="G722" s="210"/>
      <c r="H722" s="213">
        <v>7.056</v>
      </c>
      <c r="I722" s="214"/>
      <c r="J722" s="210"/>
      <c r="K722" s="210"/>
      <c r="L722" s="215"/>
      <c r="M722" s="216"/>
      <c r="N722" s="217"/>
      <c r="O722" s="217"/>
      <c r="P722" s="217"/>
      <c r="Q722" s="217"/>
      <c r="R722" s="217"/>
      <c r="S722" s="217"/>
      <c r="T722" s="218"/>
      <c r="AT722" s="219" t="s">
        <v>238</v>
      </c>
      <c r="AU722" s="219" t="s">
        <v>82</v>
      </c>
      <c r="AV722" s="14" t="s">
        <v>82</v>
      </c>
      <c r="AW722" s="14" t="s">
        <v>35</v>
      </c>
      <c r="AX722" s="14" t="s">
        <v>73</v>
      </c>
      <c r="AY722" s="219" t="s">
        <v>226</v>
      </c>
    </row>
    <row r="723" spans="2:51" s="16" customFormat="1" ht="11.25">
      <c r="B723" s="253"/>
      <c r="C723" s="254"/>
      <c r="D723" s="200" t="s">
        <v>238</v>
      </c>
      <c r="E723" s="255" t="s">
        <v>19</v>
      </c>
      <c r="F723" s="256" t="s">
        <v>1207</v>
      </c>
      <c r="G723" s="254"/>
      <c r="H723" s="257">
        <v>7.056</v>
      </c>
      <c r="I723" s="258"/>
      <c r="J723" s="254"/>
      <c r="K723" s="254"/>
      <c r="L723" s="259"/>
      <c r="M723" s="260"/>
      <c r="N723" s="261"/>
      <c r="O723" s="261"/>
      <c r="P723" s="261"/>
      <c r="Q723" s="261"/>
      <c r="R723" s="261"/>
      <c r="S723" s="261"/>
      <c r="T723" s="262"/>
      <c r="AT723" s="263" t="s">
        <v>238</v>
      </c>
      <c r="AU723" s="263" t="s">
        <v>82</v>
      </c>
      <c r="AV723" s="16" t="s">
        <v>90</v>
      </c>
      <c r="AW723" s="16" t="s">
        <v>35</v>
      </c>
      <c r="AX723" s="16" t="s">
        <v>73</v>
      </c>
      <c r="AY723" s="263" t="s">
        <v>226</v>
      </c>
    </row>
    <row r="724" spans="2:51" s="13" customFormat="1" ht="11.25">
      <c r="B724" s="198"/>
      <c r="C724" s="199"/>
      <c r="D724" s="200" t="s">
        <v>238</v>
      </c>
      <c r="E724" s="201" t="s">
        <v>19</v>
      </c>
      <c r="F724" s="202" t="s">
        <v>1587</v>
      </c>
      <c r="G724" s="199"/>
      <c r="H724" s="201" t="s">
        <v>19</v>
      </c>
      <c r="I724" s="203"/>
      <c r="J724" s="199"/>
      <c r="K724" s="199"/>
      <c r="L724" s="204"/>
      <c r="M724" s="205"/>
      <c r="N724" s="206"/>
      <c r="O724" s="206"/>
      <c r="P724" s="206"/>
      <c r="Q724" s="206"/>
      <c r="R724" s="206"/>
      <c r="S724" s="206"/>
      <c r="T724" s="207"/>
      <c r="AT724" s="208" t="s">
        <v>238</v>
      </c>
      <c r="AU724" s="208" t="s">
        <v>82</v>
      </c>
      <c r="AV724" s="13" t="s">
        <v>80</v>
      </c>
      <c r="AW724" s="13" t="s">
        <v>35</v>
      </c>
      <c r="AX724" s="13" t="s">
        <v>73</v>
      </c>
      <c r="AY724" s="208" t="s">
        <v>226</v>
      </c>
    </row>
    <row r="725" spans="2:51" s="14" customFormat="1" ht="11.25">
      <c r="B725" s="209"/>
      <c r="C725" s="210"/>
      <c r="D725" s="200" t="s">
        <v>238</v>
      </c>
      <c r="E725" s="211" t="s">
        <v>19</v>
      </c>
      <c r="F725" s="212" t="s">
        <v>1686</v>
      </c>
      <c r="G725" s="210"/>
      <c r="H725" s="213">
        <v>14.592000000000001</v>
      </c>
      <c r="I725" s="214"/>
      <c r="J725" s="210"/>
      <c r="K725" s="210"/>
      <c r="L725" s="215"/>
      <c r="M725" s="216"/>
      <c r="N725" s="217"/>
      <c r="O725" s="217"/>
      <c r="P725" s="217"/>
      <c r="Q725" s="217"/>
      <c r="R725" s="217"/>
      <c r="S725" s="217"/>
      <c r="T725" s="218"/>
      <c r="AT725" s="219" t="s">
        <v>238</v>
      </c>
      <c r="AU725" s="219" t="s">
        <v>82</v>
      </c>
      <c r="AV725" s="14" t="s">
        <v>82</v>
      </c>
      <c r="AW725" s="14" t="s">
        <v>35</v>
      </c>
      <c r="AX725" s="14" t="s">
        <v>73</v>
      </c>
      <c r="AY725" s="219" t="s">
        <v>226</v>
      </c>
    </row>
    <row r="726" spans="2:51" s="16" customFormat="1" ht="11.25">
      <c r="B726" s="253"/>
      <c r="C726" s="254"/>
      <c r="D726" s="200" t="s">
        <v>238</v>
      </c>
      <c r="E726" s="255" t="s">
        <v>19</v>
      </c>
      <c r="F726" s="256" t="s">
        <v>1207</v>
      </c>
      <c r="G726" s="254"/>
      <c r="H726" s="257">
        <v>14.592000000000001</v>
      </c>
      <c r="I726" s="258"/>
      <c r="J726" s="254"/>
      <c r="K726" s="254"/>
      <c r="L726" s="259"/>
      <c r="M726" s="260"/>
      <c r="N726" s="261"/>
      <c r="O726" s="261"/>
      <c r="P726" s="261"/>
      <c r="Q726" s="261"/>
      <c r="R726" s="261"/>
      <c r="S726" s="261"/>
      <c r="T726" s="262"/>
      <c r="AT726" s="263" t="s">
        <v>238</v>
      </c>
      <c r="AU726" s="263" t="s">
        <v>82</v>
      </c>
      <c r="AV726" s="16" t="s">
        <v>90</v>
      </c>
      <c r="AW726" s="16" t="s">
        <v>35</v>
      </c>
      <c r="AX726" s="16" t="s">
        <v>73</v>
      </c>
      <c r="AY726" s="263" t="s">
        <v>226</v>
      </c>
    </row>
    <row r="727" spans="2:51" s="13" customFormat="1" ht="11.25">
      <c r="B727" s="198"/>
      <c r="C727" s="199"/>
      <c r="D727" s="200" t="s">
        <v>238</v>
      </c>
      <c r="E727" s="201" t="s">
        <v>19</v>
      </c>
      <c r="F727" s="202" t="s">
        <v>1591</v>
      </c>
      <c r="G727" s="199"/>
      <c r="H727" s="201" t="s">
        <v>19</v>
      </c>
      <c r="I727" s="203"/>
      <c r="J727" s="199"/>
      <c r="K727" s="199"/>
      <c r="L727" s="204"/>
      <c r="M727" s="205"/>
      <c r="N727" s="206"/>
      <c r="O727" s="206"/>
      <c r="P727" s="206"/>
      <c r="Q727" s="206"/>
      <c r="R727" s="206"/>
      <c r="S727" s="206"/>
      <c r="T727" s="207"/>
      <c r="AT727" s="208" t="s">
        <v>238</v>
      </c>
      <c r="AU727" s="208" t="s">
        <v>82</v>
      </c>
      <c r="AV727" s="13" t="s">
        <v>80</v>
      </c>
      <c r="AW727" s="13" t="s">
        <v>35</v>
      </c>
      <c r="AX727" s="13" t="s">
        <v>73</v>
      </c>
      <c r="AY727" s="208" t="s">
        <v>226</v>
      </c>
    </row>
    <row r="728" spans="2:51" s="14" customFormat="1" ht="11.25">
      <c r="B728" s="209"/>
      <c r="C728" s="210"/>
      <c r="D728" s="200" t="s">
        <v>238</v>
      </c>
      <c r="E728" s="211" t="s">
        <v>19</v>
      </c>
      <c r="F728" s="212" t="s">
        <v>1686</v>
      </c>
      <c r="G728" s="210"/>
      <c r="H728" s="213">
        <v>14.592000000000001</v>
      </c>
      <c r="I728" s="214"/>
      <c r="J728" s="210"/>
      <c r="K728" s="210"/>
      <c r="L728" s="215"/>
      <c r="M728" s="216"/>
      <c r="N728" s="217"/>
      <c r="O728" s="217"/>
      <c r="P728" s="217"/>
      <c r="Q728" s="217"/>
      <c r="R728" s="217"/>
      <c r="S728" s="217"/>
      <c r="T728" s="218"/>
      <c r="AT728" s="219" t="s">
        <v>238</v>
      </c>
      <c r="AU728" s="219" t="s">
        <v>82</v>
      </c>
      <c r="AV728" s="14" t="s">
        <v>82</v>
      </c>
      <c r="AW728" s="14" t="s">
        <v>35</v>
      </c>
      <c r="AX728" s="14" t="s">
        <v>73</v>
      </c>
      <c r="AY728" s="219" t="s">
        <v>226</v>
      </c>
    </row>
    <row r="729" spans="2:51" s="16" customFormat="1" ht="11.25">
      <c r="B729" s="253"/>
      <c r="C729" s="254"/>
      <c r="D729" s="200" t="s">
        <v>238</v>
      </c>
      <c r="E729" s="255" t="s">
        <v>19</v>
      </c>
      <c r="F729" s="256" t="s">
        <v>1207</v>
      </c>
      <c r="G729" s="254"/>
      <c r="H729" s="257">
        <v>14.592000000000001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238</v>
      </c>
      <c r="AU729" s="263" t="s">
        <v>82</v>
      </c>
      <c r="AV729" s="16" t="s">
        <v>90</v>
      </c>
      <c r="AW729" s="16" t="s">
        <v>35</v>
      </c>
      <c r="AX729" s="16" t="s">
        <v>73</v>
      </c>
      <c r="AY729" s="263" t="s">
        <v>226</v>
      </c>
    </row>
    <row r="730" spans="2:51" s="13" customFormat="1" ht="11.25">
      <c r="B730" s="198"/>
      <c r="C730" s="199"/>
      <c r="D730" s="200" t="s">
        <v>238</v>
      </c>
      <c r="E730" s="201" t="s">
        <v>19</v>
      </c>
      <c r="F730" s="202" t="s">
        <v>1592</v>
      </c>
      <c r="G730" s="199"/>
      <c r="H730" s="201" t="s">
        <v>19</v>
      </c>
      <c r="I730" s="203"/>
      <c r="J730" s="199"/>
      <c r="K730" s="199"/>
      <c r="L730" s="204"/>
      <c r="M730" s="205"/>
      <c r="N730" s="206"/>
      <c r="O730" s="206"/>
      <c r="P730" s="206"/>
      <c r="Q730" s="206"/>
      <c r="R730" s="206"/>
      <c r="S730" s="206"/>
      <c r="T730" s="207"/>
      <c r="AT730" s="208" t="s">
        <v>238</v>
      </c>
      <c r="AU730" s="208" t="s">
        <v>82</v>
      </c>
      <c r="AV730" s="13" t="s">
        <v>80</v>
      </c>
      <c r="AW730" s="13" t="s">
        <v>35</v>
      </c>
      <c r="AX730" s="13" t="s">
        <v>73</v>
      </c>
      <c r="AY730" s="208" t="s">
        <v>226</v>
      </c>
    </row>
    <row r="731" spans="2:51" s="14" customFormat="1" ht="11.25">
      <c r="B731" s="209"/>
      <c r="C731" s="210"/>
      <c r="D731" s="200" t="s">
        <v>238</v>
      </c>
      <c r="E731" s="211" t="s">
        <v>19</v>
      </c>
      <c r="F731" s="212" t="s">
        <v>1687</v>
      </c>
      <c r="G731" s="210"/>
      <c r="H731" s="213">
        <v>8.16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238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226</v>
      </c>
    </row>
    <row r="732" spans="2:51" s="16" customFormat="1" ht="11.25">
      <c r="B732" s="253"/>
      <c r="C732" s="254"/>
      <c r="D732" s="200" t="s">
        <v>238</v>
      </c>
      <c r="E732" s="255" t="s">
        <v>19</v>
      </c>
      <c r="F732" s="256" t="s">
        <v>1207</v>
      </c>
      <c r="G732" s="254"/>
      <c r="H732" s="257">
        <v>8.16</v>
      </c>
      <c r="I732" s="258"/>
      <c r="J732" s="254"/>
      <c r="K732" s="254"/>
      <c r="L732" s="259"/>
      <c r="M732" s="260"/>
      <c r="N732" s="261"/>
      <c r="O732" s="261"/>
      <c r="P732" s="261"/>
      <c r="Q732" s="261"/>
      <c r="R732" s="261"/>
      <c r="S732" s="261"/>
      <c r="T732" s="262"/>
      <c r="AT732" s="263" t="s">
        <v>238</v>
      </c>
      <c r="AU732" s="263" t="s">
        <v>82</v>
      </c>
      <c r="AV732" s="16" t="s">
        <v>90</v>
      </c>
      <c r="AW732" s="16" t="s">
        <v>35</v>
      </c>
      <c r="AX732" s="16" t="s">
        <v>73</v>
      </c>
      <c r="AY732" s="263" t="s">
        <v>226</v>
      </c>
    </row>
    <row r="733" spans="2:51" s="13" customFormat="1" ht="11.25">
      <c r="B733" s="198"/>
      <c r="C733" s="199"/>
      <c r="D733" s="200" t="s">
        <v>238</v>
      </c>
      <c r="E733" s="201" t="s">
        <v>19</v>
      </c>
      <c r="F733" s="202" t="s">
        <v>1594</v>
      </c>
      <c r="G733" s="199"/>
      <c r="H733" s="201" t="s">
        <v>19</v>
      </c>
      <c r="I733" s="203"/>
      <c r="J733" s="199"/>
      <c r="K733" s="199"/>
      <c r="L733" s="204"/>
      <c r="M733" s="205"/>
      <c r="N733" s="206"/>
      <c r="O733" s="206"/>
      <c r="P733" s="206"/>
      <c r="Q733" s="206"/>
      <c r="R733" s="206"/>
      <c r="S733" s="206"/>
      <c r="T733" s="207"/>
      <c r="AT733" s="208" t="s">
        <v>238</v>
      </c>
      <c r="AU733" s="208" t="s">
        <v>82</v>
      </c>
      <c r="AV733" s="13" t="s">
        <v>80</v>
      </c>
      <c r="AW733" s="13" t="s">
        <v>35</v>
      </c>
      <c r="AX733" s="13" t="s">
        <v>73</v>
      </c>
      <c r="AY733" s="208" t="s">
        <v>226</v>
      </c>
    </row>
    <row r="734" spans="2:51" s="14" customFormat="1" ht="11.25">
      <c r="B734" s="209"/>
      <c r="C734" s="210"/>
      <c r="D734" s="200" t="s">
        <v>238</v>
      </c>
      <c r="E734" s="211" t="s">
        <v>19</v>
      </c>
      <c r="F734" s="212" t="s">
        <v>1688</v>
      </c>
      <c r="G734" s="210"/>
      <c r="H734" s="213">
        <v>1.5029999999999999</v>
      </c>
      <c r="I734" s="214"/>
      <c r="J734" s="210"/>
      <c r="K734" s="210"/>
      <c r="L734" s="215"/>
      <c r="M734" s="216"/>
      <c r="N734" s="217"/>
      <c r="O734" s="217"/>
      <c r="P734" s="217"/>
      <c r="Q734" s="217"/>
      <c r="R734" s="217"/>
      <c r="S734" s="217"/>
      <c r="T734" s="218"/>
      <c r="AT734" s="219" t="s">
        <v>238</v>
      </c>
      <c r="AU734" s="219" t="s">
        <v>82</v>
      </c>
      <c r="AV734" s="14" t="s">
        <v>82</v>
      </c>
      <c r="AW734" s="14" t="s">
        <v>35</v>
      </c>
      <c r="AX734" s="14" t="s">
        <v>73</v>
      </c>
      <c r="AY734" s="219" t="s">
        <v>226</v>
      </c>
    </row>
    <row r="735" spans="2:51" s="14" customFormat="1" ht="11.25">
      <c r="B735" s="209"/>
      <c r="C735" s="210"/>
      <c r="D735" s="200" t="s">
        <v>238</v>
      </c>
      <c r="E735" s="211" t="s">
        <v>19</v>
      </c>
      <c r="F735" s="212" t="s">
        <v>1689</v>
      </c>
      <c r="G735" s="210"/>
      <c r="H735" s="213">
        <v>0.104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238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226</v>
      </c>
    </row>
    <row r="736" spans="2:51" s="16" customFormat="1" ht="11.25">
      <c r="B736" s="253"/>
      <c r="C736" s="254"/>
      <c r="D736" s="200" t="s">
        <v>238</v>
      </c>
      <c r="E736" s="255" t="s">
        <v>19</v>
      </c>
      <c r="F736" s="256" t="s">
        <v>1207</v>
      </c>
      <c r="G736" s="254"/>
      <c r="H736" s="257">
        <v>1.607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238</v>
      </c>
      <c r="AU736" s="263" t="s">
        <v>82</v>
      </c>
      <c r="AV736" s="16" t="s">
        <v>90</v>
      </c>
      <c r="AW736" s="16" t="s">
        <v>35</v>
      </c>
      <c r="AX736" s="16" t="s">
        <v>73</v>
      </c>
      <c r="AY736" s="263" t="s">
        <v>226</v>
      </c>
    </row>
    <row r="737" spans="1:65" s="13" customFormat="1" ht="11.25">
      <c r="B737" s="198"/>
      <c r="C737" s="199"/>
      <c r="D737" s="200" t="s">
        <v>238</v>
      </c>
      <c r="E737" s="201" t="s">
        <v>19</v>
      </c>
      <c r="F737" s="202" t="s">
        <v>1596</v>
      </c>
      <c r="G737" s="199"/>
      <c r="H737" s="201" t="s">
        <v>19</v>
      </c>
      <c r="I737" s="203"/>
      <c r="J737" s="199"/>
      <c r="K737" s="199"/>
      <c r="L737" s="204"/>
      <c r="M737" s="205"/>
      <c r="N737" s="206"/>
      <c r="O737" s="206"/>
      <c r="P737" s="206"/>
      <c r="Q737" s="206"/>
      <c r="R737" s="206"/>
      <c r="S737" s="206"/>
      <c r="T737" s="207"/>
      <c r="AT737" s="208" t="s">
        <v>238</v>
      </c>
      <c r="AU737" s="208" t="s">
        <v>82</v>
      </c>
      <c r="AV737" s="13" t="s">
        <v>80</v>
      </c>
      <c r="AW737" s="13" t="s">
        <v>35</v>
      </c>
      <c r="AX737" s="13" t="s">
        <v>73</v>
      </c>
      <c r="AY737" s="208" t="s">
        <v>226</v>
      </c>
    </row>
    <row r="738" spans="1:65" s="14" customFormat="1" ht="11.25">
      <c r="B738" s="209"/>
      <c r="C738" s="210"/>
      <c r="D738" s="200" t="s">
        <v>238</v>
      </c>
      <c r="E738" s="211" t="s">
        <v>19</v>
      </c>
      <c r="F738" s="212" t="s">
        <v>1690</v>
      </c>
      <c r="G738" s="210"/>
      <c r="H738" s="213">
        <v>1.84</v>
      </c>
      <c r="I738" s="214"/>
      <c r="J738" s="210"/>
      <c r="K738" s="210"/>
      <c r="L738" s="215"/>
      <c r="M738" s="216"/>
      <c r="N738" s="217"/>
      <c r="O738" s="217"/>
      <c r="P738" s="217"/>
      <c r="Q738" s="217"/>
      <c r="R738" s="217"/>
      <c r="S738" s="217"/>
      <c r="T738" s="218"/>
      <c r="AT738" s="219" t="s">
        <v>238</v>
      </c>
      <c r="AU738" s="219" t="s">
        <v>82</v>
      </c>
      <c r="AV738" s="14" t="s">
        <v>82</v>
      </c>
      <c r="AW738" s="14" t="s">
        <v>35</v>
      </c>
      <c r="AX738" s="14" t="s">
        <v>73</v>
      </c>
      <c r="AY738" s="219" t="s">
        <v>226</v>
      </c>
    </row>
    <row r="739" spans="1:65" s="14" customFormat="1" ht="11.25">
      <c r="B739" s="209"/>
      <c r="C739" s="210"/>
      <c r="D739" s="200" t="s">
        <v>238</v>
      </c>
      <c r="E739" s="211" t="s">
        <v>19</v>
      </c>
      <c r="F739" s="212" t="s">
        <v>1689</v>
      </c>
      <c r="G739" s="210"/>
      <c r="H739" s="213">
        <v>0.104</v>
      </c>
      <c r="I739" s="214"/>
      <c r="J739" s="210"/>
      <c r="K739" s="210"/>
      <c r="L739" s="215"/>
      <c r="M739" s="216"/>
      <c r="N739" s="217"/>
      <c r="O739" s="217"/>
      <c r="P739" s="217"/>
      <c r="Q739" s="217"/>
      <c r="R739" s="217"/>
      <c r="S739" s="217"/>
      <c r="T739" s="218"/>
      <c r="AT739" s="219" t="s">
        <v>238</v>
      </c>
      <c r="AU739" s="219" t="s">
        <v>82</v>
      </c>
      <c r="AV739" s="14" t="s">
        <v>82</v>
      </c>
      <c r="AW739" s="14" t="s">
        <v>35</v>
      </c>
      <c r="AX739" s="14" t="s">
        <v>73</v>
      </c>
      <c r="AY739" s="219" t="s">
        <v>226</v>
      </c>
    </row>
    <row r="740" spans="1:65" s="16" customFormat="1" ht="11.25">
      <c r="B740" s="253"/>
      <c r="C740" s="254"/>
      <c r="D740" s="200" t="s">
        <v>238</v>
      </c>
      <c r="E740" s="255" t="s">
        <v>19</v>
      </c>
      <c r="F740" s="256" t="s">
        <v>1207</v>
      </c>
      <c r="G740" s="254"/>
      <c r="H740" s="257">
        <v>1.944</v>
      </c>
      <c r="I740" s="258"/>
      <c r="J740" s="254"/>
      <c r="K740" s="254"/>
      <c r="L740" s="259"/>
      <c r="M740" s="260"/>
      <c r="N740" s="261"/>
      <c r="O740" s="261"/>
      <c r="P740" s="261"/>
      <c r="Q740" s="261"/>
      <c r="R740" s="261"/>
      <c r="S740" s="261"/>
      <c r="T740" s="262"/>
      <c r="AT740" s="263" t="s">
        <v>238</v>
      </c>
      <c r="AU740" s="263" t="s">
        <v>82</v>
      </c>
      <c r="AV740" s="16" t="s">
        <v>90</v>
      </c>
      <c r="AW740" s="16" t="s">
        <v>35</v>
      </c>
      <c r="AX740" s="16" t="s">
        <v>73</v>
      </c>
      <c r="AY740" s="263" t="s">
        <v>226</v>
      </c>
    </row>
    <row r="741" spans="1:65" s="15" customFormat="1" ht="11.25">
      <c r="B741" s="220"/>
      <c r="C741" s="221"/>
      <c r="D741" s="200" t="s">
        <v>238</v>
      </c>
      <c r="E741" s="222" t="s">
        <v>19</v>
      </c>
      <c r="F741" s="223" t="s">
        <v>241</v>
      </c>
      <c r="G741" s="221"/>
      <c r="H741" s="224">
        <v>312.84800000000001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238</v>
      </c>
      <c r="AU741" s="230" t="s">
        <v>82</v>
      </c>
      <c r="AV741" s="15" t="s">
        <v>143</v>
      </c>
      <c r="AW741" s="15" t="s">
        <v>35</v>
      </c>
      <c r="AX741" s="15" t="s">
        <v>80</v>
      </c>
      <c r="AY741" s="230" t="s">
        <v>226</v>
      </c>
    </row>
    <row r="742" spans="1:65" s="2" customFormat="1" ht="24.2" customHeight="1">
      <c r="A742" s="36"/>
      <c r="B742" s="37"/>
      <c r="C742" s="180" t="s">
        <v>1129</v>
      </c>
      <c r="D742" s="180" t="s">
        <v>229</v>
      </c>
      <c r="E742" s="181" t="s">
        <v>1691</v>
      </c>
      <c r="F742" s="182" t="s">
        <v>1692</v>
      </c>
      <c r="G742" s="183" t="s">
        <v>328</v>
      </c>
      <c r="H742" s="184">
        <v>312.601</v>
      </c>
      <c r="I742" s="185"/>
      <c r="J742" s="186">
        <f>ROUND(I742*H742,2)</f>
        <v>0</v>
      </c>
      <c r="K742" s="182" t="s">
        <v>233</v>
      </c>
      <c r="L742" s="41"/>
      <c r="M742" s="187" t="s">
        <v>19</v>
      </c>
      <c r="N742" s="188" t="s">
        <v>44</v>
      </c>
      <c r="O742" s="66"/>
      <c r="P742" s="189">
        <f>O742*H742</f>
        <v>0</v>
      </c>
      <c r="Q742" s="189">
        <v>2.0999999999999999E-5</v>
      </c>
      <c r="R742" s="189">
        <f>Q742*H742</f>
        <v>6.5646209999999997E-3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143</v>
      </c>
      <c r="AT742" s="191" t="s">
        <v>229</v>
      </c>
      <c r="AU742" s="191" t="s">
        <v>82</v>
      </c>
      <c r="AY742" s="19" t="s">
        <v>226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9" t="s">
        <v>80</v>
      </c>
      <c r="BK742" s="192">
        <f>ROUND(I742*H742,2)</f>
        <v>0</v>
      </c>
      <c r="BL742" s="19" t="s">
        <v>143</v>
      </c>
      <c r="BM742" s="191" t="s">
        <v>1693</v>
      </c>
    </row>
    <row r="743" spans="1:65" s="2" customFormat="1" ht="11.25">
      <c r="A743" s="36"/>
      <c r="B743" s="37"/>
      <c r="C743" s="38"/>
      <c r="D743" s="193" t="s">
        <v>236</v>
      </c>
      <c r="E743" s="38"/>
      <c r="F743" s="194" t="s">
        <v>1694</v>
      </c>
      <c r="G743" s="38"/>
      <c r="H743" s="38"/>
      <c r="I743" s="195"/>
      <c r="J743" s="38"/>
      <c r="K743" s="38"/>
      <c r="L743" s="41"/>
      <c r="M743" s="196"/>
      <c r="N743" s="197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236</v>
      </c>
      <c r="AU743" s="19" t="s">
        <v>82</v>
      </c>
    </row>
    <row r="744" spans="1:65" s="13" customFormat="1" ht="11.25">
      <c r="B744" s="198"/>
      <c r="C744" s="199"/>
      <c r="D744" s="200" t="s">
        <v>238</v>
      </c>
      <c r="E744" s="201" t="s">
        <v>19</v>
      </c>
      <c r="F744" s="202" t="s">
        <v>1365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238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226</v>
      </c>
    </row>
    <row r="745" spans="1:65" s="13" customFormat="1" ht="11.25">
      <c r="B745" s="198"/>
      <c r="C745" s="199"/>
      <c r="D745" s="200" t="s">
        <v>238</v>
      </c>
      <c r="E745" s="201" t="s">
        <v>19</v>
      </c>
      <c r="F745" s="202" t="s">
        <v>1509</v>
      </c>
      <c r="G745" s="199"/>
      <c r="H745" s="201" t="s">
        <v>19</v>
      </c>
      <c r="I745" s="203"/>
      <c r="J745" s="199"/>
      <c r="K745" s="199"/>
      <c r="L745" s="204"/>
      <c r="M745" s="205"/>
      <c r="N745" s="206"/>
      <c r="O745" s="206"/>
      <c r="P745" s="206"/>
      <c r="Q745" s="206"/>
      <c r="R745" s="206"/>
      <c r="S745" s="206"/>
      <c r="T745" s="207"/>
      <c r="AT745" s="208" t="s">
        <v>238</v>
      </c>
      <c r="AU745" s="208" t="s">
        <v>82</v>
      </c>
      <c r="AV745" s="13" t="s">
        <v>80</v>
      </c>
      <c r="AW745" s="13" t="s">
        <v>35</v>
      </c>
      <c r="AX745" s="13" t="s">
        <v>73</v>
      </c>
      <c r="AY745" s="208" t="s">
        <v>226</v>
      </c>
    </row>
    <row r="746" spans="1:65" s="14" customFormat="1" ht="11.25">
      <c r="B746" s="209"/>
      <c r="C746" s="210"/>
      <c r="D746" s="200" t="s">
        <v>238</v>
      </c>
      <c r="E746" s="211" t="s">
        <v>19</v>
      </c>
      <c r="F746" s="212" t="s">
        <v>1695</v>
      </c>
      <c r="G746" s="210"/>
      <c r="H746" s="213">
        <v>34.72</v>
      </c>
      <c r="I746" s="214"/>
      <c r="J746" s="210"/>
      <c r="K746" s="210"/>
      <c r="L746" s="215"/>
      <c r="M746" s="216"/>
      <c r="N746" s="217"/>
      <c r="O746" s="217"/>
      <c r="P746" s="217"/>
      <c r="Q746" s="217"/>
      <c r="R746" s="217"/>
      <c r="S746" s="217"/>
      <c r="T746" s="218"/>
      <c r="AT746" s="219" t="s">
        <v>238</v>
      </c>
      <c r="AU746" s="219" t="s">
        <v>82</v>
      </c>
      <c r="AV746" s="14" t="s">
        <v>82</v>
      </c>
      <c r="AW746" s="14" t="s">
        <v>35</v>
      </c>
      <c r="AX746" s="14" t="s">
        <v>73</v>
      </c>
      <c r="AY746" s="219" t="s">
        <v>226</v>
      </c>
    </row>
    <row r="747" spans="1:65" s="14" customFormat="1" ht="11.25">
      <c r="B747" s="209"/>
      <c r="C747" s="210"/>
      <c r="D747" s="200" t="s">
        <v>238</v>
      </c>
      <c r="E747" s="211" t="s">
        <v>19</v>
      </c>
      <c r="F747" s="212" t="s">
        <v>1696</v>
      </c>
      <c r="G747" s="210"/>
      <c r="H747" s="213">
        <v>-15.87</v>
      </c>
      <c r="I747" s="214"/>
      <c r="J747" s="210"/>
      <c r="K747" s="210"/>
      <c r="L747" s="215"/>
      <c r="M747" s="216"/>
      <c r="N747" s="217"/>
      <c r="O747" s="217"/>
      <c r="P747" s="217"/>
      <c r="Q747" s="217"/>
      <c r="R747" s="217"/>
      <c r="S747" s="217"/>
      <c r="T747" s="218"/>
      <c r="AT747" s="219" t="s">
        <v>238</v>
      </c>
      <c r="AU747" s="219" t="s">
        <v>82</v>
      </c>
      <c r="AV747" s="14" t="s">
        <v>82</v>
      </c>
      <c r="AW747" s="14" t="s">
        <v>35</v>
      </c>
      <c r="AX747" s="14" t="s">
        <v>73</v>
      </c>
      <c r="AY747" s="219" t="s">
        <v>226</v>
      </c>
    </row>
    <row r="748" spans="1:65" s="16" customFormat="1" ht="11.25">
      <c r="B748" s="253"/>
      <c r="C748" s="254"/>
      <c r="D748" s="200" t="s">
        <v>238</v>
      </c>
      <c r="E748" s="255" t="s">
        <v>19</v>
      </c>
      <c r="F748" s="256" t="s">
        <v>1207</v>
      </c>
      <c r="G748" s="254"/>
      <c r="H748" s="257">
        <v>18.850000000000001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238</v>
      </c>
      <c r="AU748" s="263" t="s">
        <v>82</v>
      </c>
      <c r="AV748" s="16" t="s">
        <v>90</v>
      </c>
      <c r="AW748" s="16" t="s">
        <v>35</v>
      </c>
      <c r="AX748" s="16" t="s">
        <v>73</v>
      </c>
      <c r="AY748" s="263" t="s">
        <v>226</v>
      </c>
    </row>
    <row r="749" spans="1:65" s="13" customFormat="1" ht="11.25">
      <c r="B749" s="198"/>
      <c r="C749" s="199"/>
      <c r="D749" s="200" t="s">
        <v>238</v>
      </c>
      <c r="E749" s="201" t="s">
        <v>19</v>
      </c>
      <c r="F749" s="202" t="s">
        <v>1512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238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226</v>
      </c>
    </row>
    <row r="750" spans="1:65" s="14" customFormat="1" ht="11.25">
      <c r="B750" s="209"/>
      <c r="C750" s="210"/>
      <c r="D750" s="200" t="s">
        <v>238</v>
      </c>
      <c r="E750" s="211" t="s">
        <v>19</v>
      </c>
      <c r="F750" s="212" t="s">
        <v>1697</v>
      </c>
      <c r="G750" s="210"/>
      <c r="H750" s="213">
        <v>13.497999999999999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238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226</v>
      </c>
    </row>
    <row r="751" spans="1:65" s="14" customFormat="1" ht="11.25">
      <c r="B751" s="209"/>
      <c r="C751" s="210"/>
      <c r="D751" s="200" t="s">
        <v>238</v>
      </c>
      <c r="E751" s="211" t="s">
        <v>19</v>
      </c>
      <c r="F751" s="212" t="s">
        <v>1698</v>
      </c>
      <c r="G751" s="210"/>
      <c r="H751" s="213">
        <v>1.18</v>
      </c>
      <c r="I751" s="214"/>
      <c r="J751" s="210"/>
      <c r="K751" s="210"/>
      <c r="L751" s="215"/>
      <c r="M751" s="216"/>
      <c r="N751" s="217"/>
      <c r="O751" s="217"/>
      <c r="P751" s="217"/>
      <c r="Q751" s="217"/>
      <c r="R751" s="217"/>
      <c r="S751" s="217"/>
      <c r="T751" s="218"/>
      <c r="AT751" s="219" t="s">
        <v>238</v>
      </c>
      <c r="AU751" s="219" t="s">
        <v>82</v>
      </c>
      <c r="AV751" s="14" t="s">
        <v>82</v>
      </c>
      <c r="AW751" s="14" t="s">
        <v>35</v>
      </c>
      <c r="AX751" s="14" t="s">
        <v>73</v>
      </c>
      <c r="AY751" s="219" t="s">
        <v>226</v>
      </c>
    </row>
    <row r="752" spans="1:65" s="14" customFormat="1" ht="11.25">
      <c r="B752" s="209"/>
      <c r="C752" s="210"/>
      <c r="D752" s="200" t="s">
        <v>238</v>
      </c>
      <c r="E752" s="211" t="s">
        <v>19</v>
      </c>
      <c r="F752" s="212" t="s">
        <v>1699</v>
      </c>
      <c r="G752" s="210"/>
      <c r="H752" s="213">
        <v>-3.3</v>
      </c>
      <c r="I752" s="214"/>
      <c r="J752" s="210"/>
      <c r="K752" s="210"/>
      <c r="L752" s="215"/>
      <c r="M752" s="216"/>
      <c r="N752" s="217"/>
      <c r="O752" s="217"/>
      <c r="P752" s="217"/>
      <c r="Q752" s="217"/>
      <c r="R752" s="217"/>
      <c r="S752" s="217"/>
      <c r="T752" s="218"/>
      <c r="AT752" s="219" t="s">
        <v>238</v>
      </c>
      <c r="AU752" s="219" t="s">
        <v>82</v>
      </c>
      <c r="AV752" s="14" t="s">
        <v>82</v>
      </c>
      <c r="AW752" s="14" t="s">
        <v>35</v>
      </c>
      <c r="AX752" s="14" t="s">
        <v>73</v>
      </c>
      <c r="AY752" s="219" t="s">
        <v>226</v>
      </c>
    </row>
    <row r="753" spans="2:51" s="16" customFormat="1" ht="11.25">
      <c r="B753" s="253"/>
      <c r="C753" s="254"/>
      <c r="D753" s="200" t="s">
        <v>238</v>
      </c>
      <c r="E753" s="255" t="s">
        <v>19</v>
      </c>
      <c r="F753" s="256" t="s">
        <v>1207</v>
      </c>
      <c r="G753" s="254"/>
      <c r="H753" s="257">
        <v>11.378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238</v>
      </c>
      <c r="AU753" s="263" t="s">
        <v>82</v>
      </c>
      <c r="AV753" s="16" t="s">
        <v>90</v>
      </c>
      <c r="AW753" s="16" t="s">
        <v>35</v>
      </c>
      <c r="AX753" s="16" t="s">
        <v>73</v>
      </c>
      <c r="AY753" s="263" t="s">
        <v>226</v>
      </c>
    </row>
    <row r="754" spans="2:51" s="13" customFormat="1" ht="11.25">
      <c r="B754" s="198"/>
      <c r="C754" s="199"/>
      <c r="D754" s="200" t="s">
        <v>238</v>
      </c>
      <c r="E754" s="201" t="s">
        <v>19</v>
      </c>
      <c r="F754" s="202" t="s">
        <v>1516</v>
      </c>
      <c r="G754" s="199"/>
      <c r="H754" s="201" t="s">
        <v>19</v>
      </c>
      <c r="I754" s="203"/>
      <c r="J754" s="199"/>
      <c r="K754" s="199"/>
      <c r="L754" s="204"/>
      <c r="M754" s="205"/>
      <c r="N754" s="206"/>
      <c r="O754" s="206"/>
      <c r="P754" s="206"/>
      <c r="Q754" s="206"/>
      <c r="R754" s="206"/>
      <c r="S754" s="206"/>
      <c r="T754" s="207"/>
      <c r="AT754" s="208" t="s">
        <v>238</v>
      </c>
      <c r="AU754" s="208" t="s">
        <v>82</v>
      </c>
      <c r="AV754" s="13" t="s">
        <v>80</v>
      </c>
      <c r="AW754" s="13" t="s">
        <v>35</v>
      </c>
      <c r="AX754" s="13" t="s">
        <v>73</v>
      </c>
      <c r="AY754" s="208" t="s">
        <v>226</v>
      </c>
    </row>
    <row r="755" spans="2:51" s="14" customFormat="1" ht="11.25">
      <c r="B755" s="209"/>
      <c r="C755" s="210"/>
      <c r="D755" s="200" t="s">
        <v>238</v>
      </c>
      <c r="E755" s="211" t="s">
        <v>19</v>
      </c>
      <c r="F755" s="212" t="s">
        <v>1700</v>
      </c>
      <c r="G755" s="210"/>
      <c r="H755" s="213">
        <v>16.760000000000002</v>
      </c>
      <c r="I755" s="214"/>
      <c r="J755" s="210"/>
      <c r="K755" s="210"/>
      <c r="L755" s="215"/>
      <c r="M755" s="216"/>
      <c r="N755" s="217"/>
      <c r="O755" s="217"/>
      <c r="P755" s="217"/>
      <c r="Q755" s="217"/>
      <c r="R755" s="217"/>
      <c r="S755" s="217"/>
      <c r="T755" s="218"/>
      <c r="AT755" s="219" t="s">
        <v>238</v>
      </c>
      <c r="AU755" s="219" t="s">
        <v>82</v>
      </c>
      <c r="AV755" s="14" t="s">
        <v>82</v>
      </c>
      <c r="AW755" s="14" t="s">
        <v>35</v>
      </c>
      <c r="AX755" s="14" t="s">
        <v>73</v>
      </c>
      <c r="AY755" s="219" t="s">
        <v>226</v>
      </c>
    </row>
    <row r="756" spans="2:51" s="14" customFormat="1" ht="11.25">
      <c r="B756" s="209"/>
      <c r="C756" s="210"/>
      <c r="D756" s="200" t="s">
        <v>238</v>
      </c>
      <c r="E756" s="211" t="s">
        <v>19</v>
      </c>
      <c r="F756" s="212" t="s">
        <v>1698</v>
      </c>
      <c r="G756" s="210"/>
      <c r="H756" s="213">
        <v>1.18</v>
      </c>
      <c r="I756" s="214"/>
      <c r="J756" s="210"/>
      <c r="K756" s="210"/>
      <c r="L756" s="215"/>
      <c r="M756" s="216"/>
      <c r="N756" s="217"/>
      <c r="O756" s="217"/>
      <c r="P756" s="217"/>
      <c r="Q756" s="217"/>
      <c r="R756" s="217"/>
      <c r="S756" s="217"/>
      <c r="T756" s="218"/>
      <c r="AT756" s="219" t="s">
        <v>238</v>
      </c>
      <c r="AU756" s="219" t="s">
        <v>82</v>
      </c>
      <c r="AV756" s="14" t="s">
        <v>82</v>
      </c>
      <c r="AW756" s="14" t="s">
        <v>35</v>
      </c>
      <c r="AX756" s="14" t="s">
        <v>73</v>
      </c>
      <c r="AY756" s="219" t="s">
        <v>226</v>
      </c>
    </row>
    <row r="757" spans="2:51" s="14" customFormat="1" ht="11.25">
      <c r="B757" s="209"/>
      <c r="C757" s="210"/>
      <c r="D757" s="200" t="s">
        <v>238</v>
      </c>
      <c r="E757" s="211" t="s">
        <v>19</v>
      </c>
      <c r="F757" s="212" t="s">
        <v>1701</v>
      </c>
      <c r="G757" s="210"/>
      <c r="H757" s="213">
        <v>-5.0999999999999996</v>
      </c>
      <c r="I757" s="214"/>
      <c r="J757" s="210"/>
      <c r="K757" s="210"/>
      <c r="L757" s="215"/>
      <c r="M757" s="216"/>
      <c r="N757" s="217"/>
      <c r="O757" s="217"/>
      <c r="P757" s="217"/>
      <c r="Q757" s="217"/>
      <c r="R757" s="217"/>
      <c r="S757" s="217"/>
      <c r="T757" s="218"/>
      <c r="AT757" s="219" t="s">
        <v>238</v>
      </c>
      <c r="AU757" s="219" t="s">
        <v>82</v>
      </c>
      <c r="AV757" s="14" t="s">
        <v>82</v>
      </c>
      <c r="AW757" s="14" t="s">
        <v>35</v>
      </c>
      <c r="AX757" s="14" t="s">
        <v>73</v>
      </c>
      <c r="AY757" s="219" t="s">
        <v>226</v>
      </c>
    </row>
    <row r="758" spans="2:51" s="16" customFormat="1" ht="11.25">
      <c r="B758" s="253"/>
      <c r="C758" s="254"/>
      <c r="D758" s="200" t="s">
        <v>238</v>
      </c>
      <c r="E758" s="255" t="s">
        <v>19</v>
      </c>
      <c r="F758" s="256" t="s">
        <v>1207</v>
      </c>
      <c r="G758" s="254"/>
      <c r="H758" s="257">
        <v>12.84</v>
      </c>
      <c r="I758" s="258"/>
      <c r="J758" s="254"/>
      <c r="K758" s="254"/>
      <c r="L758" s="259"/>
      <c r="M758" s="260"/>
      <c r="N758" s="261"/>
      <c r="O758" s="261"/>
      <c r="P758" s="261"/>
      <c r="Q758" s="261"/>
      <c r="R758" s="261"/>
      <c r="S758" s="261"/>
      <c r="T758" s="262"/>
      <c r="AT758" s="263" t="s">
        <v>238</v>
      </c>
      <c r="AU758" s="263" t="s">
        <v>82</v>
      </c>
      <c r="AV758" s="16" t="s">
        <v>90</v>
      </c>
      <c r="AW758" s="16" t="s">
        <v>35</v>
      </c>
      <c r="AX758" s="16" t="s">
        <v>73</v>
      </c>
      <c r="AY758" s="263" t="s">
        <v>226</v>
      </c>
    </row>
    <row r="759" spans="2:51" s="13" customFormat="1" ht="11.25">
      <c r="B759" s="198"/>
      <c r="C759" s="199"/>
      <c r="D759" s="200" t="s">
        <v>238</v>
      </c>
      <c r="E759" s="201" t="s">
        <v>19</v>
      </c>
      <c r="F759" s="202" t="s">
        <v>1520</v>
      </c>
      <c r="G759" s="199"/>
      <c r="H759" s="201" t="s">
        <v>19</v>
      </c>
      <c r="I759" s="203"/>
      <c r="J759" s="199"/>
      <c r="K759" s="199"/>
      <c r="L759" s="204"/>
      <c r="M759" s="205"/>
      <c r="N759" s="206"/>
      <c r="O759" s="206"/>
      <c r="P759" s="206"/>
      <c r="Q759" s="206"/>
      <c r="R759" s="206"/>
      <c r="S759" s="206"/>
      <c r="T759" s="207"/>
      <c r="AT759" s="208" t="s">
        <v>238</v>
      </c>
      <c r="AU759" s="208" t="s">
        <v>82</v>
      </c>
      <c r="AV759" s="13" t="s">
        <v>80</v>
      </c>
      <c r="AW759" s="13" t="s">
        <v>35</v>
      </c>
      <c r="AX759" s="13" t="s">
        <v>73</v>
      </c>
      <c r="AY759" s="208" t="s">
        <v>226</v>
      </c>
    </row>
    <row r="760" spans="2:51" s="14" customFormat="1" ht="11.25">
      <c r="B760" s="209"/>
      <c r="C760" s="210"/>
      <c r="D760" s="200" t="s">
        <v>238</v>
      </c>
      <c r="E760" s="211" t="s">
        <v>19</v>
      </c>
      <c r="F760" s="212" t="s">
        <v>1702</v>
      </c>
      <c r="G760" s="210"/>
      <c r="H760" s="213">
        <v>7.06</v>
      </c>
      <c r="I760" s="214"/>
      <c r="J760" s="210"/>
      <c r="K760" s="210"/>
      <c r="L760" s="215"/>
      <c r="M760" s="216"/>
      <c r="N760" s="217"/>
      <c r="O760" s="217"/>
      <c r="P760" s="217"/>
      <c r="Q760" s="217"/>
      <c r="R760" s="217"/>
      <c r="S760" s="217"/>
      <c r="T760" s="218"/>
      <c r="AT760" s="219" t="s">
        <v>238</v>
      </c>
      <c r="AU760" s="219" t="s">
        <v>82</v>
      </c>
      <c r="AV760" s="14" t="s">
        <v>82</v>
      </c>
      <c r="AW760" s="14" t="s">
        <v>35</v>
      </c>
      <c r="AX760" s="14" t="s">
        <v>73</v>
      </c>
      <c r="AY760" s="219" t="s">
        <v>226</v>
      </c>
    </row>
    <row r="761" spans="2:51" s="14" customFormat="1" ht="11.25">
      <c r="B761" s="209"/>
      <c r="C761" s="210"/>
      <c r="D761" s="200" t="s">
        <v>238</v>
      </c>
      <c r="E761" s="211" t="s">
        <v>19</v>
      </c>
      <c r="F761" s="212" t="s">
        <v>1703</v>
      </c>
      <c r="G761" s="210"/>
      <c r="H761" s="213">
        <v>-0.7</v>
      </c>
      <c r="I761" s="214"/>
      <c r="J761" s="210"/>
      <c r="K761" s="210"/>
      <c r="L761" s="215"/>
      <c r="M761" s="216"/>
      <c r="N761" s="217"/>
      <c r="O761" s="217"/>
      <c r="P761" s="217"/>
      <c r="Q761" s="217"/>
      <c r="R761" s="217"/>
      <c r="S761" s="217"/>
      <c r="T761" s="218"/>
      <c r="AT761" s="219" t="s">
        <v>238</v>
      </c>
      <c r="AU761" s="219" t="s">
        <v>82</v>
      </c>
      <c r="AV761" s="14" t="s">
        <v>82</v>
      </c>
      <c r="AW761" s="14" t="s">
        <v>35</v>
      </c>
      <c r="AX761" s="14" t="s">
        <v>73</v>
      </c>
      <c r="AY761" s="219" t="s">
        <v>226</v>
      </c>
    </row>
    <row r="762" spans="2:51" s="16" customFormat="1" ht="11.25">
      <c r="B762" s="253"/>
      <c r="C762" s="254"/>
      <c r="D762" s="200" t="s">
        <v>238</v>
      </c>
      <c r="E762" s="255" t="s">
        <v>19</v>
      </c>
      <c r="F762" s="256" t="s">
        <v>1207</v>
      </c>
      <c r="G762" s="254"/>
      <c r="H762" s="257">
        <v>6.36</v>
      </c>
      <c r="I762" s="258"/>
      <c r="J762" s="254"/>
      <c r="K762" s="254"/>
      <c r="L762" s="259"/>
      <c r="M762" s="260"/>
      <c r="N762" s="261"/>
      <c r="O762" s="261"/>
      <c r="P762" s="261"/>
      <c r="Q762" s="261"/>
      <c r="R762" s="261"/>
      <c r="S762" s="261"/>
      <c r="T762" s="262"/>
      <c r="AT762" s="263" t="s">
        <v>238</v>
      </c>
      <c r="AU762" s="263" t="s">
        <v>82</v>
      </c>
      <c r="AV762" s="16" t="s">
        <v>90</v>
      </c>
      <c r="AW762" s="16" t="s">
        <v>35</v>
      </c>
      <c r="AX762" s="16" t="s">
        <v>73</v>
      </c>
      <c r="AY762" s="263" t="s">
        <v>226</v>
      </c>
    </row>
    <row r="763" spans="2:51" s="13" customFormat="1" ht="11.25">
      <c r="B763" s="198"/>
      <c r="C763" s="199"/>
      <c r="D763" s="200" t="s">
        <v>238</v>
      </c>
      <c r="E763" s="201" t="s">
        <v>19</v>
      </c>
      <c r="F763" s="202" t="s">
        <v>1523</v>
      </c>
      <c r="G763" s="199"/>
      <c r="H763" s="201" t="s">
        <v>19</v>
      </c>
      <c r="I763" s="203"/>
      <c r="J763" s="199"/>
      <c r="K763" s="199"/>
      <c r="L763" s="204"/>
      <c r="M763" s="205"/>
      <c r="N763" s="206"/>
      <c r="O763" s="206"/>
      <c r="P763" s="206"/>
      <c r="Q763" s="206"/>
      <c r="R763" s="206"/>
      <c r="S763" s="206"/>
      <c r="T763" s="207"/>
      <c r="AT763" s="208" t="s">
        <v>238</v>
      </c>
      <c r="AU763" s="208" t="s">
        <v>82</v>
      </c>
      <c r="AV763" s="13" t="s">
        <v>80</v>
      </c>
      <c r="AW763" s="13" t="s">
        <v>35</v>
      </c>
      <c r="AX763" s="13" t="s">
        <v>73</v>
      </c>
      <c r="AY763" s="208" t="s">
        <v>226</v>
      </c>
    </row>
    <row r="764" spans="2:51" s="14" customFormat="1" ht="11.25">
      <c r="B764" s="209"/>
      <c r="C764" s="210"/>
      <c r="D764" s="200" t="s">
        <v>238</v>
      </c>
      <c r="E764" s="211" t="s">
        <v>19</v>
      </c>
      <c r="F764" s="212" t="s">
        <v>1704</v>
      </c>
      <c r="G764" s="210"/>
      <c r="H764" s="213">
        <v>15.26</v>
      </c>
      <c r="I764" s="214"/>
      <c r="J764" s="210"/>
      <c r="K764" s="210"/>
      <c r="L764" s="215"/>
      <c r="M764" s="216"/>
      <c r="N764" s="217"/>
      <c r="O764" s="217"/>
      <c r="P764" s="217"/>
      <c r="Q764" s="217"/>
      <c r="R764" s="217"/>
      <c r="S764" s="217"/>
      <c r="T764" s="218"/>
      <c r="AT764" s="219" t="s">
        <v>238</v>
      </c>
      <c r="AU764" s="219" t="s">
        <v>82</v>
      </c>
      <c r="AV764" s="14" t="s">
        <v>82</v>
      </c>
      <c r="AW764" s="14" t="s">
        <v>35</v>
      </c>
      <c r="AX764" s="14" t="s">
        <v>73</v>
      </c>
      <c r="AY764" s="219" t="s">
        <v>226</v>
      </c>
    </row>
    <row r="765" spans="2:51" s="14" customFormat="1" ht="11.25">
      <c r="B765" s="209"/>
      <c r="C765" s="210"/>
      <c r="D765" s="200" t="s">
        <v>238</v>
      </c>
      <c r="E765" s="211" t="s">
        <v>19</v>
      </c>
      <c r="F765" s="212" t="s">
        <v>1698</v>
      </c>
      <c r="G765" s="210"/>
      <c r="H765" s="213">
        <v>1.18</v>
      </c>
      <c r="I765" s="214"/>
      <c r="J765" s="210"/>
      <c r="K765" s="210"/>
      <c r="L765" s="215"/>
      <c r="M765" s="216"/>
      <c r="N765" s="217"/>
      <c r="O765" s="217"/>
      <c r="P765" s="217"/>
      <c r="Q765" s="217"/>
      <c r="R765" s="217"/>
      <c r="S765" s="217"/>
      <c r="T765" s="218"/>
      <c r="AT765" s="219" t="s">
        <v>238</v>
      </c>
      <c r="AU765" s="219" t="s">
        <v>82</v>
      </c>
      <c r="AV765" s="14" t="s">
        <v>82</v>
      </c>
      <c r="AW765" s="14" t="s">
        <v>35</v>
      </c>
      <c r="AX765" s="14" t="s">
        <v>73</v>
      </c>
      <c r="AY765" s="219" t="s">
        <v>226</v>
      </c>
    </row>
    <row r="766" spans="2:51" s="14" customFormat="1" ht="11.25">
      <c r="B766" s="209"/>
      <c r="C766" s="210"/>
      <c r="D766" s="200" t="s">
        <v>238</v>
      </c>
      <c r="E766" s="211" t="s">
        <v>19</v>
      </c>
      <c r="F766" s="212" t="s">
        <v>1705</v>
      </c>
      <c r="G766" s="210"/>
      <c r="H766" s="213">
        <v>-3.5</v>
      </c>
      <c r="I766" s="214"/>
      <c r="J766" s="210"/>
      <c r="K766" s="210"/>
      <c r="L766" s="215"/>
      <c r="M766" s="216"/>
      <c r="N766" s="217"/>
      <c r="O766" s="217"/>
      <c r="P766" s="217"/>
      <c r="Q766" s="217"/>
      <c r="R766" s="217"/>
      <c r="S766" s="217"/>
      <c r="T766" s="218"/>
      <c r="AT766" s="219" t="s">
        <v>238</v>
      </c>
      <c r="AU766" s="219" t="s">
        <v>82</v>
      </c>
      <c r="AV766" s="14" t="s">
        <v>82</v>
      </c>
      <c r="AW766" s="14" t="s">
        <v>35</v>
      </c>
      <c r="AX766" s="14" t="s">
        <v>73</v>
      </c>
      <c r="AY766" s="219" t="s">
        <v>226</v>
      </c>
    </row>
    <row r="767" spans="2:51" s="16" customFormat="1" ht="11.25">
      <c r="B767" s="253"/>
      <c r="C767" s="254"/>
      <c r="D767" s="200" t="s">
        <v>238</v>
      </c>
      <c r="E767" s="255" t="s">
        <v>19</v>
      </c>
      <c r="F767" s="256" t="s">
        <v>1207</v>
      </c>
      <c r="G767" s="254"/>
      <c r="H767" s="257">
        <v>12.94</v>
      </c>
      <c r="I767" s="258"/>
      <c r="J767" s="254"/>
      <c r="K767" s="254"/>
      <c r="L767" s="259"/>
      <c r="M767" s="260"/>
      <c r="N767" s="261"/>
      <c r="O767" s="261"/>
      <c r="P767" s="261"/>
      <c r="Q767" s="261"/>
      <c r="R767" s="261"/>
      <c r="S767" s="261"/>
      <c r="T767" s="262"/>
      <c r="AT767" s="263" t="s">
        <v>238</v>
      </c>
      <c r="AU767" s="263" t="s">
        <v>82</v>
      </c>
      <c r="AV767" s="16" t="s">
        <v>90</v>
      </c>
      <c r="AW767" s="16" t="s">
        <v>35</v>
      </c>
      <c r="AX767" s="16" t="s">
        <v>73</v>
      </c>
      <c r="AY767" s="263" t="s">
        <v>226</v>
      </c>
    </row>
    <row r="768" spans="2:51" s="13" customFormat="1" ht="11.25">
      <c r="B768" s="198"/>
      <c r="C768" s="199"/>
      <c r="D768" s="200" t="s">
        <v>238</v>
      </c>
      <c r="E768" s="201" t="s">
        <v>19</v>
      </c>
      <c r="F768" s="202" t="s">
        <v>1527</v>
      </c>
      <c r="G768" s="199"/>
      <c r="H768" s="201" t="s">
        <v>19</v>
      </c>
      <c r="I768" s="203"/>
      <c r="J768" s="199"/>
      <c r="K768" s="199"/>
      <c r="L768" s="204"/>
      <c r="M768" s="205"/>
      <c r="N768" s="206"/>
      <c r="O768" s="206"/>
      <c r="P768" s="206"/>
      <c r="Q768" s="206"/>
      <c r="R768" s="206"/>
      <c r="S768" s="206"/>
      <c r="T768" s="207"/>
      <c r="AT768" s="208" t="s">
        <v>238</v>
      </c>
      <c r="AU768" s="208" t="s">
        <v>82</v>
      </c>
      <c r="AV768" s="13" t="s">
        <v>80</v>
      </c>
      <c r="AW768" s="13" t="s">
        <v>35</v>
      </c>
      <c r="AX768" s="13" t="s">
        <v>73</v>
      </c>
      <c r="AY768" s="208" t="s">
        <v>226</v>
      </c>
    </row>
    <row r="769" spans="2:51" s="14" customFormat="1" ht="11.25">
      <c r="B769" s="209"/>
      <c r="C769" s="210"/>
      <c r="D769" s="200" t="s">
        <v>238</v>
      </c>
      <c r="E769" s="211" t="s">
        <v>19</v>
      </c>
      <c r="F769" s="212" t="s">
        <v>1706</v>
      </c>
      <c r="G769" s="210"/>
      <c r="H769" s="213">
        <v>7.1</v>
      </c>
      <c r="I769" s="214"/>
      <c r="J769" s="210"/>
      <c r="K769" s="210"/>
      <c r="L769" s="215"/>
      <c r="M769" s="216"/>
      <c r="N769" s="217"/>
      <c r="O769" s="217"/>
      <c r="P769" s="217"/>
      <c r="Q769" s="217"/>
      <c r="R769" s="217"/>
      <c r="S769" s="217"/>
      <c r="T769" s="218"/>
      <c r="AT769" s="219" t="s">
        <v>238</v>
      </c>
      <c r="AU769" s="219" t="s">
        <v>82</v>
      </c>
      <c r="AV769" s="14" t="s">
        <v>82</v>
      </c>
      <c r="AW769" s="14" t="s">
        <v>35</v>
      </c>
      <c r="AX769" s="14" t="s">
        <v>73</v>
      </c>
      <c r="AY769" s="219" t="s">
        <v>226</v>
      </c>
    </row>
    <row r="770" spans="2:51" s="14" customFormat="1" ht="11.25">
      <c r="B770" s="209"/>
      <c r="C770" s="210"/>
      <c r="D770" s="200" t="s">
        <v>238</v>
      </c>
      <c r="E770" s="211" t="s">
        <v>19</v>
      </c>
      <c r="F770" s="212" t="s">
        <v>1703</v>
      </c>
      <c r="G770" s="210"/>
      <c r="H770" s="213">
        <v>-0.7</v>
      </c>
      <c r="I770" s="214"/>
      <c r="J770" s="210"/>
      <c r="K770" s="210"/>
      <c r="L770" s="215"/>
      <c r="M770" s="216"/>
      <c r="N770" s="217"/>
      <c r="O770" s="217"/>
      <c r="P770" s="217"/>
      <c r="Q770" s="217"/>
      <c r="R770" s="217"/>
      <c r="S770" s="217"/>
      <c r="T770" s="218"/>
      <c r="AT770" s="219" t="s">
        <v>238</v>
      </c>
      <c r="AU770" s="219" t="s">
        <v>82</v>
      </c>
      <c r="AV770" s="14" t="s">
        <v>82</v>
      </c>
      <c r="AW770" s="14" t="s">
        <v>35</v>
      </c>
      <c r="AX770" s="14" t="s">
        <v>73</v>
      </c>
      <c r="AY770" s="219" t="s">
        <v>226</v>
      </c>
    </row>
    <row r="771" spans="2:51" s="16" customFormat="1" ht="11.25">
      <c r="B771" s="253"/>
      <c r="C771" s="254"/>
      <c r="D771" s="200" t="s">
        <v>238</v>
      </c>
      <c r="E771" s="255" t="s">
        <v>19</v>
      </c>
      <c r="F771" s="256" t="s">
        <v>1207</v>
      </c>
      <c r="G771" s="254"/>
      <c r="H771" s="257">
        <v>6.4</v>
      </c>
      <c r="I771" s="258"/>
      <c r="J771" s="254"/>
      <c r="K771" s="254"/>
      <c r="L771" s="259"/>
      <c r="M771" s="260"/>
      <c r="N771" s="261"/>
      <c r="O771" s="261"/>
      <c r="P771" s="261"/>
      <c r="Q771" s="261"/>
      <c r="R771" s="261"/>
      <c r="S771" s="261"/>
      <c r="T771" s="262"/>
      <c r="AT771" s="263" t="s">
        <v>238</v>
      </c>
      <c r="AU771" s="263" t="s">
        <v>82</v>
      </c>
      <c r="AV771" s="16" t="s">
        <v>90</v>
      </c>
      <c r="AW771" s="16" t="s">
        <v>35</v>
      </c>
      <c r="AX771" s="16" t="s">
        <v>73</v>
      </c>
      <c r="AY771" s="263" t="s">
        <v>226</v>
      </c>
    </row>
    <row r="772" spans="2:51" s="13" customFormat="1" ht="11.25">
      <c r="B772" s="198"/>
      <c r="C772" s="199"/>
      <c r="D772" s="200" t="s">
        <v>238</v>
      </c>
      <c r="E772" s="201" t="s">
        <v>19</v>
      </c>
      <c r="F772" s="202" t="s">
        <v>1529</v>
      </c>
      <c r="G772" s="199"/>
      <c r="H772" s="201" t="s">
        <v>19</v>
      </c>
      <c r="I772" s="203"/>
      <c r="J772" s="199"/>
      <c r="K772" s="199"/>
      <c r="L772" s="204"/>
      <c r="M772" s="205"/>
      <c r="N772" s="206"/>
      <c r="O772" s="206"/>
      <c r="P772" s="206"/>
      <c r="Q772" s="206"/>
      <c r="R772" s="206"/>
      <c r="S772" s="206"/>
      <c r="T772" s="207"/>
      <c r="AT772" s="208" t="s">
        <v>238</v>
      </c>
      <c r="AU772" s="208" t="s">
        <v>82</v>
      </c>
      <c r="AV772" s="13" t="s">
        <v>80</v>
      </c>
      <c r="AW772" s="13" t="s">
        <v>35</v>
      </c>
      <c r="AX772" s="13" t="s">
        <v>73</v>
      </c>
      <c r="AY772" s="208" t="s">
        <v>226</v>
      </c>
    </row>
    <row r="773" spans="2:51" s="14" customFormat="1" ht="11.25">
      <c r="B773" s="209"/>
      <c r="C773" s="210"/>
      <c r="D773" s="200" t="s">
        <v>238</v>
      </c>
      <c r="E773" s="211" t="s">
        <v>19</v>
      </c>
      <c r="F773" s="212" t="s">
        <v>1707</v>
      </c>
      <c r="G773" s="210"/>
      <c r="H773" s="213">
        <v>7.92</v>
      </c>
      <c r="I773" s="214"/>
      <c r="J773" s="210"/>
      <c r="K773" s="210"/>
      <c r="L773" s="215"/>
      <c r="M773" s="216"/>
      <c r="N773" s="217"/>
      <c r="O773" s="217"/>
      <c r="P773" s="217"/>
      <c r="Q773" s="217"/>
      <c r="R773" s="217"/>
      <c r="S773" s="217"/>
      <c r="T773" s="218"/>
      <c r="AT773" s="219" t="s">
        <v>238</v>
      </c>
      <c r="AU773" s="219" t="s">
        <v>82</v>
      </c>
      <c r="AV773" s="14" t="s">
        <v>82</v>
      </c>
      <c r="AW773" s="14" t="s">
        <v>35</v>
      </c>
      <c r="AX773" s="14" t="s">
        <v>73</v>
      </c>
      <c r="AY773" s="219" t="s">
        <v>226</v>
      </c>
    </row>
    <row r="774" spans="2:51" s="14" customFormat="1" ht="11.25">
      <c r="B774" s="209"/>
      <c r="C774" s="210"/>
      <c r="D774" s="200" t="s">
        <v>238</v>
      </c>
      <c r="E774" s="211" t="s">
        <v>19</v>
      </c>
      <c r="F774" s="212" t="s">
        <v>1708</v>
      </c>
      <c r="G774" s="210"/>
      <c r="H774" s="213">
        <v>0.73</v>
      </c>
      <c r="I774" s="214"/>
      <c r="J774" s="210"/>
      <c r="K774" s="210"/>
      <c r="L774" s="215"/>
      <c r="M774" s="216"/>
      <c r="N774" s="217"/>
      <c r="O774" s="217"/>
      <c r="P774" s="217"/>
      <c r="Q774" s="217"/>
      <c r="R774" s="217"/>
      <c r="S774" s="217"/>
      <c r="T774" s="218"/>
      <c r="AT774" s="219" t="s">
        <v>238</v>
      </c>
      <c r="AU774" s="219" t="s">
        <v>82</v>
      </c>
      <c r="AV774" s="14" t="s">
        <v>82</v>
      </c>
      <c r="AW774" s="14" t="s">
        <v>35</v>
      </c>
      <c r="AX774" s="14" t="s">
        <v>73</v>
      </c>
      <c r="AY774" s="219" t="s">
        <v>226</v>
      </c>
    </row>
    <row r="775" spans="2:51" s="14" customFormat="1" ht="11.25">
      <c r="B775" s="209"/>
      <c r="C775" s="210"/>
      <c r="D775" s="200" t="s">
        <v>238</v>
      </c>
      <c r="E775" s="211" t="s">
        <v>19</v>
      </c>
      <c r="F775" s="212" t="s">
        <v>1709</v>
      </c>
      <c r="G775" s="210"/>
      <c r="H775" s="213">
        <v>-1.6539999999999999</v>
      </c>
      <c r="I775" s="214"/>
      <c r="J775" s="210"/>
      <c r="K775" s="210"/>
      <c r="L775" s="215"/>
      <c r="M775" s="216"/>
      <c r="N775" s="217"/>
      <c r="O775" s="217"/>
      <c r="P775" s="217"/>
      <c r="Q775" s="217"/>
      <c r="R775" s="217"/>
      <c r="S775" s="217"/>
      <c r="T775" s="218"/>
      <c r="AT775" s="219" t="s">
        <v>238</v>
      </c>
      <c r="AU775" s="219" t="s">
        <v>82</v>
      </c>
      <c r="AV775" s="14" t="s">
        <v>82</v>
      </c>
      <c r="AW775" s="14" t="s">
        <v>35</v>
      </c>
      <c r="AX775" s="14" t="s">
        <v>73</v>
      </c>
      <c r="AY775" s="219" t="s">
        <v>226</v>
      </c>
    </row>
    <row r="776" spans="2:51" s="16" customFormat="1" ht="11.25">
      <c r="B776" s="253"/>
      <c r="C776" s="254"/>
      <c r="D776" s="200" t="s">
        <v>238</v>
      </c>
      <c r="E776" s="255" t="s">
        <v>19</v>
      </c>
      <c r="F776" s="256" t="s">
        <v>1207</v>
      </c>
      <c r="G776" s="254"/>
      <c r="H776" s="257">
        <v>6.9960000000000004</v>
      </c>
      <c r="I776" s="258"/>
      <c r="J776" s="254"/>
      <c r="K776" s="254"/>
      <c r="L776" s="259"/>
      <c r="M776" s="260"/>
      <c r="N776" s="261"/>
      <c r="O776" s="261"/>
      <c r="P776" s="261"/>
      <c r="Q776" s="261"/>
      <c r="R776" s="261"/>
      <c r="S776" s="261"/>
      <c r="T776" s="262"/>
      <c r="AT776" s="263" t="s">
        <v>238</v>
      </c>
      <c r="AU776" s="263" t="s">
        <v>82</v>
      </c>
      <c r="AV776" s="16" t="s">
        <v>90</v>
      </c>
      <c r="AW776" s="16" t="s">
        <v>35</v>
      </c>
      <c r="AX776" s="16" t="s">
        <v>73</v>
      </c>
      <c r="AY776" s="263" t="s">
        <v>226</v>
      </c>
    </row>
    <row r="777" spans="2:51" s="13" customFormat="1" ht="11.25">
      <c r="B777" s="198"/>
      <c r="C777" s="199"/>
      <c r="D777" s="200" t="s">
        <v>238</v>
      </c>
      <c r="E777" s="201" t="s">
        <v>19</v>
      </c>
      <c r="F777" s="202" t="s">
        <v>1533</v>
      </c>
      <c r="G777" s="199"/>
      <c r="H777" s="201" t="s">
        <v>19</v>
      </c>
      <c r="I777" s="203"/>
      <c r="J777" s="199"/>
      <c r="K777" s="199"/>
      <c r="L777" s="204"/>
      <c r="M777" s="205"/>
      <c r="N777" s="206"/>
      <c r="O777" s="206"/>
      <c r="P777" s="206"/>
      <c r="Q777" s="206"/>
      <c r="R777" s="206"/>
      <c r="S777" s="206"/>
      <c r="T777" s="207"/>
      <c r="AT777" s="208" t="s">
        <v>238</v>
      </c>
      <c r="AU777" s="208" t="s">
        <v>82</v>
      </c>
      <c r="AV777" s="13" t="s">
        <v>80</v>
      </c>
      <c r="AW777" s="13" t="s">
        <v>35</v>
      </c>
      <c r="AX777" s="13" t="s">
        <v>73</v>
      </c>
      <c r="AY777" s="208" t="s">
        <v>226</v>
      </c>
    </row>
    <row r="778" spans="2:51" s="14" customFormat="1" ht="11.25">
      <c r="B778" s="209"/>
      <c r="C778" s="210"/>
      <c r="D778" s="200" t="s">
        <v>238</v>
      </c>
      <c r="E778" s="211" t="s">
        <v>19</v>
      </c>
      <c r="F778" s="212" t="s">
        <v>1710</v>
      </c>
      <c r="G778" s="210"/>
      <c r="H778" s="213">
        <v>6.1280000000000001</v>
      </c>
      <c r="I778" s="214"/>
      <c r="J778" s="210"/>
      <c r="K778" s="210"/>
      <c r="L778" s="215"/>
      <c r="M778" s="216"/>
      <c r="N778" s="217"/>
      <c r="O778" s="217"/>
      <c r="P778" s="217"/>
      <c r="Q778" s="217"/>
      <c r="R778" s="217"/>
      <c r="S778" s="217"/>
      <c r="T778" s="218"/>
      <c r="AT778" s="219" t="s">
        <v>238</v>
      </c>
      <c r="AU778" s="219" t="s">
        <v>82</v>
      </c>
      <c r="AV778" s="14" t="s">
        <v>82</v>
      </c>
      <c r="AW778" s="14" t="s">
        <v>35</v>
      </c>
      <c r="AX778" s="14" t="s">
        <v>73</v>
      </c>
      <c r="AY778" s="219" t="s">
        <v>226</v>
      </c>
    </row>
    <row r="779" spans="2:51" s="14" customFormat="1" ht="11.25">
      <c r="B779" s="209"/>
      <c r="C779" s="210"/>
      <c r="D779" s="200" t="s">
        <v>238</v>
      </c>
      <c r="E779" s="211" t="s">
        <v>19</v>
      </c>
      <c r="F779" s="212" t="s">
        <v>1711</v>
      </c>
      <c r="G779" s="210"/>
      <c r="H779" s="213">
        <v>10.199999999999999</v>
      </c>
      <c r="I779" s="214"/>
      <c r="J779" s="210"/>
      <c r="K779" s="210"/>
      <c r="L779" s="215"/>
      <c r="M779" s="216"/>
      <c r="N779" s="217"/>
      <c r="O779" s="217"/>
      <c r="P779" s="217"/>
      <c r="Q779" s="217"/>
      <c r="R779" s="217"/>
      <c r="S779" s="217"/>
      <c r="T779" s="218"/>
      <c r="AT779" s="219" t="s">
        <v>238</v>
      </c>
      <c r="AU779" s="219" t="s">
        <v>82</v>
      </c>
      <c r="AV779" s="14" t="s">
        <v>82</v>
      </c>
      <c r="AW779" s="14" t="s">
        <v>35</v>
      </c>
      <c r="AX779" s="14" t="s">
        <v>73</v>
      </c>
      <c r="AY779" s="219" t="s">
        <v>226</v>
      </c>
    </row>
    <row r="780" spans="2:51" s="14" customFormat="1" ht="11.25">
      <c r="B780" s="209"/>
      <c r="C780" s="210"/>
      <c r="D780" s="200" t="s">
        <v>238</v>
      </c>
      <c r="E780" s="211" t="s">
        <v>19</v>
      </c>
      <c r="F780" s="212" t="s">
        <v>1712</v>
      </c>
      <c r="G780" s="210"/>
      <c r="H780" s="213">
        <v>-3.6</v>
      </c>
      <c r="I780" s="214"/>
      <c r="J780" s="210"/>
      <c r="K780" s="210"/>
      <c r="L780" s="215"/>
      <c r="M780" s="216"/>
      <c r="N780" s="217"/>
      <c r="O780" s="217"/>
      <c r="P780" s="217"/>
      <c r="Q780" s="217"/>
      <c r="R780" s="217"/>
      <c r="S780" s="217"/>
      <c r="T780" s="218"/>
      <c r="AT780" s="219" t="s">
        <v>238</v>
      </c>
      <c r="AU780" s="219" t="s">
        <v>82</v>
      </c>
      <c r="AV780" s="14" t="s">
        <v>82</v>
      </c>
      <c r="AW780" s="14" t="s">
        <v>35</v>
      </c>
      <c r="AX780" s="14" t="s">
        <v>73</v>
      </c>
      <c r="AY780" s="219" t="s">
        <v>226</v>
      </c>
    </row>
    <row r="781" spans="2:51" s="16" customFormat="1" ht="11.25">
      <c r="B781" s="253"/>
      <c r="C781" s="254"/>
      <c r="D781" s="200" t="s">
        <v>238</v>
      </c>
      <c r="E781" s="255" t="s">
        <v>19</v>
      </c>
      <c r="F781" s="256" t="s">
        <v>1207</v>
      </c>
      <c r="G781" s="254"/>
      <c r="H781" s="257">
        <v>12.728</v>
      </c>
      <c r="I781" s="258"/>
      <c r="J781" s="254"/>
      <c r="K781" s="254"/>
      <c r="L781" s="259"/>
      <c r="M781" s="260"/>
      <c r="N781" s="261"/>
      <c r="O781" s="261"/>
      <c r="P781" s="261"/>
      <c r="Q781" s="261"/>
      <c r="R781" s="261"/>
      <c r="S781" s="261"/>
      <c r="T781" s="262"/>
      <c r="AT781" s="263" t="s">
        <v>238</v>
      </c>
      <c r="AU781" s="263" t="s">
        <v>82</v>
      </c>
      <c r="AV781" s="16" t="s">
        <v>90</v>
      </c>
      <c r="AW781" s="16" t="s">
        <v>35</v>
      </c>
      <c r="AX781" s="16" t="s">
        <v>73</v>
      </c>
      <c r="AY781" s="263" t="s">
        <v>226</v>
      </c>
    </row>
    <row r="782" spans="2:51" s="13" customFormat="1" ht="11.25">
      <c r="B782" s="198"/>
      <c r="C782" s="199"/>
      <c r="D782" s="200" t="s">
        <v>238</v>
      </c>
      <c r="E782" s="201" t="s">
        <v>19</v>
      </c>
      <c r="F782" s="202" t="s">
        <v>1537</v>
      </c>
      <c r="G782" s="199"/>
      <c r="H782" s="201" t="s">
        <v>19</v>
      </c>
      <c r="I782" s="203"/>
      <c r="J782" s="199"/>
      <c r="K782" s="199"/>
      <c r="L782" s="204"/>
      <c r="M782" s="205"/>
      <c r="N782" s="206"/>
      <c r="O782" s="206"/>
      <c r="P782" s="206"/>
      <c r="Q782" s="206"/>
      <c r="R782" s="206"/>
      <c r="S782" s="206"/>
      <c r="T782" s="207"/>
      <c r="AT782" s="208" t="s">
        <v>238</v>
      </c>
      <c r="AU782" s="208" t="s">
        <v>82</v>
      </c>
      <c r="AV782" s="13" t="s">
        <v>80</v>
      </c>
      <c r="AW782" s="13" t="s">
        <v>35</v>
      </c>
      <c r="AX782" s="13" t="s">
        <v>73</v>
      </c>
      <c r="AY782" s="208" t="s">
        <v>226</v>
      </c>
    </row>
    <row r="783" spans="2:51" s="14" customFormat="1" ht="11.25">
      <c r="B783" s="209"/>
      <c r="C783" s="210"/>
      <c r="D783" s="200" t="s">
        <v>238</v>
      </c>
      <c r="E783" s="211" t="s">
        <v>19</v>
      </c>
      <c r="F783" s="212" t="s">
        <v>1707</v>
      </c>
      <c r="G783" s="210"/>
      <c r="H783" s="213">
        <v>7.92</v>
      </c>
      <c r="I783" s="214"/>
      <c r="J783" s="210"/>
      <c r="K783" s="210"/>
      <c r="L783" s="215"/>
      <c r="M783" s="216"/>
      <c r="N783" s="217"/>
      <c r="O783" s="217"/>
      <c r="P783" s="217"/>
      <c r="Q783" s="217"/>
      <c r="R783" s="217"/>
      <c r="S783" s="217"/>
      <c r="T783" s="218"/>
      <c r="AT783" s="219" t="s">
        <v>238</v>
      </c>
      <c r="AU783" s="219" t="s">
        <v>82</v>
      </c>
      <c r="AV783" s="14" t="s">
        <v>82</v>
      </c>
      <c r="AW783" s="14" t="s">
        <v>35</v>
      </c>
      <c r="AX783" s="14" t="s">
        <v>73</v>
      </c>
      <c r="AY783" s="219" t="s">
        <v>226</v>
      </c>
    </row>
    <row r="784" spans="2:51" s="14" customFormat="1" ht="11.25">
      <c r="B784" s="209"/>
      <c r="C784" s="210"/>
      <c r="D784" s="200" t="s">
        <v>238</v>
      </c>
      <c r="E784" s="211" t="s">
        <v>19</v>
      </c>
      <c r="F784" s="212" t="s">
        <v>1708</v>
      </c>
      <c r="G784" s="210"/>
      <c r="H784" s="213">
        <v>0.73</v>
      </c>
      <c r="I784" s="214"/>
      <c r="J784" s="210"/>
      <c r="K784" s="210"/>
      <c r="L784" s="215"/>
      <c r="M784" s="216"/>
      <c r="N784" s="217"/>
      <c r="O784" s="217"/>
      <c r="P784" s="217"/>
      <c r="Q784" s="217"/>
      <c r="R784" s="217"/>
      <c r="S784" s="217"/>
      <c r="T784" s="218"/>
      <c r="AT784" s="219" t="s">
        <v>238</v>
      </c>
      <c r="AU784" s="219" t="s">
        <v>82</v>
      </c>
      <c r="AV784" s="14" t="s">
        <v>82</v>
      </c>
      <c r="AW784" s="14" t="s">
        <v>35</v>
      </c>
      <c r="AX784" s="14" t="s">
        <v>73</v>
      </c>
      <c r="AY784" s="219" t="s">
        <v>226</v>
      </c>
    </row>
    <row r="785" spans="2:51" s="14" customFormat="1" ht="11.25">
      <c r="B785" s="209"/>
      <c r="C785" s="210"/>
      <c r="D785" s="200" t="s">
        <v>238</v>
      </c>
      <c r="E785" s="211" t="s">
        <v>19</v>
      </c>
      <c r="F785" s="212" t="s">
        <v>1709</v>
      </c>
      <c r="G785" s="210"/>
      <c r="H785" s="213">
        <v>-1.6539999999999999</v>
      </c>
      <c r="I785" s="214"/>
      <c r="J785" s="210"/>
      <c r="K785" s="210"/>
      <c r="L785" s="215"/>
      <c r="M785" s="216"/>
      <c r="N785" s="217"/>
      <c r="O785" s="217"/>
      <c r="P785" s="217"/>
      <c r="Q785" s="217"/>
      <c r="R785" s="217"/>
      <c r="S785" s="217"/>
      <c r="T785" s="218"/>
      <c r="AT785" s="219" t="s">
        <v>238</v>
      </c>
      <c r="AU785" s="219" t="s">
        <v>82</v>
      </c>
      <c r="AV785" s="14" t="s">
        <v>82</v>
      </c>
      <c r="AW785" s="14" t="s">
        <v>35</v>
      </c>
      <c r="AX785" s="14" t="s">
        <v>73</v>
      </c>
      <c r="AY785" s="219" t="s">
        <v>226</v>
      </c>
    </row>
    <row r="786" spans="2:51" s="16" customFormat="1" ht="11.25">
      <c r="B786" s="253"/>
      <c r="C786" s="254"/>
      <c r="D786" s="200" t="s">
        <v>238</v>
      </c>
      <c r="E786" s="255" t="s">
        <v>19</v>
      </c>
      <c r="F786" s="256" t="s">
        <v>1207</v>
      </c>
      <c r="G786" s="254"/>
      <c r="H786" s="257">
        <v>6.9960000000000004</v>
      </c>
      <c r="I786" s="258"/>
      <c r="J786" s="254"/>
      <c r="K786" s="254"/>
      <c r="L786" s="259"/>
      <c r="M786" s="260"/>
      <c r="N786" s="261"/>
      <c r="O786" s="261"/>
      <c r="P786" s="261"/>
      <c r="Q786" s="261"/>
      <c r="R786" s="261"/>
      <c r="S786" s="261"/>
      <c r="T786" s="262"/>
      <c r="AT786" s="263" t="s">
        <v>238</v>
      </c>
      <c r="AU786" s="263" t="s">
        <v>82</v>
      </c>
      <c r="AV786" s="16" t="s">
        <v>90</v>
      </c>
      <c r="AW786" s="16" t="s">
        <v>35</v>
      </c>
      <c r="AX786" s="16" t="s">
        <v>73</v>
      </c>
      <c r="AY786" s="263" t="s">
        <v>226</v>
      </c>
    </row>
    <row r="787" spans="2:51" s="13" customFormat="1" ht="11.25">
      <c r="B787" s="198"/>
      <c r="C787" s="199"/>
      <c r="D787" s="200" t="s">
        <v>238</v>
      </c>
      <c r="E787" s="201" t="s">
        <v>19</v>
      </c>
      <c r="F787" s="202" t="s">
        <v>1538</v>
      </c>
      <c r="G787" s="199"/>
      <c r="H787" s="201" t="s">
        <v>19</v>
      </c>
      <c r="I787" s="203"/>
      <c r="J787" s="199"/>
      <c r="K787" s="199"/>
      <c r="L787" s="204"/>
      <c r="M787" s="205"/>
      <c r="N787" s="206"/>
      <c r="O787" s="206"/>
      <c r="P787" s="206"/>
      <c r="Q787" s="206"/>
      <c r="R787" s="206"/>
      <c r="S787" s="206"/>
      <c r="T787" s="207"/>
      <c r="AT787" s="208" t="s">
        <v>238</v>
      </c>
      <c r="AU787" s="208" t="s">
        <v>82</v>
      </c>
      <c r="AV787" s="13" t="s">
        <v>80</v>
      </c>
      <c r="AW787" s="13" t="s">
        <v>35</v>
      </c>
      <c r="AX787" s="13" t="s">
        <v>73</v>
      </c>
      <c r="AY787" s="208" t="s">
        <v>226</v>
      </c>
    </row>
    <row r="788" spans="2:51" s="14" customFormat="1" ht="11.25">
      <c r="B788" s="209"/>
      <c r="C788" s="210"/>
      <c r="D788" s="200" t="s">
        <v>238</v>
      </c>
      <c r="E788" s="211" t="s">
        <v>19</v>
      </c>
      <c r="F788" s="212" t="s">
        <v>1713</v>
      </c>
      <c r="G788" s="210"/>
      <c r="H788" s="213">
        <v>11.242000000000001</v>
      </c>
      <c r="I788" s="214"/>
      <c r="J788" s="210"/>
      <c r="K788" s="210"/>
      <c r="L788" s="215"/>
      <c r="M788" s="216"/>
      <c r="N788" s="217"/>
      <c r="O788" s="217"/>
      <c r="P788" s="217"/>
      <c r="Q788" s="217"/>
      <c r="R788" s="217"/>
      <c r="S788" s="217"/>
      <c r="T788" s="218"/>
      <c r="AT788" s="219" t="s">
        <v>238</v>
      </c>
      <c r="AU788" s="219" t="s">
        <v>82</v>
      </c>
      <c r="AV788" s="14" t="s">
        <v>82</v>
      </c>
      <c r="AW788" s="14" t="s">
        <v>35</v>
      </c>
      <c r="AX788" s="14" t="s">
        <v>73</v>
      </c>
      <c r="AY788" s="219" t="s">
        <v>226</v>
      </c>
    </row>
    <row r="789" spans="2:51" s="14" customFormat="1" ht="11.25">
      <c r="B789" s="209"/>
      <c r="C789" s="210"/>
      <c r="D789" s="200" t="s">
        <v>238</v>
      </c>
      <c r="E789" s="211" t="s">
        <v>19</v>
      </c>
      <c r="F789" s="212" t="s">
        <v>1714</v>
      </c>
      <c r="G789" s="210"/>
      <c r="H789" s="213">
        <v>-2.2000000000000002</v>
      </c>
      <c r="I789" s="214"/>
      <c r="J789" s="210"/>
      <c r="K789" s="210"/>
      <c r="L789" s="215"/>
      <c r="M789" s="216"/>
      <c r="N789" s="217"/>
      <c r="O789" s="217"/>
      <c r="P789" s="217"/>
      <c r="Q789" s="217"/>
      <c r="R789" s="217"/>
      <c r="S789" s="217"/>
      <c r="T789" s="218"/>
      <c r="AT789" s="219" t="s">
        <v>238</v>
      </c>
      <c r="AU789" s="219" t="s">
        <v>82</v>
      </c>
      <c r="AV789" s="14" t="s">
        <v>82</v>
      </c>
      <c r="AW789" s="14" t="s">
        <v>35</v>
      </c>
      <c r="AX789" s="14" t="s">
        <v>73</v>
      </c>
      <c r="AY789" s="219" t="s">
        <v>226</v>
      </c>
    </row>
    <row r="790" spans="2:51" s="16" customFormat="1" ht="11.25">
      <c r="B790" s="253"/>
      <c r="C790" s="254"/>
      <c r="D790" s="200" t="s">
        <v>238</v>
      </c>
      <c r="E790" s="255" t="s">
        <v>19</v>
      </c>
      <c r="F790" s="256" t="s">
        <v>1207</v>
      </c>
      <c r="G790" s="254"/>
      <c r="H790" s="257">
        <v>9.0419999999999998</v>
      </c>
      <c r="I790" s="258"/>
      <c r="J790" s="254"/>
      <c r="K790" s="254"/>
      <c r="L790" s="259"/>
      <c r="M790" s="260"/>
      <c r="N790" s="261"/>
      <c r="O790" s="261"/>
      <c r="P790" s="261"/>
      <c r="Q790" s="261"/>
      <c r="R790" s="261"/>
      <c r="S790" s="261"/>
      <c r="T790" s="262"/>
      <c r="AT790" s="263" t="s">
        <v>238</v>
      </c>
      <c r="AU790" s="263" t="s">
        <v>82</v>
      </c>
      <c r="AV790" s="16" t="s">
        <v>90</v>
      </c>
      <c r="AW790" s="16" t="s">
        <v>35</v>
      </c>
      <c r="AX790" s="16" t="s">
        <v>73</v>
      </c>
      <c r="AY790" s="263" t="s">
        <v>226</v>
      </c>
    </row>
    <row r="791" spans="2:51" s="13" customFormat="1" ht="11.25">
      <c r="B791" s="198"/>
      <c r="C791" s="199"/>
      <c r="D791" s="200" t="s">
        <v>238</v>
      </c>
      <c r="E791" s="201" t="s">
        <v>19</v>
      </c>
      <c r="F791" s="202" t="s">
        <v>1541</v>
      </c>
      <c r="G791" s="199"/>
      <c r="H791" s="201" t="s">
        <v>19</v>
      </c>
      <c r="I791" s="203"/>
      <c r="J791" s="199"/>
      <c r="K791" s="199"/>
      <c r="L791" s="204"/>
      <c r="M791" s="205"/>
      <c r="N791" s="206"/>
      <c r="O791" s="206"/>
      <c r="P791" s="206"/>
      <c r="Q791" s="206"/>
      <c r="R791" s="206"/>
      <c r="S791" s="206"/>
      <c r="T791" s="207"/>
      <c r="AT791" s="208" t="s">
        <v>238</v>
      </c>
      <c r="AU791" s="208" t="s">
        <v>82</v>
      </c>
      <c r="AV791" s="13" t="s">
        <v>80</v>
      </c>
      <c r="AW791" s="13" t="s">
        <v>35</v>
      </c>
      <c r="AX791" s="13" t="s">
        <v>73</v>
      </c>
      <c r="AY791" s="208" t="s">
        <v>226</v>
      </c>
    </row>
    <row r="792" spans="2:51" s="14" customFormat="1" ht="11.25">
      <c r="B792" s="209"/>
      <c r="C792" s="210"/>
      <c r="D792" s="200" t="s">
        <v>238</v>
      </c>
      <c r="E792" s="211" t="s">
        <v>19</v>
      </c>
      <c r="F792" s="212" t="s">
        <v>1715</v>
      </c>
      <c r="G792" s="210"/>
      <c r="H792" s="213">
        <v>8.0399999999999991</v>
      </c>
      <c r="I792" s="214"/>
      <c r="J792" s="210"/>
      <c r="K792" s="210"/>
      <c r="L792" s="215"/>
      <c r="M792" s="216"/>
      <c r="N792" s="217"/>
      <c r="O792" s="217"/>
      <c r="P792" s="217"/>
      <c r="Q792" s="217"/>
      <c r="R792" s="217"/>
      <c r="S792" s="217"/>
      <c r="T792" s="218"/>
      <c r="AT792" s="219" t="s">
        <v>238</v>
      </c>
      <c r="AU792" s="219" t="s">
        <v>82</v>
      </c>
      <c r="AV792" s="14" t="s">
        <v>82</v>
      </c>
      <c r="AW792" s="14" t="s">
        <v>35</v>
      </c>
      <c r="AX792" s="14" t="s">
        <v>73</v>
      </c>
      <c r="AY792" s="219" t="s">
        <v>226</v>
      </c>
    </row>
    <row r="793" spans="2:51" s="14" customFormat="1" ht="11.25">
      <c r="B793" s="209"/>
      <c r="C793" s="210"/>
      <c r="D793" s="200" t="s">
        <v>238</v>
      </c>
      <c r="E793" s="211" t="s">
        <v>19</v>
      </c>
      <c r="F793" s="212" t="s">
        <v>1716</v>
      </c>
      <c r="G793" s="210"/>
      <c r="H793" s="213">
        <v>-0.9</v>
      </c>
      <c r="I793" s="214"/>
      <c r="J793" s="210"/>
      <c r="K793" s="210"/>
      <c r="L793" s="215"/>
      <c r="M793" s="216"/>
      <c r="N793" s="217"/>
      <c r="O793" s="217"/>
      <c r="P793" s="217"/>
      <c r="Q793" s="217"/>
      <c r="R793" s="217"/>
      <c r="S793" s="217"/>
      <c r="T793" s="218"/>
      <c r="AT793" s="219" t="s">
        <v>238</v>
      </c>
      <c r="AU793" s="219" t="s">
        <v>82</v>
      </c>
      <c r="AV793" s="14" t="s">
        <v>82</v>
      </c>
      <c r="AW793" s="14" t="s">
        <v>35</v>
      </c>
      <c r="AX793" s="14" t="s">
        <v>73</v>
      </c>
      <c r="AY793" s="219" t="s">
        <v>226</v>
      </c>
    </row>
    <row r="794" spans="2:51" s="16" customFormat="1" ht="11.25">
      <c r="B794" s="253"/>
      <c r="C794" s="254"/>
      <c r="D794" s="200" t="s">
        <v>238</v>
      </c>
      <c r="E794" s="255" t="s">
        <v>19</v>
      </c>
      <c r="F794" s="256" t="s">
        <v>1207</v>
      </c>
      <c r="G794" s="254"/>
      <c r="H794" s="257">
        <v>7.14</v>
      </c>
      <c r="I794" s="258"/>
      <c r="J794" s="254"/>
      <c r="K794" s="254"/>
      <c r="L794" s="259"/>
      <c r="M794" s="260"/>
      <c r="N794" s="261"/>
      <c r="O794" s="261"/>
      <c r="P794" s="261"/>
      <c r="Q794" s="261"/>
      <c r="R794" s="261"/>
      <c r="S794" s="261"/>
      <c r="T794" s="262"/>
      <c r="AT794" s="263" t="s">
        <v>238</v>
      </c>
      <c r="AU794" s="263" t="s">
        <v>82</v>
      </c>
      <c r="AV794" s="16" t="s">
        <v>90</v>
      </c>
      <c r="AW794" s="16" t="s">
        <v>35</v>
      </c>
      <c r="AX794" s="16" t="s">
        <v>73</v>
      </c>
      <c r="AY794" s="263" t="s">
        <v>226</v>
      </c>
    </row>
    <row r="795" spans="2:51" s="13" customFormat="1" ht="11.25">
      <c r="B795" s="198"/>
      <c r="C795" s="199"/>
      <c r="D795" s="200" t="s">
        <v>238</v>
      </c>
      <c r="E795" s="201" t="s">
        <v>19</v>
      </c>
      <c r="F795" s="202" t="s">
        <v>1544</v>
      </c>
      <c r="G795" s="199"/>
      <c r="H795" s="201" t="s">
        <v>19</v>
      </c>
      <c r="I795" s="203"/>
      <c r="J795" s="199"/>
      <c r="K795" s="199"/>
      <c r="L795" s="204"/>
      <c r="M795" s="205"/>
      <c r="N795" s="206"/>
      <c r="O795" s="206"/>
      <c r="P795" s="206"/>
      <c r="Q795" s="206"/>
      <c r="R795" s="206"/>
      <c r="S795" s="206"/>
      <c r="T795" s="207"/>
      <c r="AT795" s="208" t="s">
        <v>238</v>
      </c>
      <c r="AU795" s="208" t="s">
        <v>82</v>
      </c>
      <c r="AV795" s="13" t="s">
        <v>80</v>
      </c>
      <c r="AW795" s="13" t="s">
        <v>35</v>
      </c>
      <c r="AX795" s="13" t="s">
        <v>73</v>
      </c>
      <c r="AY795" s="208" t="s">
        <v>226</v>
      </c>
    </row>
    <row r="796" spans="2:51" s="14" customFormat="1" ht="11.25">
      <c r="B796" s="209"/>
      <c r="C796" s="210"/>
      <c r="D796" s="200" t="s">
        <v>238</v>
      </c>
      <c r="E796" s="211" t="s">
        <v>19</v>
      </c>
      <c r="F796" s="212" t="s">
        <v>1715</v>
      </c>
      <c r="G796" s="210"/>
      <c r="H796" s="213">
        <v>8.0399999999999991</v>
      </c>
      <c r="I796" s="214"/>
      <c r="J796" s="210"/>
      <c r="K796" s="210"/>
      <c r="L796" s="215"/>
      <c r="M796" s="216"/>
      <c r="N796" s="217"/>
      <c r="O796" s="217"/>
      <c r="P796" s="217"/>
      <c r="Q796" s="217"/>
      <c r="R796" s="217"/>
      <c r="S796" s="217"/>
      <c r="T796" s="218"/>
      <c r="AT796" s="219" t="s">
        <v>238</v>
      </c>
      <c r="AU796" s="219" t="s">
        <v>82</v>
      </c>
      <c r="AV796" s="14" t="s">
        <v>82</v>
      </c>
      <c r="AW796" s="14" t="s">
        <v>35</v>
      </c>
      <c r="AX796" s="14" t="s">
        <v>73</v>
      </c>
      <c r="AY796" s="219" t="s">
        <v>226</v>
      </c>
    </row>
    <row r="797" spans="2:51" s="14" customFormat="1" ht="11.25">
      <c r="B797" s="209"/>
      <c r="C797" s="210"/>
      <c r="D797" s="200" t="s">
        <v>238</v>
      </c>
      <c r="E797" s="211" t="s">
        <v>19</v>
      </c>
      <c r="F797" s="212" t="s">
        <v>1716</v>
      </c>
      <c r="G797" s="210"/>
      <c r="H797" s="213">
        <v>-0.9</v>
      </c>
      <c r="I797" s="214"/>
      <c r="J797" s="210"/>
      <c r="K797" s="210"/>
      <c r="L797" s="215"/>
      <c r="M797" s="216"/>
      <c r="N797" s="217"/>
      <c r="O797" s="217"/>
      <c r="P797" s="217"/>
      <c r="Q797" s="217"/>
      <c r="R797" s="217"/>
      <c r="S797" s="217"/>
      <c r="T797" s="218"/>
      <c r="AT797" s="219" t="s">
        <v>238</v>
      </c>
      <c r="AU797" s="219" t="s">
        <v>82</v>
      </c>
      <c r="AV797" s="14" t="s">
        <v>82</v>
      </c>
      <c r="AW797" s="14" t="s">
        <v>35</v>
      </c>
      <c r="AX797" s="14" t="s">
        <v>73</v>
      </c>
      <c r="AY797" s="219" t="s">
        <v>226</v>
      </c>
    </row>
    <row r="798" spans="2:51" s="16" customFormat="1" ht="11.25">
      <c r="B798" s="253"/>
      <c r="C798" s="254"/>
      <c r="D798" s="200" t="s">
        <v>238</v>
      </c>
      <c r="E798" s="255" t="s">
        <v>19</v>
      </c>
      <c r="F798" s="256" t="s">
        <v>1207</v>
      </c>
      <c r="G798" s="254"/>
      <c r="H798" s="257">
        <v>7.14</v>
      </c>
      <c r="I798" s="258"/>
      <c r="J798" s="254"/>
      <c r="K798" s="254"/>
      <c r="L798" s="259"/>
      <c r="M798" s="260"/>
      <c r="N798" s="261"/>
      <c r="O798" s="261"/>
      <c r="P798" s="261"/>
      <c r="Q798" s="261"/>
      <c r="R798" s="261"/>
      <c r="S798" s="261"/>
      <c r="T798" s="262"/>
      <c r="AT798" s="263" t="s">
        <v>238</v>
      </c>
      <c r="AU798" s="263" t="s">
        <v>82</v>
      </c>
      <c r="AV798" s="16" t="s">
        <v>90</v>
      </c>
      <c r="AW798" s="16" t="s">
        <v>35</v>
      </c>
      <c r="AX798" s="16" t="s">
        <v>73</v>
      </c>
      <c r="AY798" s="263" t="s">
        <v>226</v>
      </c>
    </row>
    <row r="799" spans="2:51" s="13" customFormat="1" ht="11.25">
      <c r="B799" s="198"/>
      <c r="C799" s="199"/>
      <c r="D799" s="200" t="s">
        <v>238</v>
      </c>
      <c r="E799" s="201" t="s">
        <v>19</v>
      </c>
      <c r="F799" s="202" t="s">
        <v>1545</v>
      </c>
      <c r="G799" s="199"/>
      <c r="H799" s="201" t="s">
        <v>19</v>
      </c>
      <c r="I799" s="203"/>
      <c r="J799" s="199"/>
      <c r="K799" s="199"/>
      <c r="L799" s="204"/>
      <c r="M799" s="205"/>
      <c r="N799" s="206"/>
      <c r="O799" s="206"/>
      <c r="P799" s="206"/>
      <c r="Q799" s="206"/>
      <c r="R799" s="206"/>
      <c r="S799" s="206"/>
      <c r="T799" s="207"/>
      <c r="AT799" s="208" t="s">
        <v>238</v>
      </c>
      <c r="AU799" s="208" t="s">
        <v>82</v>
      </c>
      <c r="AV799" s="13" t="s">
        <v>80</v>
      </c>
      <c r="AW799" s="13" t="s">
        <v>35</v>
      </c>
      <c r="AX799" s="13" t="s">
        <v>73</v>
      </c>
      <c r="AY799" s="208" t="s">
        <v>226</v>
      </c>
    </row>
    <row r="800" spans="2:51" s="14" customFormat="1" ht="11.25">
      <c r="B800" s="209"/>
      <c r="C800" s="210"/>
      <c r="D800" s="200" t="s">
        <v>238</v>
      </c>
      <c r="E800" s="211" t="s">
        <v>19</v>
      </c>
      <c r="F800" s="212" t="s">
        <v>1717</v>
      </c>
      <c r="G800" s="210"/>
      <c r="H800" s="213">
        <v>4.2</v>
      </c>
      <c r="I800" s="214"/>
      <c r="J800" s="210"/>
      <c r="K800" s="210"/>
      <c r="L800" s="215"/>
      <c r="M800" s="216"/>
      <c r="N800" s="217"/>
      <c r="O800" s="217"/>
      <c r="P800" s="217"/>
      <c r="Q800" s="217"/>
      <c r="R800" s="217"/>
      <c r="S800" s="217"/>
      <c r="T800" s="218"/>
      <c r="AT800" s="219" t="s">
        <v>238</v>
      </c>
      <c r="AU800" s="219" t="s">
        <v>82</v>
      </c>
      <c r="AV800" s="14" t="s">
        <v>82</v>
      </c>
      <c r="AW800" s="14" t="s">
        <v>35</v>
      </c>
      <c r="AX800" s="14" t="s">
        <v>73</v>
      </c>
      <c r="AY800" s="219" t="s">
        <v>226</v>
      </c>
    </row>
    <row r="801" spans="2:51" s="14" customFormat="1" ht="11.25">
      <c r="B801" s="209"/>
      <c r="C801" s="210"/>
      <c r="D801" s="200" t="s">
        <v>238</v>
      </c>
      <c r="E801" s="211" t="s">
        <v>19</v>
      </c>
      <c r="F801" s="212" t="s">
        <v>1718</v>
      </c>
      <c r="G801" s="210"/>
      <c r="H801" s="213">
        <v>-0.8</v>
      </c>
      <c r="I801" s="214"/>
      <c r="J801" s="210"/>
      <c r="K801" s="210"/>
      <c r="L801" s="215"/>
      <c r="M801" s="216"/>
      <c r="N801" s="217"/>
      <c r="O801" s="217"/>
      <c r="P801" s="217"/>
      <c r="Q801" s="217"/>
      <c r="R801" s="217"/>
      <c r="S801" s="217"/>
      <c r="T801" s="218"/>
      <c r="AT801" s="219" t="s">
        <v>238</v>
      </c>
      <c r="AU801" s="219" t="s">
        <v>82</v>
      </c>
      <c r="AV801" s="14" t="s">
        <v>82</v>
      </c>
      <c r="AW801" s="14" t="s">
        <v>35</v>
      </c>
      <c r="AX801" s="14" t="s">
        <v>73</v>
      </c>
      <c r="AY801" s="219" t="s">
        <v>226</v>
      </c>
    </row>
    <row r="802" spans="2:51" s="16" customFormat="1" ht="11.25">
      <c r="B802" s="253"/>
      <c r="C802" s="254"/>
      <c r="D802" s="200" t="s">
        <v>238</v>
      </c>
      <c r="E802" s="255" t="s">
        <v>19</v>
      </c>
      <c r="F802" s="256" t="s">
        <v>1207</v>
      </c>
      <c r="G802" s="254"/>
      <c r="H802" s="257">
        <v>3.4</v>
      </c>
      <c r="I802" s="258"/>
      <c r="J802" s="254"/>
      <c r="K802" s="254"/>
      <c r="L802" s="259"/>
      <c r="M802" s="260"/>
      <c r="N802" s="261"/>
      <c r="O802" s="261"/>
      <c r="P802" s="261"/>
      <c r="Q802" s="261"/>
      <c r="R802" s="261"/>
      <c r="S802" s="261"/>
      <c r="T802" s="262"/>
      <c r="AT802" s="263" t="s">
        <v>238</v>
      </c>
      <c r="AU802" s="263" t="s">
        <v>82</v>
      </c>
      <c r="AV802" s="16" t="s">
        <v>90</v>
      </c>
      <c r="AW802" s="16" t="s">
        <v>35</v>
      </c>
      <c r="AX802" s="16" t="s">
        <v>73</v>
      </c>
      <c r="AY802" s="263" t="s">
        <v>226</v>
      </c>
    </row>
    <row r="803" spans="2:51" s="13" customFormat="1" ht="11.25">
      <c r="B803" s="198"/>
      <c r="C803" s="199"/>
      <c r="D803" s="200" t="s">
        <v>238</v>
      </c>
      <c r="E803" s="201" t="s">
        <v>19</v>
      </c>
      <c r="F803" s="202" t="s">
        <v>1548</v>
      </c>
      <c r="G803" s="199"/>
      <c r="H803" s="201" t="s">
        <v>19</v>
      </c>
      <c r="I803" s="203"/>
      <c r="J803" s="199"/>
      <c r="K803" s="199"/>
      <c r="L803" s="204"/>
      <c r="M803" s="205"/>
      <c r="N803" s="206"/>
      <c r="O803" s="206"/>
      <c r="P803" s="206"/>
      <c r="Q803" s="206"/>
      <c r="R803" s="206"/>
      <c r="S803" s="206"/>
      <c r="T803" s="207"/>
      <c r="AT803" s="208" t="s">
        <v>238</v>
      </c>
      <c r="AU803" s="208" t="s">
        <v>82</v>
      </c>
      <c r="AV803" s="13" t="s">
        <v>80</v>
      </c>
      <c r="AW803" s="13" t="s">
        <v>35</v>
      </c>
      <c r="AX803" s="13" t="s">
        <v>73</v>
      </c>
      <c r="AY803" s="208" t="s">
        <v>226</v>
      </c>
    </row>
    <row r="804" spans="2:51" s="14" customFormat="1" ht="11.25">
      <c r="B804" s="209"/>
      <c r="C804" s="210"/>
      <c r="D804" s="200" t="s">
        <v>238</v>
      </c>
      <c r="E804" s="211" t="s">
        <v>19</v>
      </c>
      <c r="F804" s="212" t="s">
        <v>1719</v>
      </c>
      <c r="G804" s="210"/>
      <c r="H804" s="213">
        <v>13.492000000000001</v>
      </c>
      <c r="I804" s="214"/>
      <c r="J804" s="210"/>
      <c r="K804" s="210"/>
      <c r="L804" s="215"/>
      <c r="M804" s="216"/>
      <c r="N804" s="217"/>
      <c r="O804" s="217"/>
      <c r="P804" s="217"/>
      <c r="Q804" s="217"/>
      <c r="R804" s="217"/>
      <c r="S804" s="217"/>
      <c r="T804" s="218"/>
      <c r="AT804" s="219" t="s">
        <v>238</v>
      </c>
      <c r="AU804" s="219" t="s">
        <v>82</v>
      </c>
      <c r="AV804" s="14" t="s">
        <v>82</v>
      </c>
      <c r="AW804" s="14" t="s">
        <v>35</v>
      </c>
      <c r="AX804" s="14" t="s">
        <v>73</v>
      </c>
      <c r="AY804" s="219" t="s">
        <v>226</v>
      </c>
    </row>
    <row r="805" spans="2:51" s="14" customFormat="1" ht="11.25">
      <c r="B805" s="209"/>
      <c r="C805" s="210"/>
      <c r="D805" s="200" t="s">
        <v>238</v>
      </c>
      <c r="E805" s="211" t="s">
        <v>19</v>
      </c>
      <c r="F805" s="212" t="s">
        <v>1720</v>
      </c>
      <c r="G805" s="210"/>
      <c r="H805" s="213">
        <v>1.03</v>
      </c>
      <c r="I805" s="214"/>
      <c r="J805" s="210"/>
      <c r="K805" s="210"/>
      <c r="L805" s="215"/>
      <c r="M805" s="216"/>
      <c r="N805" s="217"/>
      <c r="O805" s="217"/>
      <c r="P805" s="217"/>
      <c r="Q805" s="217"/>
      <c r="R805" s="217"/>
      <c r="S805" s="217"/>
      <c r="T805" s="218"/>
      <c r="AT805" s="219" t="s">
        <v>238</v>
      </c>
      <c r="AU805" s="219" t="s">
        <v>82</v>
      </c>
      <c r="AV805" s="14" t="s">
        <v>82</v>
      </c>
      <c r="AW805" s="14" t="s">
        <v>35</v>
      </c>
      <c r="AX805" s="14" t="s">
        <v>73</v>
      </c>
      <c r="AY805" s="219" t="s">
        <v>226</v>
      </c>
    </row>
    <row r="806" spans="2:51" s="14" customFormat="1" ht="11.25">
      <c r="B806" s="209"/>
      <c r="C806" s="210"/>
      <c r="D806" s="200" t="s">
        <v>238</v>
      </c>
      <c r="E806" s="211" t="s">
        <v>19</v>
      </c>
      <c r="F806" s="212" t="s">
        <v>1721</v>
      </c>
      <c r="G806" s="210"/>
      <c r="H806" s="213">
        <v>-4.6349999999999998</v>
      </c>
      <c r="I806" s="214"/>
      <c r="J806" s="210"/>
      <c r="K806" s="210"/>
      <c r="L806" s="215"/>
      <c r="M806" s="216"/>
      <c r="N806" s="217"/>
      <c r="O806" s="217"/>
      <c r="P806" s="217"/>
      <c r="Q806" s="217"/>
      <c r="R806" s="217"/>
      <c r="S806" s="217"/>
      <c r="T806" s="218"/>
      <c r="AT806" s="219" t="s">
        <v>238</v>
      </c>
      <c r="AU806" s="219" t="s">
        <v>82</v>
      </c>
      <c r="AV806" s="14" t="s">
        <v>82</v>
      </c>
      <c r="AW806" s="14" t="s">
        <v>35</v>
      </c>
      <c r="AX806" s="14" t="s">
        <v>73</v>
      </c>
      <c r="AY806" s="219" t="s">
        <v>226</v>
      </c>
    </row>
    <row r="807" spans="2:51" s="16" customFormat="1" ht="11.25">
      <c r="B807" s="253"/>
      <c r="C807" s="254"/>
      <c r="D807" s="200" t="s">
        <v>238</v>
      </c>
      <c r="E807" s="255" t="s">
        <v>19</v>
      </c>
      <c r="F807" s="256" t="s">
        <v>1207</v>
      </c>
      <c r="G807" s="254"/>
      <c r="H807" s="257">
        <v>9.8870000000000005</v>
      </c>
      <c r="I807" s="258"/>
      <c r="J807" s="254"/>
      <c r="K807" s="254"/>
      <c r="L807" s="259"/>
      <c r="M807" s="260"/>
      <c r="N807" s="261"/>
      <c r="O807" s="261"/>
      <c r="P807" s="261"/>
      <c r="Q807" s="261"/>
      <c r="R807" s="261"/>
      <c r="S807" s="261"/>
      <c r="T807" s="262"/>
      <c r="AT807" s="263" t="s">
        <v>238</v>
      </c>
      <c r="AU807" s="263" t="s">
        <v>82</v>
      </c>
      <c r="AV807" s="16" t="s">
        <v>90</v>
      </c>
      <c r="AW807" s="16" t="s">
        <v>35</v>
      </c>
      <c r="AX807" s="16" t="s">
        <v>73</v>
      </c>
      <c r="AY807" s="263" t="s">
        <v>226</v>
      </c>
    </row>
    <row r="808" spans="2:51" s="13" customFormat="1" ht="11.25">
      <c r="B808" s="198"/>
      <c r="C808" s="199"/>
      <c r="D808" s="200" t="s">
        <v>238</v>
      </c>
      <c r="E808" s="201" t="s">
        <v>19</v>
      </c>
      <c r="F808" s="202" t="s">
        <v>1552</v>
      </c>
      <c r="G808" s="199"/>
      <c r="H808" s="201" t="s">
        <v>19</v>
      </c>
      <c r="I808" s="203"/>
      <c r="J808" s="199"/>
      <c r="K808" s="199"/>
      <c r="L808" s="204"/>
      <c r="M808" s="205"/>
      <c r="N808" s="206"/>
      <c r="O808" s="206"/>
      <c r="P808" s="206"/>
      <c r="Q808" s="206"/>
      <c r="R808" s="206"/>
      <c r="S808" s="206"/>
      <c r="T808" s="207"/>
      <c r="AT808" s="208" t="s">
        <v>238</v>
      </c>
      <c r="AU808" s="208" t="s">
        <v>82</v>
      </c>
      <c r="AV808" s="13" t="s">
        <v>80</v>
      </c>
      <c r="AW808" s="13" t="s">
        <v>35</v>
      </c>
      <c r="AX808" s="13" t="s">
        <v>73</v>
      </c>
      <c r="AY808" s="208" t="s">
        <v>226</v>
      </c>
    </row>
    <row r="809" spans="2:51" s="14" customFormat="1" ht="11.25">
      <c r="B809" s="209"/>
      <c r="C809" s="210"/>
      <c r="D809" s="200" t="s">
        <v>238</v>
      </c>
      <c r="E809" s="211" t="s">
        <v>19</v>
      </c>
      <c r="F809" s="212" t="s">
        <v>1722</v>
      </c>
      <c r="G809" s="210"/>
      <c r="H809" s="213">
        <v>44.64</v>
      </c>
      <c r="I809" s="214"/>
      <c r="J809" s="210"/>
      <c r="K809" s="210"/>
      <c r="L809" s="215"/>
      <c r="M809" s="216"/>
      <c r="N809" s="217"/>
      <c r="O809" s="217"/>
      <c r="P809" s="217"/>
      <c r="Q809" s="217"/>
      <c r="R809" s="217"/>
      <c r="S809" s="217"/>
      <c r="T809" s="218"/>
      <c r="AT809" s="219" t="s">
        <v>238</v>
      </c>
      <c r="AU809" s="219" t="s">
        <v>82</v>
      </c>
      <c r="AV809" s="14" t="s">
        <v>82</v>
      </c>
      <c r="AW809" s="14" t="s">
        <v>35</v>
      </c>
      <c r="AX809" s="14" t="s">
        <v>73</v>
      </c>
      <c r="AY809" s="219" t="s">
        <v>226</v>
      </c>
    </row>
    <row r="810" spans="2:51" s="14" customFormat="1" ht="11.25">
      <c r="B810" s="209"/>
      <c r="C810" s="210"/>
      <c r="D810" s="200" t="s">
        <v>238</v>
      </c>
      <c r="E810" s="211" t="s">
        <v>19</v>
      </c>
      <c r="F810" s="212" t="s">
        <v>1723</v>
      </c>
      <c r="G810" s="210"/>
      <c r="H810" s="213">
        <v>0.25</v>
      </c>
      <c r="I810" s="214"/>
      <c r="J810" s="210"/>
      <c r="K810" s="210"/>
      <c r="L810" s="215"/>
      <c r="M810" s="216"/>
      <c r="N810" s="217"/>
      <c r="O810" s="217"/>
      <c r="P810" s="217"/>
      <c r="Q810" s="217"/>
      <c r="R810" s="217"/>
      <c r="S810" s="217"/>
      <c r="T810" s="218"/>
      <c r="AT810" s="219" t="s">
        <v>238</v>
      </c>
      <c r="AU810" s="219" t="s">
        <v>82</v>
      </c>
      <c r="AV810" s="14" t="s">
        <v>82</v>
      </c>
      <c r="AW810" s="14" t="s">
        <v>35</v>
      </c>
      <c r="AX810" s="14" t="s">
        <v>73</v>
      </c>
      <c r="AY810" s="219" t="s">
        <v>226</v>
      </c>
    </row>
    <row r="811" spans="2:51" s="14" customFormat="1" ht="11.25">
      <c r="B811" s="209"/>
      <c r="C811" s="210"/>
      <c r="D811" s="200" t="s">
        <v>238</v>
      </c>
      <c r="E811" s="211" t="s">
        <v>19</v>
      </c>
      <c r="F811" s="212" t="s">
        <v>1724</v>
      </c>
      <c r="G811" s="210"/>
      <c r="H811" s="213">
        <v>-12.71</v>
      </c>
      <c r="I811" s="214"/>
      <c r="J811" s="210"/>
      <c r="K811" s="210"/>
      <c r="L811" s="215"/>
      <c r="M811" s="216"/>
      <c r="N811" s="217"/>
      <c r="O811" s="217"/>
      <c r="P811" s="217"/>
      <c r="Q811" s="217"/>
      <c r="R811" s="217"/>
      <c r="S811" s="217"/>
      <c r="T811" s="218"/>
      <c r="AT811" s="219" t="s">
        <v>238</v>
      </c>
      <c r="AU811" s="219" t="s">
        <v>82</v>
      </c>
      <c r="AV811" s="14" t="s">
        <v>82</v>
      </c>
      <c r="AW811" s="14" t="s">
        <v>35</v>
      </c>
      <c r="AX811" s="14" t="s">
        <v>73</v>
      </c>
      <c r="AY811" s="219" t="s">
        <v>226</v>
      </c>
    </row>
    <row r="812" spans="2:51" s="16" customFormat="1" ht="11.25">
      <c r="B812" s="253"/>
      <c r="C812" s="254"/>
      <c r="D812" s="200" t="s">
        <v>238</v>
      </c>
      <c r="E812" s="255" t="s">
        <v>19</v>
      </c>
      <c r="F812" s="256" t="s">
        <v>1207</v>
      </c>
      <c r="G812" s="254"/>
      <c r="H812" s="257">
        <v>32.18</v>
      </c>
      <c r="I812" s="258"/>
      <c r="J812" s="254"/>
      <c r="K812" s="254"/>
      <c r="L812" s="259"/>
      <c r="M812" s="260"/>
      <c r="N812" s="261"/>
      <c r="O812" s="261"/>
      <c r="P812" s="261"/>
      <c r="Q812" s="261"/>
      <c r="R812" s="261"/>
      <c r="S812" s="261"/>
      <c r="T812" s="262"/>
      <c r="AT812" s="263" t="s">
        <v>238</v>
      </c>
      <c r="AU812" s="263" t="s">
        <v>82</v>
      </c>
      <c r="AV812" s="16" t="s">
        <v>90</v>
      </c>
      <c r="AW812" s="16" t="s">
        <v>35</v>
      </c>
      <c r="AX812" s="16" t="s">
        <v>73</v>
      </c>
      <c r="AY812" s="263" t="s">
        <v>226</v>
      </c>
    </row>
    <row r="813" spans="2:51" s="13" customFormat="1" ht="11.25">
      <c r="B813" s="198"/>
      <c r="C813" s="199"/>
      <c r="D813" s="200" t="s">
        <v>238</v>
      </c>
      <c r="E813" s="201" t="s">
        <v>19</v>
      </c>
      <c r="F813" s="202" t="s">
        <v>1556</v>
      </c>
      <c r="G813" s="199"/>
      <c r="H813" s="201" t="s">
        <v>19</v>
      </c>
      <c r="I813" s="203"/>
      <c r="J813" s="199"/>
      <c r="K813" s="199"/>
      <c r="L813" s="204"/>
      <c r="M813" s="205"/>
      <c r="N813" s="206"/>
      <c r="O813" s="206"/>
      <c r="P813" s="206"/>
      <c r="Q813" s="206"/>
      <c r="R813" s="206"/>
      <c r="S813" s="206"/>
      <c r="T813" s="207"/>
      <c r="AT813" s="208" t="s">
        <v>238</v>
      </c>
      <c r="AU813" s="208" t="s">
        <v>82</v>
      </c>
      <c r="AV813" s="13" t="s">
        <v>80</v>
      </c>
      <c r="AW813" s="13" t="s">
        <v>35</v>
      </c>
      <c r="AX813" s="13" t="s">
        <v>73</v>
      </c>
      <c r="AY813" s="208" t="s">
        <v>226</v>
      </c>
    </row>
    <row r="814" spans="2:51" s="14" customFormat="1" ht="11.25">
      <c r="B814" s="209"/>
      <c r="C814" s="210"/>
      <c r="D814" s="200" t="s">
        <v>238</v>
      </c>
      <c r="E814" s="211" t="s">
        <v>19</v>
      </c>
      <c r="F814" s="212" t="s">
        <v>1725</v>
      </c>
      <c r="G814" s="210"/>
      <c r="H814" s="213">
        <v>8.74</v>
      </c>
      <c r="I814" s="214"/>
      <c r="J814" s="210"/>
      <c r="K814" s="210"/>
      <c r="L814" s="215"/>
      <c r="M814" s="216"/>
      <c r="N814" s="217"/>
      <c r="O814" s="217"/>
      <c r="P814" s="217"/>
      <c r="Q814" s="217"/>
      <c r="R814" s="217"/>
      <c r="S814" s="217"/>
      <c r="T814" s="218"/>
      <c r="AT814" s="219" t="s">
        <v>238</v>
      </c>
      <c r="AU814" s="219" t="s">
        <v>82</v>
      </c>
      <c r="AV814" s="14" t="s">
        <v>82</v>
      </c>
      <c r="AW814" s="14" t="s">
        <v>35</v>
      </c>
      <c r="AX814" s="14" t="s">
        <v>73</v>
      </c>
      <c r="AY814" s="219" t="s">
        <v>226</v>
      </c>
    </row>
    <row r="815" spans="2:51" s="14" customFormat="1" ht="11.25">
      <c r="B815" s="209"/>
      <c r="C815" s="210"/>
      <c r="D815" s="200" t="s">
        <v>238</v>
      </c>
      <c r="E815" s="211" t="s">
        <v>19</v>
      </c>
      <c r="F815" s="212" t="s">
        <v>1726</v>
      </c>
      <c r="G815" s="210"/>
      <c r="H815" s="213">
        <v>-2.4</v>
      </c>
      <c r="I815" s="214"/>
      <c r="J815" s="210"/>
      <c r="K815" s="210"/>
      <c r="L815" s="215"/>
      <c r="M815" s="216"/>
      <c r="N815" s="217"/>
      <c r="O815" s="217"/>
      <c r="P815" s="217"/>
      <c r="Q815" s="217"/>
      <c r="R815" s="217"/>
      <c r="S815" s="217"/>
      <c r="T815" s="218"/>
      <c r="AT815" s="219" t="s">
        <v>238</v>
      </c>
      <c r="AU815" s="219" t="s">
        <v>82</v>
      </c>
      <c r="AV815" s="14" t="s">
        <v>82</v>
      </c>
      <c r="AW815" s="14" t="s">
        <v>35</v>
      </c>
      <c r="AX815" s="14" t="s">
        <v>73</v>
      </c>
      <c r="AY815" s="219" t="s">
        <v>226</v>
      </c>
    </row>
    <row r="816" spans="2:51" s="16" customFormat="1" ht="11.25">
      <c r="B816" s="253"/>
      <c r="C816" s="254"/>
      <c r="D816" s="200" t="s">
        <v>238</v>
      </c>
      <c r="E816" s="255" t="s">
        <v>19</v>
      </c>
      <c r="F816" s="256" t="s">
        <v>1207</v>
      </c>
      <c r="G816" s="254"/>
      <c r="H816" s="257">
        <v>6.34</v>
      </c>
      <c r="I816" s="258"/>
      <c r="J816" s="254"/>
      <c r="K816" s="254"/>
      <c r="L816" s="259"/>
      <c r="M816" s="260"/>
      <c r="N816" s="261"/>
      <c r="O816" s="261"/>
      <c r="P816" s="261"/>
      <c r="Q816" s="261"/>
      <c r="R816" s="261"/>
      <c r="S816" s="261"/>
      <c r="T816" s="262"/>
      <c r="AT816" s="263" t="s">
        <v>238</v>
      </c>
      <c r="AU816" s="263" t="s">
        <v>82</v>
      </c>
      <c r="AV816" s="16" t="s">
        <v>90</v>
      </c>
      <c r="AW816" s="16" t="s">
        <v>35</v>
      </c>
      <c r="AX816" s="16" t="s">
        <v>73</v>
      </c>
      <c r="AY816" s="263" t="s">
        <v>226</v>
      </c>
    </row>
    <row r="817" spans="2:51" s="13" customFormat="1" ht="11.25">
      <c r="B817" s="198"/>
      <c r="C817" s="199"/>
      <c r="D817" s="200" t="s">
        <v>238</v>
      </c>
      <c r="E817" s="201" t="s">
        <v>19</v>
      </c>
      <c r="F817" s="202" t="s">
        <v>1559</v>
      </c>
      <c r="G817" s="199"/>
      <c r="H817" s="201" t="s">
        <v>19</v>
      </c>
      <c r="I817" s="203"/>
      <c r="J817" s="199"/>
      <c r="K817" s="199"/>
      <c r="L817" s="204"/>
      <c r="M817" s="205"/>
      <c r="N817" s="206"/>
      <c r="O817" s="206"/>
      <c r="P817" s="206"/>
      <c r="Q817" s="206"/>
      <c r="R817" s="206"/>
      <c r="S817" s="206"/>
      <c r="T817" s="207"/>
      <c r="AT817" s="208" t="s">
        <v>238</v>
      </c>
      <c r="AU817" s="208" t="s">
        <v>82</v>
      </c>
      <c r="AV817" s="13" t="s">
        <v>80</v>
      </c>
      <c r="AW817" s="13" t="s">
        <v>35</v>
      </c>
      <c r="AX817" s="13" t="s">
        <v>73</v>
      </c>
      <c r="AY817" s="208" t="s">
        <v>226</v>
      </c>
    </row>
    <row r="818" spans="2:51" s="14" customFormat="1" ht="11.25">
      <c r="B818" s="209"/>
      <c r="C818" s="210"/>
      <c r="D818" s="200" t="s">
        <v>238</v>
      </c>
      <c r="E818" s="211" t="s">
        <v>19</v>
      </c>
      <c r="F818" s="212" t="s">
        <v>1727</v>
      </c>
      <c r="G818" s="210"/>
      <c r="H818" s="213">
        <v>8.64</v>
      </c>
      <c r="I818" s="214"/>
      <c r="J818" s="210"/>
      <c r="K818" s="210"/>
      <c r="L818" s="215"/>
      <c r="M818" s="216"/>
      <c r="N818" s="217"/>
      <c r="O818" s="217"/>
      <c r="P818" s="217"/>
      <c r="Q818" s="217"/>
      <c r="R818" s="217"/>
      <c r="S818" s="217"/>
      <c r="T818" s="218"/>
      <c r="AT818" s="219" t="s">
        <v>238</v>
      </c>
      <c r="AU818" s="219" t="s">
        <v>82</v>
      </c>
      <c r="AV818" s="14" t="s">
        <v>82</v>
      </c>
      <c r="AW818" s="14" t="s">
        <v>35</v>
      </c>
      <c r="AX818" s="14" t="s">
        <v>73</v>
      </c>
      <c r="AY818" s="219" t="s">
        <v>226</v>
      </c>
    </row>
    <row r="819" spans="2:51" s="14" customFormat="1" ht="11.25">
      <c r="B819" s="209"/>
      <c r="C819" s="210"/>
      <c r="D819" s="200" t="s">
        <v>238</v>
      </c>
      <c r="E819" s="211" t="s">
        <v>19</v>
      </c>
      <c r="F819" s="212" t="s">
        <v>1728</v>
      </c>
      <c r="G819" s="210"/>
      <c r="H819" s="213">
        <v>-1.6</v>
      </c>
      <c r="I819" s="214"/>
      <c r="J819" s="210"/>
      <c r="K819" s="210"/>
      <c r="L819" s="215"/>
      <c r="M819" s="216"/>
      <c r="N819" s="217"/>
      <c r="O819" s="217"/>
      <c r="P819" s="217"/>
      <c r="Q819" s="217"/>
      <c r="R819" s="217"/>
      <c r="S819" s="217"/>
      <c r="T819" s="218"/>
      <c r="AT819" s="219" t="s">
        <v>238</v>
      </c>
      <c r="AU819" s="219" t="s">
        <v>82</v>
      </c>
      <c r="AV819" s="14" t="s">
        <v>82</v>
      </c>
      <c r="AW819" s="14" t="s">
        <v>35</v>
      </c>
      <c r="AX819" s="14" t="s">
        <v>73</v>
      </c>
      <c r="AY819" s="219" t="s">
        <v>226</v>
      </c>
    </row>
    <row r="820" spans="2:51" s="16" customFormat="1" ht="11.25">
      <c r="B820" s="253"/>
      <c r="C820" s="254"/>
      <c r="D820" s="200" t="s">
        <v>238</v>
      </c>
      <c r="E820" s="255" t="s">
        <v>19</v>
      </c>
      <c r="F820" s="256" t="s">
        <v>1207</v>
      </c>
      <c r="G820" s="254"/>
      <c r="H820" s="257">
        <v>7.04</v>
      </c>
      <c r="I820" s="258"/>
      <c r="J820" s="254"/>
      <c r="K820" s="254"/>
      <c r="L820" s="259"/>
      <c r="M820" s="260"/>
      <c r="N820" s="261"/>
      <c r="O820" s="261"/>
      <c r="P820" s="261"/>
      <c r="Q820" s="261"/>
      <c r="R820" s="261"/>
      <c r="S820" s="261"/>
      <c r="T820" s="262"/>
      <c r="AT820" s="263" t="s">
        <v>238</v>
      </c>
      <c r="AU820" s="263" t="s">
        <v>82</v>
      </c>
      <c r="AV820" s="16" t="s">
        <v>90</v>
      </c>
      <c r="AW820" s="16" t="s">
        <v>35</v>
      </c>
      <c r="AX820" s="16" t="s">
        <v>73</v>
      </c>
      <c r="AY820" s="263" t="s">
        <v>226</v>
      </c>
    </row>
    <row r="821" spans="2:51" s="13" customFormat="1" ht="11.25">
      <c r="B821" s="198"/>
      <c r="C821" s="199"/>
      <c r="D821" s="200" t="s">
        <v>238</v>
      </c>
      <c r="E821" s="201" t="s">
        <v>19</v>
      </c>
      <c r="F821" s="202" t="s">
        <v>1562</v>
      </c>
      <c r="G821" s="199"/>
      <c r="H821" s="201" t="s">
        <v>19</v>
      </c>
      <c r="I821" s="203"/>
      <c r="J821" s="199"/>
      <c r="K821" s="199"/>
      <c r="L821" s="204"/>
      <c r="M821" s="205"/>
      <c r="N821" s="206"/>
      <c r="O821" s="206"/>
      <c r="P821" s="206"/>
      <c r="Q821" s="206"/>
      <c r="R821" s="206"/>
      <c r="S821" s="206"/>
      <c r="T821" s="207"/>
      <c r="AT821" s="208" t="s">
        <v>238</v>
      </c>
      <c r="AU821" s="208" t="s">
        <v>82</v>
      </c>
      <c r="AV821" s="13" t="s">
        <v>80</v>
      </c>
      <c r="AW821" s="13" t="s">
        <v>35</v>
      </c>
      <c r="AX821" s="13" t="s">
        <v>73</v>
      </c>
      <c r="AY821" s="208" t="s">
        <v>226</v>
      </c>
    </row>
    <row r="822" spans="2:51" s="14" customFormat="1" ht="11.25">
      <c r="B822" s="209"/>
      <c r="C822" s="210"/>
      <c r="D822" s="200" t="s">
        <v>238</v>
      </c>
      <c r="E822" s="211" t="s">
        <v>19</v>
      </c>
      <c r="F822" s="212" t="s">
        <v>1729</v>
      </c>
      <c r="G822" s="210"/>
      <c r="H822" s="213">
        <v>6.19</v>
      </c>
      <c r="I822" s="214"/>
      <c r="J822" s="210"/>
      <c r="K822" s="210"/>
      <c r="L822" s="215"/>
      <c r="M822" s="216"/>
      <c r="N822" s="217"/>
      <c r="O822" s="217"/>
      <c r="P822" s="217"/>
      <c r="Q822" s="217"/>
      <c r="R822" s="217"/>
      <c r="S822" s="217"/>
      <c r="T822" s="218"/>
      <c r="AT822" s="219" t="s">
        <v>238</v>
      </c>
      <c r="AU822" s="219" t="s">
        <v>82</v>
      </c>
      <c r="AV822" s="14" t="s">
        <v>82</v>
      </c>
      <c r="AW822" s="14" t="s">
        <v>35</v>
      </c>
      <c r="AX822" s="14" t="s">
        <v>73</v>
      </c>
      <c r="AY822" s="219" t="s">
        <v>226</v>
      </c>
    </row>
    <row r="823" spans="2:51" s="14" customFormat="1" ht="11.25">
      <c r="B823" s="209"/>
      <c r="C823" s="210"/>
      <c r="D823" s="200" t="s">
        <v>238</v>
      </c>
      <c r="E823" s="211" t="s">
        <v>19</v>
      </c>
      <c r="F823" s="212" t="s">
        <v>1730</v>
      </c>
      <c r="G823" s="210"/>
      <c r="H823" s="213">
        <v>10.199999999999999</v>
      </c>
      <c r="I823" s="214"/>
      <c r="J823" s="210"/>
      <c r="K823" s="210"/>
      <c r="L823" s="215"/>
      <c r="M823" s="216"/>
      <c r="N823" s="217"/>
      <c r="O823" s="217"/>
      <c r="P823" s="217"/>
      <c r="Q823" s="217"/>
      <c r="R823" s="217"/>
      <c r="S823" s="217"/>
      <c r="T823" s="218"/>
      <c r="AT823" s="219" t="s">
        <v>238</v>
      </c>
      <c r="AU823" s="219" t="s">
        <v>82</v>
      </c>
      <c r="AV823" s="14" t="s">
        <v>82</v>
      </c>
      <c r="AW823" s="14" t="s">
        <v>35</v>
      </c>
      <c r="AX823" s="14" t="s">
        <v>73</v>
      </c>
      <c r="AY823" s="219" t="s">
        <v>226</v>
      </c>
    </row>
    <row r="824" spans="2:51" s="14" customFormat="1" ht="11.25">
      <c r="B824" s="209"/>
      <c r="C824" s="210"/>
      <c r="D824" s="200" t="s">
        <v>238</v>
      </c>
      <c r="E824" s="211" t="s">
        <v>19</v>
      </c>
      <c r="F824" s="212" t="s">
        <v>1731</v>
      </c>
      <c r="G824" s="210"/>
      <c r="H824" s="213">
        <v>-3.6</v>
      </c>
      <c r="I824" s="214"/>
      <c r="J824" s="210"/>
      <c r="K824" s="210"/>
      <c r="L824" s="215"/>
      <c r="M824" s="216"/>
      <c r="N824" s="217"/>
      <c r="O824" s="217"/>
      <c r="P824" s="217"/>
      <c r="Q824" s="217"/>
      <c r="R824" s="217"/>
      <c r="S824" s="217"/>
      <c r="T824" s="218"/>
      <c r="AT824" s="219" t="s">
        <v>238</v>
      </c>
      <c r="AU824" s="219" t="s">
        <v>82</v>
      </c>
      <c r="AV824" s="14" t="s">
        <v>82</v>
      </c>
      <c r="AW824" s="14" t="s">
        <v>35</v>
      </c>
      <c r="AX824" s="14" t="s">
        <v>73</v>
      </c>
      <c r="AY824" s="219" t="s">
        <v>226</v>
      </c>
    </row>
    <row r="825" spans="2:51" s="16" customFormat="1" ht="11.25">
      <c r="B825" s="253"/>
      <c r="C825" s="254"/>
      <c r="D825" s="200" t="s">
        <v>238</v>
      </c>
      <c r="E825" s="255" t="s">
        <v>19</v>
      </c>
      <c r="F825" s="256" t="s">
        <v>1207</v>
      </c>
      <c r="G825" s="254"/>
      <c r="H825" s="257">
        <v>12.79</v>
      </c>
      <c r="I825" s="258"/>
      <c r="J825" s="254"/>
      <c r="K825" s="254"/>
      <c r="L825" s="259"/>
      <c r="M825" s="260"/>
      <c r="N825" s="261"/>
      <c r="O825" s="261"/>
      <c r="P825" s="261"/>
      <c r="Q825" s="261"/>
      <c r="R825" s="261"/>
      <c r="S825" s="261"/>
      <c r="T825" s="262"/>
      <c r="AT825" s="263" t="s">
        <v>238</v>
      </c>
      <c r="AU825" s="263" t="s">
        <v>82</v>
      </c>
      <c r="AV825" s="16" t="s">
        <v>90</v>
      </c>
      <c r="AW825" s="16" t="s">
        <v>35</v>
      </c>
      <c r="AX825" s="16" t="s">
        <v>73</v>
      </c>
      <c r="AY825" s="263" t="s">
        <v>226</v>
      </c>
    </row>
    <row r="826" spans="2:51" s="13" customFormat="1" ht="11.25">
      <c r="B826" s="198"/>
      <c r="C826" s="199"/>
      <c r="D826" s="200" t="s">
        <v>238</v>
      </c>
      <c r="E826" s="201" t="s">
        <v>19</v>
      </c>
      <c r="F826" s="202" t="s">
        <v>1566</v>
      </c>
      <c r="G826" s="199"/>
      <c r="H826" s="201" t="s">
        <v>19</v>
      </c>
      <c r="I826" s="203"/>
      <c r="J826" s="199"/>
      <c r="K826" s="199"/>
      <c r="L826" s="204"/>
      <c r="M826" s="205"/>
      <c r="N826" s="206"/>
      <c r="O826" s="206"/>
      <c r="P826" s="206"/>
      <c r="Q826" s="206"/>
      <c r="R826" s="206"/>
      <c r="S826" s="206"/>
      <c r="T826" s="207"/>
      <c r="AT826" s="208" t="s">
        <v>238</v>
      </c>
      <c r="AU826" s="208" t="s">
        <v>82</v>
      </c>
      <c r="AV826" s="13" t="s">
        <v>80</v>
      </c>
      <c r="AW826" s="13" t="s">
        <v>35</v>
      </c>
      <c r="AX826" s="13" t="s">
        <v>73</v>
      </c>
      <c r="AY826" s="208" t="s">
        <v>226</v>
      </c>
    </row>
    <row r="827" spans="2:51" s="14" customFormat="1" ht="11.25">
      <c r="B827" s="209"/>
      <c r="C827" s="210"/>
      <c r="D827" s="200" t="s">
        <v>238</v>
      </c>
      <c r="E827" s="211" t="s">
        <v>19</v>
      </c>
      <c r="F827" s="212" t="s">
        <v>1732</v>
      </c>
      <c r="G827" s="210"/>
      <c r="H827" s="213">
        <v>7.59</v>
      </c>
      <c r="I827" s="214"/>
      <c r="J827" s="210"/>
      <c r="K827" s="210"/>
      <c r="L827" s="215"/>
      <c r="M827" s="216"/>
      <c r="N827" s="217"/>
      <c r="O827" s="217"/>
      <c r="P827" s="217"/>
      <c r="Q827" s="217"/>
      <c r="R827" s="217"/>
      <c r="S827" s="217"/>
      <c r="T827" s="218"/>
      <c r="AT827" s="219" t="s">
        <v>238</v>
      </c>
      <c r="AU827" s="219" t="s">
        <v>82</v>
      </c>
      <c r="AV827" s="14" t="s">
        <v>82</v>
      </c>
      <c r="AW827" s="14" t="s">
        <v>35</v>
      </c>
      <c r="AX827" s="14" t="s">
        <v>73</v>
      </c>
      <c r="AY827" s="219" t="s">
        <v>226</v>
      </c>
    </row>
    <row r="828" spans="2:51" s="14" customFormat="1" ht="11.25">
      <c r="B828" s="209"/>
      <c r="C828" s="210"/>
      <c r="D828" s="200" t="s">
        <v>238</v>
      </c>
      <c r="E828" s="211" t="s">
        <v>19</v>
      </c>
      <c r="F828" s="212" t="s">
        <v>1733</v>
      </c>
      <c r="G828" s="210"/>
      <c r="H828" s="213">
        <v>7.968</v>
      </c>
      <c r="I828" s="214"/>
      <c r="J828" s="210"/>
      <c r="K828" s="210"/>
      <c r="L828" s="215"/>
      <c r="M828" s="216"/>
      <c r="N828" s="217"/>
      <c r="O828" s="217"/>
      <c r="P828" s="217"/>
      <c r="Q828" s="217"/>
      <c r="R828" s="217"/>
      <c r="S828" s="217"/>
      <c r="T828" s="218"/>
      <c r="AT828" s="219" t="s">
        <v>238</v>
      </c>
      <c r="AU828" s="219" t="s">
        <v>82</v>
      </c>
      <c r="AV828" s="14" t="s">
        <v>82</v>
      </c>
      <c r="AW828" s="14" t="s">
        <v>35</v>
      </c>
      <c r="AX828" s="14" t="s">
        <v>73</v>
      </c>
      <c r="AY828" s="219" t="s">
        <v>226</v>
      </c>
    </row>
    <row r="829" spans="2:51" s="14" customFormat="1" ht="11.25">
      <c r="B829" s="209"/>
      <c r="C829" s="210"/>
      <c r="D829" s="200" t="s">
        <v>238</v>
      </c>
      <c r="E829" s="211" t="s">
        <v>19</v>
      </c>
      <c r="F829" s="212" t="s">
        <v>1734</v>
      </c>
      <c r="G829" s="210"/>
      <c r="H829" s="213">
        <v>-4.4000000000000004</v>
      </c>
      <c r="I829" s="214"/>
      <c r="J829" s="210"/>
      <c r="K829" s="210"/>
      <c r="L829" s="215"/>
      <c r="M829" s="216"/>
      <c r="N829" s="217"/>
      <c r="O829" s="217"/>
      <c r="P829" s="217"/>
      <c r="Q829" s="217"/>
      <c r="R829" s="217"/>
      <c r="S829" s="217"/>
      <c r="T829" s="218"/>
      <c r="AT829" s="219" t="s">
        <v>238</v>
      </c>
      <c r="AU829" s="219" t="s">
        <v>82</v>
      </c>
      <c r="AV829" s="14" t="s">
        <v>82</v>
      </c>
      <c r="AW829" s="14" t="s">
        <v>35</v>
      </c>
      <c r="AX829" s="14" t="s">
        <v>73</v>
      </c>
      <c r="AY829" s="219" t="s">
        <v>226</v>
      </c>
    </row>
    <row r="830" spans="2:51" s="16" customFormat="1" ht="11.25">
      <c r="B830" s="253"/>
      <c r="C830" s="254"/>
      <c r="D830" s="200" t="s">
        <v>238</v>
      </c>
      <c r="E830" s="255" t="s">
        <v>19</v>
      </c>
      <c r="F830" s="256" t="s">
        <v>1207</v>
      </c>
      <c r="G830" s="254"/>
      <c r="H830" s="257">
        <v>11.157999999999999</v>
      </c>
      <c r="I830" s="258"/>
      <c r="J830" s="254"/>
      <c r="K830" s="254"/>
      <c r="L830" s="259"/>
      <c r="M830" s="260"/>
      <c r="N830" s="261"/>
      <c r="O830" s="261"/>
      <c r="P830" s="261"/>
      <c r="Q830" s="261"/>
      <c r="R830" s="261"/>
      <c r="S830" s="261"/>
      <c r="T830" s="262"/>
      <c r="AT830" s="263" t="s">
        <v>238</v>
      </c>
      <c r="AU830" s="263" t="s">
        <v>82</v>
      </c>
      <c r="AV830" s="16" t="s">
        <v>90</v>
      </c>
      <c r="AW830" s="16" t="s">
        <v>35</v>
      </c>
      <c r="AX830" s="16" t="s">
        <v>73</v>
      </c>
      <c r="AY830" s="263" t="s">
        <v>226</v>
      </c>
    </row>
    <row r="831" spans="2:51" s="13" customFormat="1" ht="11.25">
      <c r="B831" s="198"/>
      <c r="C831" s="199"/>
      <c r="D831" s="200" t="s">
        <v>238</v>
      </c>
      <c r="E831" s="201" t="s">
        <v>19</v>
      </c>
      <c r="F831" s="202" t="s">
        <v>1570</v>
      </c>
      <c r="G831" s="199"/>
      <c r="H831" s="201" t="s">
        <v>19</v>
      </c>
      <c r="I831" s="203"/>
      <c r="J831" s="199"/>
      <c r="K831" s="199"/>
      <c r="L831" s="204"/>
      <c r="M831" s="205"/>
      <c r="N831" s="206"/>
      <c r="O831" s="206"/>
      <c r="P831" s="206"/>
      <c r="Q831" s="206"/>
      <c r="R831" s="206"/>
      <c r="S831" s="206"/>
      <c r="T831" s="207"/>
      <c r="AT831" s="208" t="s">
        <v>238</v>
      </c>
      <c r="AU831" s="208" t="s">
        <v>82</v>
      </c>
      <c r="AV831" s="13" t="s">
        <v>80</v>
      </c>
      <c r="AW831" s="13" t="s">
        <v>35</v>
      </c>
      <c r="AX831" s="13" t="s">
        <v>73</v>
      </c>
      <c r="AY831" s="208" t="s">
        <v>226</v>
      </c>
    </row>
    <row r="832" spans="2:51" s="14" customFormat="1" ht="11.25">
      <c r="B832" s="209"/>
      <c r="C832" s="210"/>
      <c r="D832" s="200" t="s">
        <v>238</v>
      </c>
      <c r="E832" s="211" t="s">
        <v>19</v>
      </c>
      <c r="F832" s="212" t="s">
        <v>1735</v>
      </c>
      <c r="G832" s="210"/>
      <c r="H832" s="213">
        <v>8.9</v>
      </c>
      <c r="I832" s="214"/>
      <c r="J832" s="210"/>
      <c r="K832" s="210"/>
      <c r="L832" s="215"/>
      <c r="M832" s="216"/>
      <c r="N832" s="217"/>
      <c r="O832" s="217"/>
      <c r="P832" s="217"/>
      <c r="Q832" s="217"/>
      <c r="R832" s="217"/>
      <c r="S832" s="217"/>
      <c r="T832" s="218"/>
      <c r="AT832" s="219" t="s">
        <v>238</v>
      </c>
      <c r="AU832" s="219" t="s">
        <v>82</v>
      </c>
      <c r="AV832" s="14" t="s">
        <v>82</v>
      </c>
      <c r="AW832" s="14" t="s">
        <v>35</v>
      </c>
      <c r="AX832" s="14" t="s">
        <v>73</v>
      </c>
      <c r="AY832" s="219" t="s">
        <v>226</v>
      </c>
    </row>
    <row r="833" spans="2:51" s="14" customFormat="1" ht="11.25">
      <c r="B833" s="209"/>
      <c r="C833" s="210"/>
      <c r="D833" s="200" t="s">
        <v>238</v>
      </c>
      <c r="E833" s="211" t="s">
        <v>19</v>
      </c>
      <c r="F833" s="212" t="s">
        <v>1736</v>
      </c>
      <c r="G833" s="210"/>
      <c r="H833" s="213">
        <v>-2.4</v>
      </c>
      <c r="I833" s="214"/>
      <c r="J833" s="210"/>
      <c r="K833" s="210"/>
      <c r="L833" s="215"/>
      <c r="M833" s="216"/>
      <c r="N833" s="217"/>
      <c r="O833" s="217"/>
      <c r="P833" s="217"/>
      <c r="Q833" s="217"/>
      <c r="R833" s="217"/>
      <c r="S833" s="217"/>
      <c r="T833" s="218"/>
      <c r="AT833" s="219" t="s">
        <v>238</v>
      </c>
      <c r="AU833" s="219" t="s">
        <v>82</v>
      </c>
      <c r="AV833" s="14" t="s">
        <v>82</v>
      </c>
      <c r="AW833" s="14" t="s">
        <v>35</v>
      </c>
      <c r="AX833" s="14" t="s">
        <v>73</v>
      </c>
      <c r="AY833" s="219" t="s">
        <v>226</v>
      </c>
    </row>
    <row r="834" spans="2:51" s="16" customFormat="1" ht="11.25">
      <c r="B834" s="253"/>
      <c r="C834" s="254"/>
      <c r="D834" s="200" t="s">
        <v>238</v>
      </c>
      <c r="E834" s="255" t="s">
        <v>19</v>
      </c>
      <c r="F834" s="256" t="s">
        <v>1207</v>
      </c>
      <c r="G834" s="254"/>
      <c r="H834" s="257">
        <v>6.5</v>
      </c>
      <c r="I834" s="258"/>
      <c r="J834" s="254"/>
      <c r="K834" s="254"/>
      <c r="L834" s="259"/>
      <c r="M834" s="260"/>
      <c r="N834" s="261"/>
      <c r="O834" s="261"/>
      <c r="P834" s="261"/>
      <c r="Q834" s="261"/>
      <c r="R834" s="261"/>
      <c r="S834" s="261"/>
      <c r="T834" s="262"/>
      <c r="AT834" s="263" t="s">
        <v>238</v>
      </c>
      <c r="AU834" s="263" t="s">
        <v>82</v>
      </c>
      <c r="AV834" s="16" t="s">
        <v>90</v>
      </c>
      <c r="AW834" s="16" t="s">
        <v>35</v>
      </c>
      <c r="AX834" s="16" t="s">
        <v>73</v>
      </c>
      <c r="AY834" s="263" t="s">
        <v>226</v>
      </c>
    </row>
    <row r="835" spans="2:51" s="13" customFormat="1" ht="11.25">
      <c r="B835" s="198"/>
      <c r="C835" s="199"/>
      <c r="D835" s="200" t="s">
        <v>238</v>
      </c>
      <c r="E835" s="201" t="s">
        <v>19</v>
      </c>
      <c r="F835" s="202" t="s">
        <v>1573</v>
      </c>
      <c r="G835" s="199"/>
      <c r="H835" s="201" t="s">
        <v>19</v>
      </c>
      <c r="I835" s="203"/>
      <c r="J835" s="199"/>
      <c r="K835" s="199"/>
      <c r="L835" s="204"/>
      <c r="M835" s="205"/>
      <c r="N835" s="206"/>
      <c r="O835" s="206"/>
      <c r="P835" s="206"/>
      <c r="Q835" s="206"/>
      <c r="R835" s="206"/>
      <c r="S835" s="206"/>
      <c r="T835" s="207"/>
      <c r="AT835" s="208" t="s">
        <v>238</v>
      </c>
      <c r="AU835" s="208" t="s">
        <v>82</v>
      </c>
      <c r="AV835" s="13" t="s">
        <v>80</v>
      </c>
      <c r="AW835" s="13" t="s">
        <v>35</v>
      </c>
      <c r="AX835" s="13" t="s">
        <v>73</v>
      </c>
      <c r="AY835" s="208" t="s">
        <v>226</v>
      </c>
    </row>
    <row r="836" spans="2:51" s="14" customFormat="1" ht="11.25">
      <c r="B836" s="209"/>
      <c r="C836" s="210"/>
      <c r="D836" s="200" t="s">
        <v>238</v>
      </c>
      <c r="E836" s="211" t="s">
        <v>19</v>
      </c>
      <c r="F836" s="212" t="s">
        <v>1737</v>
      </c>
      <c r="G836" s="210"/>
      <c r="H836" s="213">
        <v>8.8000000000000007</v>
      </c>
      <c r="I836" s="214"/>
      <c r="J836" s="210"/>
      <c r="K836" s="210"/>
      <c r="L836" s="215"/>
      <c r="M836" s="216"/>
      <c r="N836" s="217"/>
      <c r="O836" s="217"/>
      <c r="P836" s="217"/>
      <c r="Q836" s="217"/>
      <c r="R836" s="217"/>
      <c r="S836" s="217"/>
      <c r="T836" s="218"/>
      <c r="AT836" s="219" t="s">
        <v>238</v>
      </c>
      <c r="AU836" s="219" t="s">
        <v>82</v>
      </c>
      <c r="AV836" s="14" t="s">
        <v>82</v>
      </c>
      <c r="AW836" s="14" t="s">
        <v>35</v>
      </c>
      <c r="AX836" s="14" t="s">
        <v>73</v>
      </c>
      <c r="AY836" s="219" t="s">
        <v>226</v>
      </c>
    </row>
    <row r="837" spans="2:51" s="14" customFormat="1" ht="11.25">
      <c r="B837" s="209"/>
      <c r="C837" s="210"/>
      <c r="D837" s="200" t="s">
        <v>238</v>
      </c>
      <c r="E837" s="211" t="s">
        <v>19</v>
      </c>
      <c r="F837" s="212" t="s">
        <v>1728</v>
      </c>
      <c r="G837" s="210"/>
      <c r="H837" s="213">
        <v>-1.6</v>
      </c>
      <c r="I837" s="214"/>
      <c r="J837" s="210"/>
      <c r="K837" s="210"/>
      <c r="L837" s="215"/>
      <c r="M837" s="216"/>
      <c r="N837" s="217"/>
      <c r="O837" s="217"/>
      <c r="P837" s="217"/>
      <c r="Q837" s="217"/>
      <c r="R837" s="217"/>
      <c r="S837" s="217"/>
      <c r="T837" s="218"/>
      <c r="AT837" s="219" t="s">
        <v>238</v>
      </c>
      <c r="AU837" s="219" t="s">
        <v>82</v>
      </c>
      <c r="AV837" s="14" t="s">
        <v>82</v>
      </c>
      <c r="AW837" s="14" t="s">
        <v>35</v>
      </c>
      <c r="AX837" s="14" t="s">
        <v>73</v>
      </c>
      <c r="AY837" s="219" t="s">
        <v>226</v>
      </c>
    </row>
    <row r="838" spans="2:51" s="16" customFormat="1" ht="11.25">
      <c r="B838" s="253"/>
      <c r="C838" s="254"/>
      <c r="D838" s="200" t="s">
        <v>238</v>
      </c>
      <c r="E838" s="255" t="s">
        <v>19</v>
      </c>
      <c r="F838" s="256" t="s">
        <v>1207</v>
      </c>
      <c r="G838" s="254"/>
      <c r="H838" s="257">
        <v>7.2</v>
      </c>
      <c r="I838" s="258"/>
      <c r="J838" s="254"/>
      <c r="K838" s="254"/>
      <c r="L838" s="259"/>
      <c r="M838" s="260"/>
      <c r="N838" s="261"/>
      <c r="O838" s="261"/>
      <c r="P838" s="261"/>
      <c r="Q838" s="261"/>
      <c r="R838" s="261"/>
      <c r="S838" s="261"/>
      <c r="T838" s="262"/>
      <c r="AT838" s="263" t="s">
        <v>238</v>
      </c>
      <c r="AU838" s="263" t="s">
        <v>82</v>
      </c>
      <c r="AV838" s="16" t="s">
        <v>90</v>
      </c>
      <c r="AW838" s="16" t="s">
        <v>35</v>
      </c>
      <c r="AX838" s="16" t="s">
        <v>73</v>
      </c>
      <c r="AY838" s="263" t="s">
        <v>226</v>
      </c>
    </row>
    <row r="839" spans="2:51" s="13" customFormat="1" ht="11.25">
      <c r="B839" s="198"/>
      <c r="C839" s="199"/>
      <c r="D839" s="200" t="s">
        <v>238</v>
      </c>
      <c r="E839" s="201" t="s">
        <v>19</v>
      </c>
      <c r="F839" s="202" t="s">
        <v>1575</v>
      </c>
      <c r="G839" s="199"/>
      <c r="H839" s="201" t="s">
        <v>19</v>
      </c>
      <c r="I839" s="203"/>
      <c r="J839" s="199"/>
      <c r="K839" s="199"/>
      <c r="L839" s="204"/>
      <c r="M839" s="205"/>
      <c r="N839" s="206"/>
      <c r="O839" s="206"/>
      <c r="P839" s="206"/>
      <c r="Q839" s="206"/>
      <c r="R839" s="206"/>
      <c r="S839" s="206"/>
      <c r="T839" s="207"/>
      <c r="AT839" s="208" t="s">
        <v>238</v>
      </c>
      <c r="AU839" s="208" t="s">
        <v>82</v>
      </c>
      <c r="AV839" s="13" t="s">
        <v>80</v>
      </c>
      <c r="AW839" s="13" t="s">
        <v>35</v>
      </c>
      <c r="AX839" s="13" t="s">
        <v>73</v>
      </c>
      <c r="AY839" s="208" t="s">
        <v>226</v>
      </c>
    </row>
    <row r="840" spans="2:51" s="14" customFormat="1" ht="11.25">
      <c r="B840" s="209"/>
      <c r="C840" s="210"/>
      <c r="D840" s="200" t="s">
        <v>238</v>
      </c>
      <c r="E840" s="211" t="s">
        <v>19</v>
      </c>
      <c r="F840" s="212" t="s">
        <v>1738</v>
      </c>
      <c r="G840" s="210"/>
      <c r="H840" s="213">
        <v>11.26</v>
      </c>
      <c r="I840" s="214"/>
      <c r="J840" s="210"/>
      <c r="K840" s="210"/>
      <c r="L840" s="215"/>
      <c r="M840" s="216"/>
      <c r="N840" s="217"/>
      <c r="O840" s="217"/>
      <c r="P840" s="217"/>
      <c r="Q840" s="217"/>
      <c r="R840" s="217"/>
      <c r="S840" s="217"/>
      <c r="T840" s="218"/>
      <c r="AT840" s="219" t="s">
        <v>238</v>
      </c>
      <c r="AU840" s="219" t="s">
        <v>82</v>
      </c>
      <c r="AV840" s="14" t="s">
        <v>82</v>
      </c>
      <c r="AW840" s="14" t="s">
        <v>35</v>
      </c>
      <c r="AX840" s="14" t="s">
        <v>73</v>
      </c>
      <c r="AY840" s="219" t="s">
        <v>226</v>
      </c>
    </row>
    <row r="841" spans="2:51" s="14" customFormat="1" ht="11.25">
      <c r="B841" s="209"/>
      <c r="C841" s="210"/>
      <c r="D841" s="200" t="s">
        <v>238</v>
      </c>
      <c r="E841" s="211" t="s">
        <v>19</v>
      </c>
      <c r="F841" s="212" t="s">
        <v>1739</v>
      </c>
      <c r="G841" s="210"/>
      <c r="H841" s="213">
        <v>5.12</v>
      </c>
      <c r="I841" s="214"/>
      <c r="J841" s="210"/>
      <c r="K841" s="210"/>
      <c r="L841" s="215"/>
      <c r="M841" s="216"/>
      <c r="N841" s="217"/>
      <c r="O841" s="217"/>
      <c r="P841" s="217"/>
      <c r="Q841" s="217"/>
      <c r="R841" s="217"/>
      <c r="S841" s="217"/>
      <c r="T841" s="218"/>
      <c r="AT841" s="219" t="s">
        <v>238</v>
      </c>
      <c r="AU841" s="219" t="s">
        <v>82</v>
      </c>
      <c r="AV841" s="14" t="s">
        <v>82</v>
      </c>
      <c r="AW841" s="14" t="s">
        <v>35</v>
      </c>
      <c r="AX841" s="14" t="s">
        <v>73</v>
      </c>
      <c r="AY841" s="219" t="s">
        <v>226</v>
      </c>
    </row>
    <row r="842" spans="2:51" s="14" customFormat="1" ht="11.25">
      <c r="B842" s="209"/>
      <c r="C842" s="210"/>
      <c r="D842" s="200" t="s">
        <v>238</v>
      </c>
      <c r="E842" s="211" t="s">
        <v>19</v>
      </c>
      <c r="F842" s="212" t="s">
        <v>1740</v>
      </c>
      <c r="G842" s="210"/>
      <c r="H842" s="213">
        <v>-2.2000000000000002</v>
      </c>
      <c r="I842" s="214"/>
      <c r="J842" s="210"/>
      <c r="K842" s="210"/>
      <c r="L842" s="215"/>
      <c r="M842" s="216"/>
      <c r="N842" s="217"/>
      <c r="O842" s="217"/>
      <c r="P842" s="217"/>
      <c r="Q842" s="217"/>
      <c r="R842" s="217"/>
      <c r="S842" s="217"/>
      <c r="T842" s="218"/>
      <c r="AT842" s="219" t="s">
        <v>238</v>
      </c>
      <c r="AU842" s="219" t="s">
        <v>82</v>
      </c>
      <c r="AV842" s="14" t="s">
        <v>82</v>
      </c>
      <c r="AW842" s="14" t="s">
        <v>35</v>
      </c>
      <c r="AX842" s="14" t="s">
        <v>73</v>
      </c>
      <c r="AY842" s="219" t="s">
        <v>226</v>
      </c>
    </row>
    <row r="843" spans="2:51" s="16" customFormat="1" ht="11.25">
      <c r="B843" s="253"/>
      <c r="C843" s="254"/>
      <c r="D843" s="200" t="s">
        <v>238</v>
      </c>
      <c r="E843" s="255" t="s">
        <v>19</v>
      </c>
      <c r="F843" s="256" t="s">
        <v>1207</v>
      </c>
      <c r="G843" s="254"/>
      <c r="H843" s="257">
        <v>14.18</v>
      </c>
      <c r="I843" s="258"/>
      <c r="J843" s="254"/>
      <c r="K843" s="254"/>
      <c r="L843" s="259"/>
      <c r="M843" s="260"/>
      <c r="N843" s="261"/>
      <c r="O843" s="261"/>
      <c r="P843" s="261"/>
      <c r="Q843" s="261"/>
      <c r="R843" s="261"/>
      <c r="S843" s="261"/>
      <c r="T843" s="262"/>
      <c r="AT843" s="263" t="s">
        <v>238</v>
      </c>
      <c r="AU843" s="263" t="s">
        <v>82</v>
      </c>
      <c r="AV843" s="16" t="s">
        <v>90</v>
      </c>
      <c r="AW843" s="16" t="s">
        <v>35</v>
      </c>
      <c r="AX843" s="16" t="s">
        <v>73</v>
      </c>
      <c r="AY843" s="263" t="s">
        <v>226</v>
      </c>
    </row>
    <row r="844" spans="2:51" s="13" customFormat="1" ht="11.25">
      <c r="B844" s="198"/>
      <c r="C844" s="199"/>
      <c r="D844" s="200" t="s">
        <v>238</v>
      </c>
      <c r="E844" s="201" t="s">
        <v>19</v>
      </c>
      <c r="F844" s="202" t="s">
        <v>1579</v>
      </c>
      <c r="G844" s="199"/>
      <c r="H844" s="201" t="s">
        <v>19</v>
      </c>
      <c r="I844" s="203"/>
      <c r="J844" s="199"/>
      <c r="K844" s="199"/>
      <c r="L844" s="204"/>
      <c r="M844" s="205"/>
      <c r="N844" s="206"/>
      <c r="O844" s="206"/>
      <c r="P844" s="206"/>
      <c r="Q844" s="206"/>
      <c r="R844" s="206"/>
      <c r="S844" s="206"/>
      <c r="T844" s="207"/>
      <c r="AT844" s="208" t="s">
        <v>238</v>
      </c>
      <c r="AU844" s="208" t="s">
        <v>82</v>
      </c>
      <c r="AV844" s="13" t="s">
        <v>80</v>
      </c>
      <c r="AW844" s="13" t="s">
        <v>35</v>
      </c>
      <c r="AX844" s="13" t="s">
        <v>73</v>
      </c>
      <c r="AY844" s="208" t="s">
        <v>226</v>
      </c>
    </row>
    <row r="845" spans="2:51" s="14" customFormat="1" ht="11.25">
      <c r="B845" s="209"/>
      <c r="C845" s="210"/>
      <c r="D845" s="200" t="s">
        <v>238</v>
      </c>
      <c r="E845" s="211" t="s">
        <v>19</v>
      </c>
      <c r="F845" s="212" t="s">
        <v>1732</v>
      </c>
      <c r="G845" s="210"/>
      <c r="H845" s="213">
        <v>7.59</v>
      </c>
      <c r="I845" s="214"/>
      <c r="J845" s="210"/>
      <c r="K845" s="210"/>
      <c r="L845" s="215"/>
      <c r="M845" s="216"/>
      <c r="N845" s="217"/>
      <c r="O845" s="217"/>
      <c r="P845" s="217"/>
      <c r="Q845" s="217"/>
      <c r="R845" s="217"/>
      <c r="S845" s="217"/>
      <c r="T845" s="218"/>
      <c r="AT845" s="219" t="s">
        <v>238</v>
      </c>
      <c r="AU845" s="219" t="s">
        <v>82</v>
      </c>
      <c r="AV845" s="14" t="s">
        <v>82</v>
      </c>
      <c r="AW845" s="14" t="s">
        <v>35</v>
      </c>
      <c r="AX845" s="14" t="s">
        <v>73</v>
      </c>
      <c r="AY845" s="219" t="s">
        <v>226</v>
      </c>
    </row>
    <row r="846" spans="2:51" s="14" customFormat="1" ht="11.25">
      <c r="B846" s="209"/>
      <c r="C846" s="210"/>
      <c r="D846" s="200" t="s">
        <v>238</v>
      </c>
      <c r="E846" s="211" t="s">
        <v>19</v>
      </c>
      <c r="F846" s="212" t="s">
        <v>1733</v>
      </c>
      <c r="G846" s="210"/>
      <c r="H846" s="213">
        <v>7.968</v>
      </c>
      <c r="I846" s="214"/>
      <c r="J846" s="210"/>
      <c r="K846" s="210"/>
      <c r="L846" s="215"/>
      <c r="M846" s="216"/>
      <c r="N846" s="217"/>
      <c r="O846" s="217"/>
      <c r="P846" s="217"/>
      <c r="Q846" s="217"/>
      <c r="R846" s="217"/>
      <c r="S846" s="217"/>
      <c r="T846" s="218"/>
      <c r="AT846" s="219" t="s">
        <v>238</v>
      </c>
      <c r="AU846" s="219" t="s">
        <v>82</v>
      </c>
      <c r="AV846" s="14" t="s">
        <v>82</v>
      </c>
      <c r="AW846" s="14" t="s">
        <v>35</v>
      </c>
      <c r="AX846" s="14" t="s">
        <v>73</v>
      </c>
      <c r="AY846" s="219" t="s">
        <v>226</v>
      </c>
    </row>
    <row r="847" spans="2:51" s="14" customFormat="1" ht="11.25">
      <c r="B847" s="209"/>
      <c r="C847" s="210"/>
      <c r="D847" s="200" t="s">
        <v>238</v>
      </c>
      <c r="E847" s="211" t="s">
        <v>19</v>
      </c>
      <c r="F847" s="212" t="s">
        <v>1734</v>
      </c>
      <c r="G847" s="210"/>
      <c r="H847" s="213">
        <v>-4.4000000000000004</v>
      </c>
      <c r="I847" s="214"/>
      <c r="J847" s="210"/>
      <c r="K847" s="210"/>
      <c r="L847" s="215"/>
      <c r="M847" s="216"/>
      <c r="N847" s="217"/>
      <c r="O847" s="217"/>
      <c r="P847" s="217"/>
      <c r="Q847" s="217"/>
      <c r="R847" s="217"/>
      <c r="S847" s="217"/>
      <c r="T847" s="218"/>
      <c r="AT847" s="219" t="s">
        <v>238</v>
      </c>
      <c r="AU847" s="219" t="s">
        <v>82</v>
      </c>
      <c r="AV847" s="14" t="s">
        <v>82</v>
      </c>
      <c r="AW847" s="14" t="s">
        <v>35</v>
      </c>
      <c r="AX847" s="14" t="s">
        <v>73</v>
      </c>
      <c r="AY847" s="219" t="s">
        <v>226</v>
      </c>
    </row>
    <row r="848" spans="2:51" s="16" customFormat="1" ht="11.25">
      <c r="B848" s="253"/>
      <c r="C848" s="254"/>
      <c r="D848" s="200" t="s">
        <v>238</v>
      </c>
      <c r="E848" s="255" t="s">
        <v>19</v>
      </c>
      <c r="F848" s="256" t="s">
        <v>1207</v>
      </c>
      <c r="G848" s="254"/>
      <c r="H848" s="257">
        <v>11.157999999999999</v>
      </c>
      <c r="I848" s="258"/>
      <c r="J848" s="254"/>
      <c r="K848" s="254"/>
      <c r="L848" s="259"/>
      <c r="M848" s="260"/>
      <c r="N848" s="261"/>
      <c r="O848" s="261"/>
      <c r="P848" s="261"/>
      <c r="Q848" s="261"/>
      <c r="R848" s="261"/>
      <c r="S848" s="261"/>
      <c r="T848" s="262"/>
      <c r="AT848" s="263" t="s">
        <v>238</v>
      </c>
      <c r="AU848" s="263" t="s">
        <v>82</v>
      </c>
      <c r="AV848" s="16" t="s">
        <v>90</v>
      </c>
      <c r="AW848" s="16" t="s">
        <v>35</v>
      </c>
      <c r="AX848" s="16" t="s">
        <v>73</v>
      </c>
      <c r="AY848" s="263" t="s">
        <v>226</v>
      </c>
    </row>
    <row r="849" spans="2:51" s="13" customFormat="1" ht="11.25">
      <c r="B849" s="198"/>
      <c r="C849" s="199"/>
      <c r="D849" s="200" t="s">
        <v>238</v>
      </c>
      <c r="E849" s="201" t="s">
        <v>19</v>
      </c>
      <c r="F849" s="202" t="s">
        <v>1580</v>
      </c>
      <c r="G849" s="199"/>
      <c r="H849" s="201" t="s">
        <v>19</v>
      </c>
      <c r="I849" s="203"/>
      <c r="J849" s="199"/>
      <c r="K849" s="199"/>
      <c r="L849" s="204"/>
      <c r="M849" s="205"/>
      <c r="N849" s="206"/>
      <c r="O849" s="206"/>
      <c r="P849" s="206"/>
      <c r="Q849" s="206"/>
      <c r="R849" s="206"/>
      <c r="S849" s="206"/>
      <c r="T849" s="207"/>
      <c r="AT849" s="208" t="s">
        <v>238</v>
      </c>
      <c r="AU849" s="208" t="s">
        <v>82</v>
      </c>
      <c r="AV849" s="13" t="s">
        <v>80</v>
      </c>
      <c r="AW849" s="13" t="s">
        <v>35</v>
      </c>
      <c r="AX849" s="13" t="s">
        <v>73</v>
      </c>
      <c r="AY849" s="208" t="s">
        <v>226</v>
      </c>
    </row>
    <row r="850" spans="2:51" s="14" customFormat="1" ht="11.25">
      <c r="B850" s="209"/>
      <c r="C850" s="210"/>
      <c r="D850" s="200" t="s">
        <v>238</v>
      </c>
      <c r="E850" s="211" t="s">
        <v>19</v>
      </c>
      <c r="F850" s="212" t="s">
        <v>1741</v>
      </c>
      <c r="G850" s="210"/>
      <c r="H850" s="213">
        <v>14.48</v>
      </c>
      <c r="I850" s="214"/>
      <c r="J850" s="210"/>
      <c r="K850" s="210"/>
      <c r="L850" s="215"/>
      <c r="M850" s="216"/>
      <c r="N850" s="217"/>
      <c r="O850" s="217"/>
      <c r="P850" s="217"/>
      <c r="Q850" s="217"/>
      <c r="R850" s="217"/>
      <c r="S850" s="217"/>
      <c r="T850" s="218"/>
      <c r="AT850" s="219" t="s">
        <v>238</v>
      </c>
      <c r="AU850" s="219" t="s">
        <v>82</v>
      </c>
      <c r="AV850" s="14" t="s">
        <v>82</v>
      </c>
      <c r="AW850" s="14" t="s">
        <v>35</v>
      </c>
      <c r="AX850" s="14" t="s">
        <v>73</v>
      </c>
      <c r="AY850" s="219" t="s">
        <v>226</v>
      </c>
    </row>
    <row r="851" spans="2:51" s="14" customFormat="1" ht="11.25">
      <c r="B851" s="209"/>
      <c r="C851" s="210"/>
      <c r="D851" s="200" t="s">
        <v>238</v>
      </c>
      <c r="E851" s="211" t="s">
        <v>19</v>
      </c>
      <c r="F851" s="212" t="s">
        <v>1742</v>
      </c>
      <c r="G851" s="210"/>
      <c r="H851" s="213">
        <v>-2</v>
      </c>
      <c r="I851" s="214"/>
      <c r="J851" s="210"/>
      <c r="K851" s="210"/>
      <c r="L851" s="215"/>
      <c r="M851" s="216"/>
      <c r="N851" s="217"/>
      <c r="O851" s="217"/>
      <c r="P851" s="217"/>
      <c r="Q851" s="217"/>
      <c r="R851" s="217"/>
      <c r="S851" s="217"/>
      <c r="T851" s="218"/>
      <c r="AT851" s="219" t="s">
        <v>238</v>
      </c>
      <c r="AU851" s="219" t="s">
        <v>82</v>
      </c>
      <c r="AV851" s="14" t="s">
        <v>82</v>
      </c>
      <c r="AW851" s="14" t="s">
        <v>35</v>
      </c>
      <c r="AX851" s="14" t="s">
        <v>73</v>
      </c>
      <c r="AY851" s="219" t="s">
        <v>226</v>
      </c>
    </row>
    <row r="852" spans="2:51" s="16" customFormat="1" ht="11.25">
      <c r="B852" s="253"/>
      <c r="C852" s="254"/>
      <c r="D852" s="200" t="s">
        <v>238</v>
      </c>
      <c r="E852" s="255" t="s">
        <v>19</v>
      </c>
      <c r="F852" s="256" t="s">
        <v>1207</v>
      </c>
      <c r="G852" s="254"/>
      <c r="H852" s="257">
        <v>12.48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238</v>
      </c>
      <c r="AU852" s="263" t="s">
        <v>82</v>
      </c>
      <c r="AV852" s="16" t="s">
        <v>90</v>
      </c>
      <c r="AW852" s="16" t="s">
        <v>35</v>
      </c>
      <c r="AX852" s="16" t="s">
        <v>73</v>
      </c>
      <c r="AY852" s="263" t="s">
        <v>226</v>
      </c>
    </row>
    <row r="853" spans="2:51" s="13" customFormat="1" ht="11.25">
      <c r="B853" s="198"/>
      <c r="C853" s="199"/>
      <c r="D853" s="200" t="s">
        <v>238</v>
      </c>
      <c r="E853" s="201" t="s">
        <v>19</v>
      </c>
      <c r="F853" s="202" t="s">
        <v>1583</v>
      </c>
      <c r="G853" s="199"/>
      <c r="H853" s="201" t="s">
        <v>19</v>
      </c>
      <c r="I853" s="203"/>
      <c r="J853" s="199"/>
      <c r="K853" s="199"/>
      <c r="L853" s="204"/>
      <c r="M853" s="205"/>
      <c r="N853" s="206"/>
      <c r="O853" s="206"/>
      <c r="P853" s="206"/>
      <c r="Q853" s="206"/>
      <c r="R853" s="206"/>
      <c r="S853" s="206"/>
      <c r="T853" s="207"/>
      <c r="AT853" s="208" t="s">
        <v>238</v>
      </c>
      <c r="AU853" s="208" t="s">
        <v>82</v>
      </c>
      <c r="AV853" s="13" t="s">
        <v>80</v>
      </c>
      <c r="AW853" s="13" t="s">
        <v>35</v>
      </c>
      <c r="AX853" s="13" t="s">
        <v>73</v>
      </c>
      <c r="AY853" s="208" t="s">
        <v>226</v>
      </c>
    </row>
    <row r="854" spans="2:51" s="14" customFormat="1" ht="11.25">
      <c r="B854" s="209"/>
      <c r="C854" s="210"/>
      <c r="D854" s="200" t="s">
        <v>238</v>
      </c>
      <c r="E854" s="211" t="s">
        <v>19</v>
      </c>
      <c r="F854" s="212" t="s">
        <v>1743</v>
      </c>
      <c r="G854" s="210"/>
      <c r="H854" s="213">
        <v>10.81</v>
      </c>
      <c r="I854" s="214"/>
      <c r="J854" s="210"/>
      <c r="K854" s="210"/>
      <c r="L854" s="215"/>
      <c r="M854" s="216"/>
      <c r="N854" s="217"/>
      <c r="O854" s="217"/>
      <c r="P854" s="217"/>
      <c r="Q854" s="217"/>
      <c r="R854" s="217"/>
      <c r="S854" s="217"/>
      <c r="T854" s="218"/>
      <c r="AT854" s="219" t="s">
        <v>238</v>
      </c>
      <c r="AU854" s="219" t="s">
        <v>82</v>
      </c>
      <c r="AV854" s="14" t="s">
        <v>82</v>
      </c>
      <c r="AW854" s="14" t="s">
        <v>35</v>
      </c>
      <c r="AX854" s="14" t="s">
        <v>73</v>
      </c>
      <c r="AY854" s="219" t="s">
        <v>226</v>
      </c>
    </row>
    <row r="855" spans="2:51" s="14" customFormat="1" ht="11.25">
      <c r="B855" s="209"/>
      <c r="C855" s="210"/>
      <c r="D855" s="200" t="s">
        <v>238</v>
      </c>
      <c r="E855" s="211" t="s">
        <v>19</v>
      </c>
      <c r="F855" s="212" t="s">
        <v>1744</v>
      </c>
      <c r="G855" s="210"/>
      <c r="H855" s="213">
        <v>0.6</v>
      </c>
      <c r="I855" s="214"/>
      <c r="J855" s="210"/>
      <c r="K855" s="210"/>
      <c r="L855" s="215"/>
      <c r="M855" s="216"/>
      <c r="N855" s="217"/>
      <c r="O855" s="217"/>
      <c r="P855" s="217"/>
      <c r="Q855" s="217"/>
      <c r="R855" s="217"/>
      <c r="S855" s="217"/>
      <c r="T855" s="218"/>
      <c r="AT855" s="219" t="s">
        <v>238</v>
      </c>
      <c r="AU855" s="219" t="s">
        <v>82</v>
      </c>
      <c r="AV855" s="14" t="s">
        <v>82</v>
      </c>
      <c r="AW855" s="14" t="s">
        <v>35</v>
      </c>
      <c r="AX855" s="14" t="s">
        <v>73</v>
      </c>
      <c r="AY855" s="219" t="s">
        <v>226</v>
      </c>
    </row>
    <row r="856" spans="2:51" s="14" customFormat="1" ht="11.25">
      <c r="B856" s="209"/>
      <c r="C856" s="210"/>
      <c r="D856" s="200" t="s">
        <v>238</v>
      </c>
      <c r="E856" s="211" t="s">
        <v>19</v>
      </c>
      <c r="F856" s="212" t="s">
        <v>1728</v>
      </c>
      <c r="G856" s="210"/>
      <c r="H856" s="213">
        <v>-1.6</v>
      </c>
      <c r="I856" s="214"/>
      <c r="J856" s="210"/>
      <c r="K856" s="210"/>
      <c r="L856" s="215"/>
      <c r="M856" s="216"/>
      <c r="N856" s="217"/>
      <c r="O856" s="217"/>
      <c r="P856" s="217"/>
      <c r="Q856" s="217"/>
      <c r="R856" s="217"/>
      <c r="S856" s="217"/>
      <c r="T856" s="218"/>
      <c r="AT856" s="219" t="s">
        <v>238</v>
      </c>
      <c r="AU856" s="219" t="s">
        <v>82</v>
      </c>
      <c r="AV856" s="14" t="s">
        <v>82</v>
      </c>
      <c r="AW856" s="14" t="s">
        <v>35</v>
      </c>
      <c r="AX856" s="14" t="s">
        <v>73</v>
      </c>
      <c r="AY856" s="219" t="s">
        <v>226</v>
      </c>
    </row>
    <row r="857" spans="2:51" s="16" customFormat="1" ht="11.25">
      <c r="B857" s="253"/>
      <c r="C857" s="254"/>
      <c r="D857" s="200" t="s">
        <v>238</v>
      </c>
      <c r="E857" s="255" t="s">
        <v>19</v>
      </c>
      <c r="F857" s="256" t="s">
        <v>1207</v>
      </c>
      <c r="G857" s="254"/>
      <c r="H857" s="257">
        <v>9.81</v>
      </c>
      <c r="I857" s="258"/>
      <c r="J857" s="254"/>
      <c r="K857" s="254"/>
      <c r="L857" s="259"/>
      <c r="M857" s="260"/>
      <c r="N857" s="261"/>
      <c r="O857" s="261"/>
      <c r="P857" s="261"/>
      <c r="Q857" s="261"/>
      <c r="R857" s="261"/>
      <c r="S857" s="261"/>
      <c r="T857" s="262"/>
      <c r="AT857" s="263" t="s">
        <v>238</v>
      </c>
      <c r="AU857" s="263" t="s">
        <v>82</v>
      </c>
      <c r="AV857" s="16" t="s">
        <v>90</v>
      </c>
      <c r="AW857" s="16" t="s">
        <v>35</v>
      </c>
      <c r="AX857" s="16" t="s">
        <v>73</v>
      </c>
      <c r="AY857" s="263" t="s">
        <v>226</v>
      </c>
    </row>
    <row r="858" spans="2:51" s="13" customFormat="1" ht="11.25">
      <c r="B858" s="198"/>
      <c r="C858" s="199"/>
      <c r="D858" s="200" t="s">
        <v>238</v>
      </c>
      <c r="E858" s="201" t="s">
        <v>19</v>
      </c>
      <c r="F858" s="202" t="s">
        <v>1587</v>
      </c>
      <c r="G858" s="199"/>
      <c r="H858" s="201" t="s">
        <v>19</v>
      </c>
      <c r="I858" s="203"/>
      <c r="J858" s="199"/>
      <c r="K858" s="199"/>
      <c r="L858" s="204"/>
      <c r="M858" s="205"/>
      <c r="N858" s="206"/>
      <c r="O858" s="206"/>
      <c r="P858" s="206"/>
      <c r="Q858" s="206"/>
      <c r="R858" s="206"/>
      <c r="S858" s="206"/>
      <c r="T858" s="207"/>
      <c r="AT858" s="208" t="s">
        <v>238</v>
      </c>
      <c r="AU858" s="208" t="s">
        <v>82</v>
      </c>
      <c r="AV858" s="13" t="s">
        <v>80</v>
      </c>
      <c r="AW858" s="13" t="s">
        <v>35</v>
      </c>
      <c r="AX858" s="13" t="s">
        <v>73</v>
      </c>
      <c r="AY858" s="208" t="s">
        <v>226</v>
      </c>
    </row>
    <row r="859" spans="2:51" s="14" customFormat="1" ht="11.25">
      <c r="B859" s="209"/>
      <c r="C859" s="210"/>
      <c r="D859" s="200" t="s">
        <v>238</v>
      </c>
      <c r="E859" s="211" t="s">
        <v>19</v>
      </c>
      <c r="F859" s="212" t="s">
        <v>1745</v>
      </c>
      <c r="G859" s="210"/>
      <c r="H859" s="213">
        <v>15.52</v>
      </c>
      <c r="I859" s="214"/>
      <c r="J859" s="210"/>
      <c r="K859" s="210"/>
      <c r="L859" s="215"/>
      <c r="M859" s="216"/>
      <c r="N859" s="217"/>
      <c r="O859" s="217"/>
      <c r="P859" s="217"/>
      <c r="Q859" s="217"/>
      <c r="R859" s="217"/>
      <c r="S859" s="217"/>
      <c r="T859" s="218"/>
      <c r="AT859" s="219" t="s">
        <v>238</v>
      </c>
      <c r="AU859" s="219" t="s">
        <v>82</v>
      </c>
      <c r="AV859" s="14" t="s">
        <v>82</v>
      </c>
      <c r="AW859" s="14" t="s">
        <v>35</v>
      </c>
      <c r="AX859" s="14" t="s">
        <v>73</v>
      </c>
      <c r="AY859" s="219" t="s">
        <v>226</v>
      </c>
    </row>
    <row r="860" spans="2:51" s="14" customFormat="1" ht="11.25">
      <c r="B860" s="209"/>
      <c r="C860" s="210"/>
      <c r="D860" s="200" t="s">
        <v>238</v>
      </c>
      <c r="E860" s="211" t="s">
        <v>19</v>
      </c>
      <c r="F860" s="212" t="s">
        <v>1746</v>
      </c>
      <c r="G860" s="210"/>
      <c r="H860" s="213">
        <v>0.3</v>
      </c>
      <c r="I860" s="214"/>
      <c r="J860" s="210"/>
      <c r="K860" s="210"/>
      <c r="L860" s="215"/>
      <c r="M860" s="216"/>
      <c r="N860" s="217"/>
      <c r="O860" s="217"/>
      <c r="P860" s="217"/>
      <c r="Q860" s="217"/>
      <c r="R860" s="217"/>
      <c r="S860" s="217"/>
      <c r="T860" s="218"/>
      <c r="AT860" s="219" t="s">
        <v>238</v>
      </c>
      <c r="AU860" s="219" t="s">
        <v>82</v>
      </c>
      <c r="AV860" s="14" t="s">
        <v>82</v>
      </c>
      <c r="AW860" s="14" t="s">
        <v>35</v>
      </c>
      <c r="AX860" s="14" t="s">
        <v>73</v>
      </c>
      <c r="AY860" s="219" t="s">
        <v>226</v>
      </c>
    </row>
    <row r="861" spans="2:51" s="14" customFormat="1" ht="11.25">
      <c r="B861" s="209"/>
      <c r="C861" s="210"/>
      <c r="D861" s="200" t="s">
        <v>238</v>
      </c>
      <c r="E861" s="211" t="s">
        <v>19</v>
      </c>
      <c r="F861" s="212" t="s">
        <v>1747</v>
      </c>
      <c r="G861" s="210"/>
      <c r="H861" s="213">
        <v>-0.8</v>
      </c>
      <c r="I861" s="214"/>
      <c r="J861" s="210"/>
      <c r="K861" s="210"/>
      <c r="L861" s="215"/>
      <c r="M861" s="216"/>
      <c r="N861" s="217"/>
      <c r="O861" s="217"/>
      <c r="P861" s="217"/>
      <c r="Q861" s="217"/>
      <c r="R861" s="217"/>
      <c r="S861" s="217"/>
      <c r="T861" s="218"/>
      <c r="AT861" s="219" t="s">
        <v>238</v>
      </c>
      <c r="AU861" s="219" t="s">
        <v>82</v>
      </c>
      <c r="AV861" s="14" t="s">
        <v>82</v>
      </c>
      <c r="AW861" s="14" t="s">
        <v>35</v>
      </c>
      <c r="AX861" s="14" t="s">
        <v>73</v>
      </c>
      <c r="AY861" s="219" t="s">
        <v>226</v>
      </c>
    </row>
    <row r="862" spans="2:51" s="16" customFormat="1" ht="11.25">
      <c r="B862" s="253"/>
      <c r="C862" s="254"/>
      <c r="D862" s="200" t="s">
        <v>238</v>
      </c>
      <c r="E862" s="255" t="s">
        <v>19</v>
      </c>
      <c r="F862" s="256" t="s">
        <v>1207</v>
      </c>
      <c r="G862" s="254"/>
      <c r="H862" s="257">
        <v>15.02</v>
      </c>
      <c r="I862" s="258"/>
      <c r="J862" s="254"/>
      <c r="K862" s="254"/>
      <c r="L862" s="259"/>
      <c r="M862" s="260"/>
      <c r="N862" s="261"/>
      <c r="O862" s="261"/>
      <c r="P862" s="261"/>
      <c r="Q862" s="261"/>
      <c r="R862" s="261"/>
      <c r="S862" s="261"/>
      <c r="T862" s="262"/>
      <c r="AT862" s="263" t="s">
        <v>238</v>
      </c>
      <c r="AU862" s="263" t="s">
        <v>82</v>
      </c>
      <c r="AV862" s="16" t="s">
        <v>90</v>
      </c>
      <c r="AW862" s="16" t="s">
        <v>35</v>
      </c>
      <c r="AX862" s="16" t="s">
        <v>73</v>
      </c>
      <c r="AY862" s="263" t="s">
        <v>226</v>
      </c>
    </row>
    <row r="863" spans="2:51" s="13" customFormat="1" ht="11.25">
      <c r="B863" s="198"/>
      <c r="C863" s="199"/>
      <c r="D863" s="200" t="s">
        <v>238</v>
      </c>
      <c r="E863" s="201" t="s">
        <v>19</v>
      </c>
      <c r="F863" s="202" t="s">
        <v>1591</v>
      </c>
      <c r="G863" s="199"/>
      <c r="H863" s="201" t="s">
        <v>19</v>
      </c>
      <c r="I863" s="203"/>
      <c r="J863" s="199"/>
      <c r="K863" s="199"/>
      <c r="L863" s="204"/>
      <c r="M863" s="205"/>
      <c r="N863" s="206"/>
      <c r="O863" s="206"/>
      <c r="P863" s="206"/>
      <c r="Q863" s="206"/>
      <c r="R863" s="206"/>
      <c r="S863" s="206"/>
      <c r="T863" s="207"/>
      <c r="AT863" s="208" t="s">
        <v>238</v>
      </c>
      <c r="AU863" s="208" t="s">
        <v>82</v>
      </c>
      <c r="AV863" s="13" t="s">
        <v>80</v>
      </c>
      <c r="AW863" s="13" t="s">
        <v>35</v>
      </c>
      <c r="AX863" s="13" t="s">
        <v>73</v>
      </c>
      <c r="AY863" s="208" t="s">
        <v>226</v>
      </c>
    </row>
    <row r="864" spans="2:51" s="14" customFormat="1" ht="11.25">
      <c r="B864" s="209"/>
      <c r="C864" s="210"/>
      <c r="D864" s="200" t="s">
        <v>238</v>
      </c>
      <c r="E864" s="211" t="s">
        <v>19</v>
      </c>
      <c r="F864" s="212" t="s">
        <v>1745</v>
      </c>
      <c r="G864" s="210"/>
      <c r="H864" s="213">
        <v>15.52</v>
      </c>
      <c r="I864" s="214"/>
      <c r="J864" s="210"/>
      <c r="K864" s="210"/>
      <c r="L864" s="215"/>
      <c r="M864" s="216"/>
      <c r="N864" s="217"/>
      <c r="O864" s="217"/>
      <c r="P864" s="217"/>
      <c r="Q864" s="217"/>
      <c r="R864" s="217"/>
      <c r="S864" s="217"/>
      <c r="T864" s="218"/>
      <c r="AT864" s="219" t="s">
        <v>238</v>
      </c>
      <c r="AU864" s="219" t="s">
        <v>82</v>
      </c>
      <c r="AV864" s="14" t="s">
        <v>82</v>
      </c>
      <c r="AW864" s="14" t="s">
        <v>35</v>
      </c>
      <c r="AX864" s="14" t="s">
        <v>73</v>
      </c>
      <c r="AY864" s="219" t="s">
        <v>226</v>
      </c>
    </row>
    <row r="865" spans="2:51" s="14" customFormat="1" ht="11.25">
      <c r="B865" s="209"/>
      <c r="C865" s="210"/>
      <c r="D865" s="200" t="s">
        <v>238</v>
      </c>
      <c r="E865" s="211" t="s">
        <v>19</v>
      </c>
      <c r="F865" s="212" t="s">
        <v>1746</v>
      </c>
      <c r="G865" s="210"/>
      <c r="H865" s="213">
        <v>0.3</v>
      </c>
      <c r="I865" s="214"/>
      <c r="J865" s="210"/>
      <c r="K865" s="210"/>
      <c r="L865" s="215"/>
      <c r="M865" s="216"/>
      <c r="N865" s="217"/>
      <c r="O865" s="217"/>
      <c r="P865" s="217"/>
      <c r="Q865" s="217"/>
      <c r="R865" s="217"/>
      <c r="S865" s="217"/>
      <c r="T865" s="218"/>
      <c r="AT865" s="219" t="s">
        <v>238</v>
      </c>
      <c r="AU865" s="219" t="s">
        <v>82</v>
      </c>
      <c r="AV865" s="14" t="s">
        <v>82</v>
      </c>
      <c r="AW865" s="14" t="s">
        <v>35</v>
      </c>
      <c r="AX865" s="14" t="s">
        <v>73</v>
      </c>
      <c r="AY865" s="219" t="s">
        <v>226</v>
      </c>
    </row>
    <row r="866" spans="2:51" s="14" customFormat="1" ht="11.25">
      <c r="B866" s="209"/>
      <c r="C866" s="210"/>
      <c r="D866" s="200" t="s">
        <v>238</v>
      </c>
      <c r="E866" s="211" t="s">
        <v>19</v>
      </c>
      <c r="F866" s="212" t="s">
        <v>1747</v>
      </c>
      <c r="G866" s="210"/>
      <c r="H866" s="213">
        <v>-0.8</v>
      </c>
      <c r="I866" s="214"/>
      <c r="J866" s="210"/>
      <c r="K866" s="210"/>
      <c r="L866" s="215"/>
      <c r="M866" s="216"/>
      <c r="N866" s="217"/>
      <c r="O866" s="217"/>
      <c r="P866" s="217"/>
      <c r="Q866" s="217"/>
      <c r="R866" s="217"/>
      <c r="S866" s="217"/>
      <c r="T866" s="218"/>
      <c r="AT866" s="219" t="s">
        <v>238</v>
      </c>
      <c r="AU866" s="219" t="s">
        <v>82</v>
      </c>
      <c r="AV866" s="14" t="s">
        <v>82</v>
      </c>
      <c r="AW866" s="14" t="s">
        <v>35</v>
      </c>
      <c r="AX866" s="14" t="s">
        <v>73</v>
      </c>
      <c r="AY866" s="219" t="s">
        <v>226</v>
      </c>
    </row>
    <row r="867" spans="2:51" s="16" customFormat="1" ht="11.25">
      <c r="B867" s="253"/>
      <c r="C867" s="254"/>
      <c r="D867" s="200" t="s">
        <v>238</v>
      </c>
      <c r="E867" s="255" t="s">
        <v>19</v>
      </c>
      <c r="F867" s="256" t="s">
        <v>1207</v>
      </c>
      <c r="G867" s="254"/>
      <c r="H867" s="257">
        <v>15.02</v>
      </c>
      <c r="I867" s="258"/>
      <c r="J867" s="254"/>
      <c r="K867" s="254"/>
      <c r="L867" s="259"/>
      <c r="M867" s="260"/>
      <c r="N867" s="261"/>
      <c r="O867" s="261"/>
      <c r="P867" s="261"/>
      <c r="Q867" s="261"/>
      <c r="R867" s="261"/>
      <c r="S867" s="261"/>
      <c r="T867" s="262"/>
      <c r="AT867" s="263" t="s">
        <v>238</v>
      </c>
      <c r="AU867" s="263" t="s">
        <v>82</v>
      </c>
      <c r="AV867" s="16" t="s">
        <v>90</v>
      </c>
      <c r="AW867" s="16" t="s">
        <v>35</v>
      </c>
      <c r="AX867" s="16" t="s">
        <v>73</v>
      </c>
      <c r="AY867" s="263" t="s">
        <v>226</v>
      </c>
    </row>
    <row r="868" spans="2:51" s="13" customFormat="1" ht="11.25">
      <c r="B868" s="198"/>
      <c r="C868" s="199"/>
      <c r="D868" s="200" t="s">
        <v>238</v>
      </c>
      <c r="E868" s="201" t="s">
        <v>19</v>
      </c>
      <c r="F868" s="202" t="s">
        <v>1592</v>
      </c>
      <c r="G868" s="199"/>
      <c r="H868" s="201" t="s">
        <v>19</v>
      </c>
      <c r="I868" s="203"/>
      <c r="J868" s="199"/>
      <c r="K868" s="199"/>
      <c r="L868" s="204"/>
      <c r="M868" s="205"/>
      <c r="N868" s="206"/>
      <c r="O868" s="206"/>
      <c r="P868" s="206"/>
      <c r="Q868" s="206"/>
      <c r="R868" s="206"/>
      <c r="S868" s="206"/>
      <c r="T868" s="207"/>
      <c r="AT868" s="208" t="s">
        <v>238</v>
      </c>
      <c r="AU868" s="208" t="s">
        <v>82</v>
      </c>
      <c r="AV868" s="13" t="s">
        <v>80</v>
      </c>
      <c r="AW868" s="13" t="s">
        <v>35</v>
      </c>
      <c r="AX868" s="13" t="s">
        <v>73</v>
      </c>
      <c r="AY868" s="208" t="s">
        <v>226</v>
      </c>
    </row>
    <row r="869" spans="2:51" s="14" customFormat="1" ht="11.25">
      <c r="B869" s="209"/>
      <c r="C869" s="210"/>
      <c r="D869" s="200" t="s">
        <v>238</v>
      </c>
      <c r="E869" s="211" t="s">
        <v>19</v>
      </c>
      <c r="F869" s="212" t="s">
        <v>1748</v>
      </c>
      <c r="G869" s="210"/>
      <c r="H869" s="213">
        <v>11.5</v>
      </c>
      <c r="I869" s="214"/>
      <c r="J869" s="210"/>
      <c r="K869" s="210"/>
      <c r="L869" s="215"/>
      <c r="M869" s="216"/>
      <c r="N869" s="217"/>
      <c r="O869" s="217"/>
      <c r="P869" s="217"/>
      <c r="Q869" s="217"/>
      <c r="R869" s="217"/>
      <c r="S869" s="217"/>
      <c r="T869" s="218"/>
      <c r="AT869" s="219" t="s">
        <v>238</v>
      </c>
      <c r="AU869" s="219" t="s">
        <v>82</v>
      </c>
      <c r="AV869" s="14" t="s">
        <v>82</v>
      </c>
      <c r="AW869" s="14" t="s">
        <v>35</v>
      </c>
      <c r="AX869" s="14" t="s">
        <v>73</v>
      </c>
      <c r="AY869" s="219" t="s">
        <v>226</v>
      </c>
    </row>
    <row r="870" spans="2:51" s="14" customFormat="1" ht="11.25">
      <c r="B870" s="209"/>
      <c r="C870" s="210"/>
      <c r="D870" s="200" t="s">
        <v>238</v>
      </c>
      <c r="E870" s="211" t="s">
        <v>19</v>
      </c>
      <c r="F870" s="212" t="s">
        <v>1746</v>
      </c>
      <c r="G870" s="210"/>
      <c r="H870" s="213">
        <v>0.3</v>
      </c>
      <c r="I870" s="214"/>
      <c r="J870" s="210"/>
      <c r="K870" s="210"/>
      <c r="L870" s="215"/>
      <c r="M870" s="216"/>
      <c r="N870" s="217"/>
      <c r="O870" s="217"/>
      <c r="P870" s="217"/>
      <c r="Q870" s="217"/>
      <c r="R870" s="217"/>
      <c r="S870" s="217"/>
      <c r="T870" s="218"/>
      <c r="AT870" s="219" t="s">
        <v>238</v>
      </c>
      <c r="AU870" s="219" t="s">
        <v>82</v>
      </c>
      <c r="AV870" s="14" t="s">
        <v>82</v>
      </c>
      <c r="AW870" s="14" t="s">
        <v>35</v>
      </c>
      <c r="AX870" s="14" t="s">
        <v>73</v>
      </c>
      <c r="AY870" s="219" t="s">
        <v>226</v>
      </c>
    </row>
    <row r="871" spans="2:51" s="14" customFormat="1" ht="11.25">
      <c r="B871" s="209"/>
      <c r="C871" s="210"/>
      <c r="D871" s="200" t="s">
        <v>238</v>
      </c>
      <c r="E871" s="211" t="s">
        <v>19</v>
      </c>
      <c r="F871" s="212" t="s">
        <v>1747</v>
      </c>
      <c r="G871" s="210"/>
      <c r="H871" s="213">
        <v>-0.8</v>
      </c>
      <c r="I871" s="214"/>
      <c r="J871" s="210"/>
      <c r="K871" s="210"/>
      <c r="L871" s="215"/>
      <c r="M871" s="216"/>
      <c r="N871" s="217"/>
      <c r="O871" s="217"/>
      <c r="P871" s="217"/>
      <c r="Q871" s="217"/>
      <c r="R871" s="217"/>
      <c r="S871" s="217"/>
      <c r="T871" s="218"/>
      <c r="AT871" s="219" t="s">
        <v>238</v>
      </c>
      <c r="AU871" s="219" t="s">
        <v>82</v>
      </c>
      <c r="AV871" s="14" t="s">
        <v>82</v>
      </c>
      <c r="AW871" s="14" t="s">
        <v>35</v>
      </c>
      <c r="AX871" s="14" t="s">
        <v>73</v>
      </c>
      <c r="AY871" s="219" t="s">
        <v>226</v>
      </c>
    </row>
    <row r="872" spans="2:51" s="16" customFormat="1" ht="11.25">
      <c r="B872" s="253"/>
      <c r="C872" s="254"/>
      <c r="D872" s="200" t="s">
        <v>238</v>
      </c>
      <c r="E872" s="255" t="s">
        <v>19</v>
      </c>
      <c r="F872" s="256" t="s">
        <v>1207</v>
      </c>
      <c r="G872" s="254"/>
      <c r="H872" s="257">
        <v>11</v>
      </c>
      <c r="I872" s="258"/>
      <c r="J872" s="254"/>
      <c r="K872" s="254"/>
      <c r="L872" s="259"/>
      <c r="M872" s="260"/>
      <c r="N872" s="261"/>
      <c r="O872" s="261"/>
      <c r="P872" s="261"/>
      <c r="Q872" s="261"/>
      <c r="R872" s="261"/>
      <c r="S872" s="261"/>
      <c r="T872" s="262"/>
      <c r="AT872" s="263" t="s">
        <v>238</v>
      </c>
      <c r="AU872" s="263" t="s">
        <v>82</v>
      </c>
      <c r="AV872" s="16" t="s">
        <v>90</v>
      </c>
      <c r="AW872" s="16" t="s">
        <v>35</v>
      </c>
      <c r="AX872" s="16" t="s">
        <v>73</v>
      </c>
      <c r="AY872" s="263" t="s">
        <v>226</v>
      </c>
    </row>
    <row r="873" spans="2:51" s="13" customFormat="1" ht="11.25">
      <c r="B873" s="198"/>
      <c r="C873" s="199"/>
      <c r="D873" s="200" t="s">
        <v>238</v>
      </c>
      <c r="E873" s="201" t="s">
        <v>19</v>
      </c>
      <c r="F873" s="202" t="s">
        <v>1594</v>
      </c>
      <c r="G873" s="199"/>
      <c r="H873" s="201" t="s">
        <v>19</v>
      </c>
      <c r="I873" s="203"/>
      <c r="J873" s="199"/>
      <c r="K873" s="199"/>
      <c r="L873" s="204"/>
      <c r="M873" s="205"/>
      <c r="N873" s="206"/>
      <c r="O873" s="206"/>
      <c r="P873" s="206"/>
      <c r="Q873" s="206"/>
      <c r="R873" s="206"/>
      <c r="S873" s="206"/>
      <c r="T873" s="207"/>
      <c r="AT873" s="208" t="s">
        <v>238</v>
      </c>
      <c r="AU873" s="208" t="s">
        <v>82</v>
      </c>
      <c r="AV873" s="13" t="s">
        <v>80</v>
      </c>
      <c r="AW873" s="13" t="s">
        <v>35</v>
      </c>
      <c r="AX873" s="13" t="s">
        <v>73</v>
      </c>
      <c r="AY873" s="208" t="s">
        <v>226</v>
      </c>
    </row>
    <row r="874" spans="2:51" s="14" customFormat="1" ht="11.25">
      <c r="B874" s="209"/>
      <c r="C874" s="210"/>
      <c r="D874" s="200" t="s">
        <v>238</v>
      </c>
      <c r="E874" s="211" t="s">
        <v>19</v>
      </c>
      <c r="F874" s="212" t="s">
        <v>1749</v>
      </c>
      <c r="G874" s="210"/>
      <c r="H874" s="213">
        <v>5.14</v>
      </c>
      <c r="I874" s="214"/>
      <c r="J874" s="210"/>
      <c r="K874" s="210"/>
      <c r="L874" s="215"/>
      <c r="M874" s="216"/>
      <c r="N874" s="217"/>
      <c r="O874" s="217"/>
      <c r="P874" s="217"/>
      <c r="Q874" s="217"/>
      <c r="R874" s="217"/>
      <c r="S874" s="217"/>
      <c r="T874" s="218"/>
      <c r="AT874" s="219" t="s">
        <v>238</v>
      </c>
      <c r="AU874" s="219" t="s">
        <v>82</v>
      </c>
      <c r="AV874" s="14" t="s">
        <v>82</v>
      </c>
      <c r="AW874" s="14" t="s">
        <v>35</v>
      </c>
      <c r="AX874" s="14" t="s">
        <v>73</v>
      </c>
      <c r="AY874" s="219" t="s">
        <v>226</v>
      </c>
    </row>
    <row r="875" spans="2:51" s="14" customFormat="1" ht="11.25">
      <c r="B875" s="209"/>
      <c r="C875" s="210"/>
      <c r="D875" s="200" t="s">
        <v>238</v>
      </c>
      <c r="E875" s="211" t="s">
        <v>19</v>
      </c>
      <c r="F875" s="212" t="s">
        <v>1747</v>
      </c>
      <c r="G875" s="210"/>
      <c r="H875" s="213">
        <v>-0.8</v>
      </c>
      <c r="I875" s="214"/>
      <c r="J875" s="210"/>
      <c r="K875" s="210"/>
      <c r="L875" s="215"/>
      <c r="M875" s="216"/>
      <c r="N875" s="217"/>
      <c r="O875" s="217"/>
      <c r="P875" s="217"/>
      <c r="Q875" s="217"/>
      <c r="R875" s="217"/>
      <c r="S875" s="217"/>
      <c r="T875" s="218"/>
      <c r="AT875" s="219" t="s">
        <v>238</v>
      </c>
      <c r="AU875" s="219" t="s">
        <v>82</v>
      </c>
      <c r="AV875" s="14" t="s">
        <v>82</v>
      </c>
      <c r="AW875" s="14" t="s">
        <v>35</v>
      </c>
      <c r="AX875" s="14" t="s">
        <v>73</v>
      </c>
      <c r="AY875" s="219" t="s">
        <v>226</v>
      </c>
    </row>
    <row r="876" spans="2:51" s="16" customFormat="1" ht="11.25">
      <c r="B876" s="253"/>
      <c r="C876" s="254"/>
      <c r="D876" s="200" t="s">
        <v>238</v>
      </c>
      <c r="E876" s="255" t="s">
        <v>19</v>
      </c>
      <c r="F876" s="256" t="s">
        <v>1207</v>
      </c>
      <c r="G876" s="254"/>
      <c r="H876" s="257">
        <v>4.34</v>
      </c>
      <c r="I876" s="258"/>
      <c r="J876" s="254"/>
      <c r="K876" s="254"/>
      <c r="L876" s="259"/>
      <c r="M876" s="260"/>
      <c r="N876" s="261"/>
      <c r="O876" s="261"/>
      <c r="P876" s="261"/>
      <c r="Q876" s="261"/>
      <c r="R876" s="261"/>
      <c r="S876" s="261"/>
      <c r="T876" s="262"/>
      <c r="AT876" s="263" t="s">
        <v>238</v>
      </c>
      <c r="AU876" s="263" t="s">
        <v>82</v>
      </c>
      <c r="AV876" s="16" t="s">
        <v>90</v>
      </c>
      <c r="AW876" s="16" t="s">
        <v>35</v>
      </c>
      <c r="AX876" s="16" t="s">
        <v>73</v>
      </c>
      <c r="AY876" s="263" t="s">
        <v>226</v>
      </c>
    </row>
    <row r="877" spans="2:51" s="13" customFormat="1" ht="11.25">
      <c r="B877" s="198"/>
      <c r="C877" s="199"/>
      <c r="D877" s="200" t="s">
        <v>238</v>
      </c>
      <c r="E877" s="201" t="s">
        <v>19</v>
      </c>
      <c r="F877" s="202" t="s">
        <v>1596</v>
      </c>
      <c r="G877" s="199"/>
      <c r="H877" s="201" t="s">
        <v>19</v>
      </c>
      <c r="I877" s="203"/>
      <c r="J877" s="199"/>
      <c r="K877" s="199"/>
      <c r="L877" s="204"/>
      <c r="M877" s="205"/>
      <c r="N877" s="206"/>
      <c r="O877" s="206"/>
      <c r="P877" s="206"/>
      <c r="Q877" s="206"/>
      <c r="R877" s="206"/>
      <c r="S877" s="206"/>
      <c r="T877" s="207"/>
      <c r="AT877" s="208" t="s">
        <v>238</v>
      </c>
      <c r="AU877" s="208" t="s">
        <v>82</v>
      </c>
      <c r="AV877" s="13" t="s">
        <v>80</v>
      </c>
      <c r="AW877" s="13" t="s">
        <v>35</v>
      </c>
      <c r="AX877" s="13" t="s">
        <v>73</v>
      </c>
      <c r="AY877" s="208" t="s">
        <v>226</v>
      </c>
    </row>
    <row r="878" spans="2:51" s="14" customFormat="1" ht="11.25">
      <c r="B878" s="209"/>
      <c r="C878" s="210"/>
      <c r="D878" s="200" t="s">
        <v>238</v>
      </c>
      <c r="E878" s="211" t="s">
        <v>19</v>
      </c>
      <c r="F878" s="212" t="s">
        <v>1750</v>
      </c>
      <c r="G878" s="210"/>
      <c r="H878" s="213">
        <v>5.8879999999999999</v>
      </c>
      <c r="I878" s="214"/>
      <c r="J878" s="210"/>
      <c r="K878" s="210"/>
      <c r="L878" s="215"/>
      <c r="M878" s="216"/>
      <c r="N878" s="217"/>
      <c r="O878" s="217"/>
      <c r="P878" s="217"/>
      <c r="Q878" s="217"/>
      <c r="R878" s="217"/>
      <c r="S878" s="217"/>
      <c r="T878" s="218"/>
      <c r="AT878" s="219" t="s">
        <v>238</v>
      </c>
      <c r="AU878" s="219" t="s">
        <v>82</v>
      </c>
      <c r="AV878" s="14" t="s">
        <v>82</v>
      </c>
      <c r="AW878" s="14" t="s">
        <v>35</v>
      </c>
      <c r="AX878" s="14" t="s">
        <v>73</v>
      </c>
      <c r="AY878" s="219" t="s">
        <v>226</v>
      </c>
    </row>
    <row r="879" spans="2:51" s="14" customFormat="1" ht="11.25">
      <c r="B879" s="209"/>
      <c r="C879" s="210"/>
      <c r="D879" s="200" t="s">
        <v>238</v>
      </c>
      <c r="E879" s="211" t="s">
        <v>19</v>
      </c>
      <c r="F879" s="212" t="s">
        <v>1728</v>
      </c>
      <c r="G879" s="210"/>
      <c r="H879" s="213">
        <v>-1.6</v>
      </c>
      <c r="I879" s="214"/>
      <c r="J879" s="210"/>
      <c r="K879" s="210"/>
      <c r="L879" s="215"/>
      <c r="M879" s="216"/>
      <c r="N879" s="217"/>
      <c r="O879" s="217"/>
      <c r="P879" s="217"/>
      <c r="Q879" s="217"/>
      <c r="R879" s="217"/>
      <c r="S879" s="217"/>
      <c r="T879" s="218"/>
      <c r="AT879" s="219" t="s">
        <v>238</v>
      </c>
      <c r="AU879" s="219" t="s">
        <v>82</v>
      </c>
      <c r="AV879" s="14" t="s">
        <v>82</v>
      </c>
      <c r="AW879" s="14" t="s">
        <v>35</v>
      </c>
      <c r="AX879" s="14" t="s">
        <v>73</v>
      </c>
      <c r="AY879" s="219" t="s">
        <v>226</v>
      </c>
    </row>
    <row r="880" spans="2:51" s="16" customFormat="1" ht="11.25">
      <c r="B880" s="253"/>
      <c r="C880" s="254"/>
      <c r="D880" s="200" t="s">
        <v>238</v>
      </c>
      <c r="E880" s="255" t="s">
        <v>19</v>
      </c>
      <c r="F880" s="256" t="s">
        <v>1207</v>
      </c>
      <c r="G880" s="254"/>
      <c r="H880" s="257">
        <v>4.2880000000000003</v>
      </c>
      <c r="I880" s="258"/>
      <c r="J880" s="254"/>
      <c r="K880" s="254"/>
      <c r="L880" s="259"/>
      <c r="M880" s="260"/>
      <c r="N880" s="261"/>
      <c r="O880" s="261"/>
      <c r="P880" s="261"/>
      <c r="Q880" s="261"/>
      <c r="R880" s="261"/>
      <c r="S880" s="261"/>
      <c r="T880" s="262"/>
      <c r="AT880" s="263" t="s">
        <v>238</v>
      </c>
      <c r="AU880" s="263" t="s">
        <v>82</v>
      </c>
      <c r="AV880" s="16" t="s">
        <v>90</v>
      </c>
      <c r="AW880" s="16" t="s">
        <v>35</v>
      </c>
      <c r="AX880" s="16" t="s">
        <v>73</v>
      </c>
      <c r="AY880" s="263" t="s">
        <v>226</v>
      </c>
    </row>
    <row r="881" spans="1:65" s="15" customFormat="1" ht="11.25">
      <c r="B881" s="220"/>
      <c r="C881" s="221"/>
      <c r="D881" s="200" t="s">
        <v>238</v>
      </c>
      <c r="E881" s="222" t="s">
        <v>19</v>
      </c>
      <c r="F881" s="223" t="s">
        <v>241</v>
      </c>
      <c r="G881" s="221"/>
      <c r="H881" s="224">
        <v>312.601</v>
      </c>
      <c r="I881" s="225"/>
      <c r="J881" s="221"/>
      <c r="K881" s="221"/>
      <c r="L881" s="226"/>
      <c r="M881" s="227"/>
      <c r="N881" s="228"/>
      <c r="O881" s="228"/>
      <c r="P881" s="228"/>
      <c r="Q881" s="228"/>
      <c r="R881" s="228"/>
      <c r="S881" s="228"/>
      <c r="T881" s="229"/>
      <c r="AT881" s="230" t="s">
        <v>238</v>
      </c>
      <c r="AU881" s="230" t="s">
        <v>82</v>
      </c>
      <c r="AV881" s="15" t="s">
        <v>143</v>
      </c>
      <c r="AW881" s="15" t="s">
        <v>35</v>
      </c>
      <c r="AX881" s="15" t="s">
        <v>80</v>
      </c>
      <c r="AY881" s="230" t="s">
        <v>226</v>
      </c>
    </row>
    <row r="882" spans="1:65" s="2" customFormat="1" ht="24.2" customHeight="1">
      <c r="A882" s="36"/>
      <c r="B882" s="37"/>
      <c r="C882" s="180" t="s">
        <v>1136</v>
      </c>
      <c r="D882" s="180" t="s">
        <v>229</v>
      </c>
      <c r="E882" s="181" t="s">
        <v>1751</v>
      </c>
      <c r="F882" s="182" t="s">
        <v>1752</v>
      </c>
      <c r="G882" s="183" t="s">
        <v>261</v>
      </c>
      <c r="H882" s="184">
        <v>33</v>
      </c>
      <c r="I882" s="185"/>
      <c r="J882" s="186">
        <f>ROUND(I882*H882,2)</f>
        <v>0</v>
      </c>
      <c r="K882" s="182" t="s">
        <v>233</v>
      </c>
      <c r="L882" s="41"/>
      <c r="M882" s="187" t="s">
        <v>19</v>
      </c>
      <c r="N882" s="188" t="s">
        <v>44</v>
      </c>
      <c r="O882" s="66"/>
      <c r="P882" s="189">
        <f>O882*H882</f>
        <v>0</v>
      </c>
      <c r="Q882" s="189">
        <v>4.8161770000000002E-4</v>
      </c>
      <c r="R882" s="189">
        <f>Q882*H882</f>
        <v>1.5893384100000001E-2</v>
      </c>
      <c r="S882" s="189">
        <v>0</v>
      </c>
      <c r="T882" s="190">
        <f>S882*H882</f>
        <v>0</v>
      </c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R882" s="191" t="s">
        <v>143</v>
      </c>
      <c r="AT882" s="191" t="s">
        <v>229</v>
      </c>
      <c r="AU882" s="191" t="s">
        <v>82</v>
      </c>
      <c r="AY882" s="19" t="s">
        <v>226</v>
      </c>
      <c r="BE882" s="192">
        <f>IF(N882="základní",J882,0)</f>
        <v>0</v>
      </c>
      <c r="BF882" s="192">
        <f>IF(N882="snížená",J882,0)</f>
        <v>0</v>
      </c>
      <c r="BG882" s="192">
        <f>IF(N882="zákl. přenesená",J882,0)</f>
        <v>0</v>
      </c>
      <c r="BH882" s="192">
        <f>IF(N882="sníž. přenesená",J882,0)</f>
        <v>0</v>
      </c>
      <c r="BI882" s="192">
        <f>IF(N882="nulová",J882,0)</f>
        <v>0</v>
      </c>
      <c r="BJ882" s="19" t="s">
        <v>80</v>
      </c>
      <c r="BK882" s="192">
        <f>ROUND(I882*H882,2)</f>
        <v>0</v>
      </c>
      <c r="BL882" s="19" t="s">
        <v>143</v>
      </c>
      <c r="BM882" s="191" t="s">
        <v>1753</v>
      </c>
    </row>
    <row r="883" spans="1:65" s="2" customFormat="1" ht="11.25">
      <c r="A883" s="36"/>
      <c r="B883" s="37"/>
      <c r="C883" s="38"/>
      <c r="D883" s="193" t="s">
        <v>236</v>
      </c>
      <c r="E883" s="38"/>
      <c r="F883" s="194" t="s">
        <v>1754</v>
      </c>
      <c r="G883" s="38"/>
      <c r="H883" s="38"/>
      <c r="I883" s="195"/>
      <c r="J883" s="38"/>
      <c r="K883" s="38"/>
      <c r="L883" s="41"/>
      <c r="M883" s="196"/>
      <c r="N883" s="197"/>
      <c r="O883" s="66"/>
      <c r="P883" s="66"/>
      <c r="Q883" s="66"/>
      <c r="R883" s="66"/>
      <c r="S883" s="66"/>
      <c r="T883" s="67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T883" s="19" t="s">
        <v>236</v>
      </c>
      <c r="AU883" s="19" t="s">
        <v>82</v>
      </c>
    </row>
    <row r="884" spans="1:65" s="2" customFormat="1" ht="24.2" customHeight="1">
      <c r="A884" s="36"/>
      <c r="B884" s="37"/>
      <c r="C884" s="231" t="s">
        <v>1142</v>
      </c>
      <c r="D884" s="231" t="s">
        <v>242</v>
      </c>
      <c r="E884" s="232" t="s">
        <v>1755</v>
      </c>
      <c r="F884" s="233" t="s">
        <v>1756</v>
      </c>
      <c r="G884" s="234" t="s">
        <v>261</v>
      </c>
      <c r="H884" s="235">
        <v>8</v>
      </c>
      <c r="I884" s="236"/>
      <c r="J884" s="237">
        <f>ROUND(I884*H884,2)</f>
        <v>0</v>
      </c>
      <c r="K884" s="233" t="s">
        <v>19</v>
      </c>
      <c r="L884" s="238"/>
      <c r="M884" s="239" t="s">
        <v>19</v>
      </c>
      <c r="N884" s="240" t="s">
        <v>44</v>
      </c>
      <c r="O884" s="66"/>
      <c r="P884" s="189">
        <f>O884*H884</f>
        <v>0</v>
      </c>
      <c r="Q884" s="189">
        <v>0.02</v>
      </c>
      <c r="R884" s="189">
        <f>Q884*H884</f>
        <v>0.16</v>
      </c>
      <c r="S884" s="189">
        <v>0</v>
      </c>
      <c r="T884" s="190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91" t="s">
        <v>275</v>
      </c>
      <c r="AT884" s="191" t="s">
        <v>242</v>
      </c>
      <c r="AU884" s="191" t="s">
        <v>82</v>
      </c>
      <c r="AY884" s="19" t="s">
        <v>226</v>
      </c>
      <c r="BE884" s="192">
        <f>IF(N884="základní",J884,0)</f>
        <v>0</v>
      </c>
      <c r="BF884" s="192">
        <f>IF(N884="snížená",J884,0)</f>
        <v>0</v>
      </c>
      <c r="BG884" s="192">
        <f>IF(N884="zákl. přenesená",J884,0)</f>
        <v>0</v>
      </c>
      <c r="BH884" s="192">
        <f>IF(N884="sníž. přenesená",J884,0)</f>
        <v>0</v>
      </c>
      <c r="BI884" s="192">
        <f>IF(N884="nulová",J884,0)</f>
        <v>0</v>
      </c>
      <c r="BJ884" s="19" t="s">
        <v>80</v>
      </c>
      <c r="BK884" s="192">
        <f>ROUND(I884*H884,2)</f>
        <v>0</v>
      </c>
      <c r="BL884" s="19" t="s">
        <v>143</v>
      </c>
      <c r="BM884" s="191" t="s">
        <v>1757</v>
      </c>
    </row>
    <row r="885" spans="1:65" s="13" customFormat="1" ht="11.25">
      <c r="B885" s="198"/>
      <c r="C885" s="199"/>
      <c r="D885" s="200" t="s">
        <v>238</v>
      </c>
      <c r="E885" s="201" t="s">
        <v>19</v>
      </c>
      <c r="F885" s="202" t="s">
        <v>482</v>
      </c>
      <c r="G885" s="199"/>
      <c r="H885" s="201" t="s">
        <v>19</v>
      </c>
      <c r="I885" s="203"/>
      <c r="J885" s="199"/>
      <c r="K885" s="199"/>
      <c r="L885" s="204"/>
      <c r="M885" s="205"/>
      <c r="N885" s="206"/>
      <c r="O885" s="206"/>
      <c r="P885" s="206"/>
      <c r="Q885" s="206"/>
      <c r="R885" s="206"/>
      <c r="S885" s="206"/>
      <c r="T885" s="207"/>
      <c r="AT885" s="208" t="s">
        <v>238</v>
      </c>
      <c r="AU885" s="208" t="s">
        <v>82</v>
      </c>
      <c r="AV885" s="13" t="s">
        <v>80</v>
      </c>
      <c r="AW885" s="13" t="s">
        <v>35</v>
      </c>
      <c r="AX885" s="13" t="s">
        <v>73</v>
      </c>
      <c r="AY885" s="208" t="s">
        <v>226</v>
      </c>
    </row>
    <row r="886" spans="1:65" s="14" customFormat="1" ht="11.25">
      <c r="B886" s="209"/>
      <c r="C886" s="210"/>
      <c r="D886" s="200" t="s">
        <v>238</v>
      </c>
      <c r="E886" s="211" t="s">
        <v>19</v>
      </c>
      <c r="F886" s="212" t="s">
        <v>1758</v>
      </c>
      <c r="G886" s="210"/>
      <c r="H886" s="213">
        <v>8</v>
      </c>
      <c r="I886" s="214"/>
      <c r="J886" s="210"/>
      <c r="K886" s="210"/>
      <c r="L886" s="215"/>
      <c r="M886" s="216"/>
      <c r="N886" s="217"/>
      <c r="O886" s="217"/>
      <c r="P886" s="217"/>
      <c r="Q886" s="217"/>
      <c r="R886" s="217"/>
      <c r="S886" s="217"/>
      <c r="T886" s="218"/>
      <c r="AT886" s="219" t="s">
        <v>238</v>
      </c>
      <c r="AU886" s="219" t="s">
        <v>82</v>
      </c>
      <c r="AV886" s="14" t="s">
        <v>82</v>
      </c>
      <c r="AW886" s="14" t="s">
        <v>35</v>
      </c>
      <c r="AX886" s="14" t="s">
        <v>73</v>
      </c>
      <c r="AY886" s="219" t="s">
        <v>226</v>
      </c>
    </row>
    <row r="887" spans="1:65" s="15" customFormat="1" ht="11.25">
      <c r="B887" s="220"/>
      <c r="C887" s="221"/>
      <c r="D887" s="200" t="s">
        <v>238</v>
      </c>
      <c r="E887" s="222" t="s">
        <v>19</v>
      </c>
      <c r="F887" s="223" t="s">
        <v>241</v>
      </c>
      <c r="G887" s="221"/>
      <c r="H887" s="224">
        <v>8</v>
      </c>
      <c r="I887" s="225"/>
      <c r="J887" s="221"/>
      <c r="K887" s="221"/>
      <c r="L887" s="226"/>
      <c r="M887" s="227"/>
      <c r="N887" s="228"/>
      <c r="O887" s="228"/>
      <c r="P887" s="228"/>
      <c r="Q887" s="228"/>
      <c r="R887" s="228"/>
      <c r="S887" s="228"/>
      <c r="T887" s="229"/>
      <c r="AT887" s="230" t="s">
        <v>238</v>
      </c>
      <c r="AU887" s="230" t="s">
        <v>82</v>
      </c>
      <c r="AV887" s="15" t="s">
        <v>143</v>
      </c>
      <c r="AW887" s="15" t="s">
        <v>35</v>
      </c>
      <c r="AX887" s="15" t="s">
        <v>80</v>
      </c>
      <c r="AY887" s="230" t="s">
        <v>226</v>
      </c>
    </row>
    <row r="888" spans="1:65" s="2" customFormat="1" ht="24.2" customHeight="1">
      <c r="A888" s="36"/>
      <c r="B888" s="37"/>
      <c r="C888" s="231" t="s">
        <v>1148</v>
      </c>
      <c r="D888" s="231" t="s">
        <v>242</v>
      </c>
      <c r="E888" s="232" t="s">
        <v>1759</v>
      </c>
      <c r="F888" s="233" t="s">
        <v>1760</v>
      </c>
      <c r="G888" s="234" t="s">
        <v>261</v>
      </c>
      <c r="H888" s="235">
        <v>19</v>
      </c>
      <c r="I888" s="236"/>
      <c r="J888" s="237">
        <f>ROUND(I888*H888,2)</f>
        <v>0</v>
      </c>
      <c r="K888" s="233" t="s">
        <v>19</v>
      </c>
      <c r="L888" s="238"/>
      <c r="M888" s="239" t="s">
        <v>19</v>
      </c>
      <c r="N888" s="240" t="s">
        <v>44</v>
      </c>
      <c r="O888" s="66"/>
      <c r="P888" s="189">
        <f>O888*H888</f>
        <v>0</v>
      </c>
      <c r="Q888" s="189">
        <v>0.02</v>
      </c>
      <c r="R888" s="189">
        <f>Q888*H888</f>
        <v>0.38</v>
      </c>
      <c r="S888" s="189">
        <v>0</v>
      </c>
      <c r="T888" s="190">
        <f>S888*H888</f>
        <v>0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91" t="s">
        <v>275</v>
      </c>
      <c r="AT888" s="191" t="s">
        <v>242</v>
      </c>
      <c r="AU888" s="191" t="s">
        <v>82</v>
      </c>
      <c r="AY888" s="19" t="s">
        <v>226</v>
      </c>
      <c r="BE888" s="192">
        <f>IF(N888="základní",J888,0)</f>
        <v>0</v>
      </c>
      <c r="BF888" s="192">
        <f>IF(N888="snížená",J888,0)</f>
        <v>0</v>
      </c>
      <c r="BG888" s="192">
        <f>IF(N888="zákl. přenesená",J888,0)</f>
        <v>0</v>
      </c>
      <c r="BH888" s="192">
        <f>IF(N888="sníž. přenesená",J888,0)</f>
        <v>0</v>
      </c>
      <c r="BI888" s="192">
        <f>IF(N888="nulová",J888,0)</f>
        <v>0</v>
      </c>
      <c r="BJ888" s="19" t="s">
        <v>80</v>
      </c>
      <c r="BK888" s="192">
        <f>ROUND(I888*H888,2)</f>
        <v>0</v>
      </c>
      <c r="BL888" s="19" t="s">
        <v>143</v>
      </c>
      <c r="BM888" s="191" t="s">
        <v>1761</v>
      </c>
    </row>
    <row r="889" spans="1:65" s="13" customFormat="1" ht="11.25">
      <c r="B889" s="198"/>
      <c r="C889" s="199"/>
      <c r="D889" s="200" t="s">
        <v>238</v>
      </c>
      <c r="E889" s="201" t="s">
        <v>19</v>
      </c>
      <c r="F889" s="202" t="s">
        <v>482</v>
      </c>
      <c r="G889" s="199"/>
      <c r="H889" s="201" t="s">
        <v>19</v>
      </c>
      <c r="I889" s="203"/>
      <c r="J889" s="199"/>
      <c r="K889" s="199"/>
      <c r="L889" s="204"/>
      <c r="M889" s="205"/>
      <c r="N889" s="206"/>
      <c r="O889" s="206"/>
      <c r="P889" s="206"/>
      <c r="Q889" s="206"/>
      <c r="R889" s="206"/>
      <c r="S889" s="206"/>
      <c r="T889" s="207"/>
      <c r="AT889" s="208" t="s">
        <v>238</v>
      </c>
      <c r="AU889" s="208" t="s">
        <v>82</v>
      </c>
      <c r="AV889" s="13" t="s">
        <v>80</v>
      </c>
      <c r="AW889" s="13" t="s">
        <v>35</v>
      </c>
      <c r="AX889" s="13" t="s">
        <v>73</v>
      </c>
      <c r="AY889" s="208" t="s">
        <v>226</v>
      </c>
    </row>
    <row r="890" spans="1:65" s="14" customFormat="1" ht="11.25">
      <c r="B890" s="209"/>
      <c r="C890" s="210"/>
      <c r="D890" s="200" t="s">
        <v>238</v>
      </c>
      <c r="E890" s="211" t="s">
        <v>19</v>
      </c>
      <c r="F890" s="212" t="s">
        <v>1762</v>
      </c>
      <c r="G890" s="210"/>
      <c r="H890" s="213">
        <v>19</v>
      </c>
      <c r="I890" s="214"/>
      <c r="J890" s="210"/>
      <c r="K890" s="210"/>
      <c r="L890" s="215"/>
      <c r="M890" s="216"/>
      <c r="N890" s="217"/>
      <c r="O890" s="217"/>
      <c r="P890" s="217"/>
      <c r="Q890" s="217"/>
      <c r="R890" s="217"/>
      <c r="S890" s="217"/>
      <c r="T890" s="218"/>
      <c r="AT890" s="219" t="s">
        <v>238</v>
      </c>
      <c r="AU890" s="219" t="s">
        <v>82</v>
      </c>
      <c r="AV890" s="14" t="s">
        <v>82</v>
      </c>
      <c r="AW890" s="14" t="s">
        <v>35</v>
      </c>
      <c r="AX890" s="14" t="s">
        <v>73</v>
      </c>
      <c r="AY890" s="219" t="s">
        <v>226</v>
      </c>
    </row>
    <row r="891" spans="1:65" s="15" customFormat="1" ht="11.25">
      <c r="B891" s="220"/>
      <c r="C891" s="221"/>
      <c r="D891" s="200" t="s">
        <v>238</v>
      </c>
      <c r="E891" s="222" t="s">
        <v>19</v>
      </c>
      <c r="F891" s="223" t="s">
        <v>241</v>
      </c>
      <c r="G891" s="221"/>
      <c r="H891" s="224">
        <v>19</v>
      </c>
      <c r="I891" s="225"/>
      <c r="J891" s="221"/>
      <c r="K891" s="221"/>
      <c r="L891" s="226"/>
      <c r="M891" s="227"/>
      <c r="N891" s="228"/>
      <c r="O891" s="228"/>
      <c r="P891" s="228"/>
      <c r="Q891" s="228"/>
      <c r="R891" s="228"/>
      <c r="S891" s="228"/>
      <c r="T891" s="229"/>
      <c r="AT891" s="230" t="s">
        <v>238</v>
      </c>
      <c r="AU891" s="230" t="s">
        <v>82</v>
      </c>
      <c r="AV891" s="15" t="s">
        <v>143</v>
      </c>
      <c r="AW891" s="15" t="s">
        <v>35</v>
      </c>
      <c r="AX891" s="15" t="s">
        <v>80</v>
      </c>
      <c r="AY891" s="230" t="s">
        <v>226</v>
      </c>
    </row>
    <row r="892" spans="1:65" s="2" customFormat="1" ht="24.2" customHeight="1">
      <c r="A892" s="36"/>
      <c r="B892" s="37"/>
      <c r="C892" s="231" t="s">
        <v>1153</v>
      </c>
      <c r="D892" s="231" t="s">
        <v>242</v>
      </c>
      <c r="E892" s="232" t="s">
        <v>1763</v>
      </c>
      <c r="F892" s="233" t="s">
        <v>1764</v>
      </c>
      <c r="G892" s="234" t="s">
        <v>261</v>
      </c>
      <c r="H892" s="235">
        <v>2</v>
      </c>
      <c r="I892" s="236"/>
      <c r="J892" s="237">
        <f>ROUND(I892*H892,2)</f>
        <v>0</v>
      </c>
      <c r="K892" s="233" t="s">
        <v>19</v>
      </c>
      <c r="L892" s="238"/>
      <c r="M892" s="239" t="s">
        <v>19</v>
      </c>
      <c r="N892" s="240" t="s">
        <v>44</v>
      </c>
      <c r="O892" s="66"/>
      <c r="P892" s="189">
        <f>O892*H892</f>
        <v>0</v>
      </c>
      <c r="Q892" s="189">
        <v>0.02</v>
      </c>
      <c r="R892" s="189">
        <f>Q892*H892</f>
        <v>0.04</v>
      </c>
      <c r="S892" s="189">
        <v>0</v>
      </c>
      <c r="T892" s="190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91" t="s">
        <v>275</v>
      </c>
      <c r="AT892" s="191" t="s">
        <v>242</v>
      </c>
      <c r="AU892" s="191" t="s">
        <v>82</v>
      </c>
      <c r="AY892" s="19" t="s">
        <v>226</v>
      </c>
      <c r="BE892" s="192">
        <f>IF(N892="základní",J892,0)</f>
        <v>0</v>
      </c>
      <c r="BF892" s="192">
        <f>IF(N892="snížená",J892,0)</f>
        <v>0</v>
      </c>
      <c r="BG892" s="192">
        <f>IF(N892="zákl. přenesená",J892,0)</f>
        <v>0</v>
      </c>
      <c r="BH892" s="192">
        <f>IF(N892="sníž. přenesená",J892,0)</f>
        <v>0</v>
      </c>
      <c r="BI892" s="192">
        <f>IF(N892="nulová",J892,0)</f>
        <v>0</v>
      </c>
      <c r="BJ892" s="19" t="s">
        <v>80</v>
      </c>
      <c r="BK892" s="192">
        <f>ROUND(I892*H892,2)</f>
        <v>0</v>
      </c>
      <c r="BL892" s="19" t="s">
        <v>143</v>
      </c>
      <c r="BM892" s="191" t="s">
        <v>1765</v>
      </c>
    </row>
    <row r="893" spans="1:65" s="13" customFormat="1" ht="11.25">
      <c r="B893" s="198"/>
      <c r="C893" s="199"/>
      <c r="D893" s="200" t="s">
        <v>238</v>
      </c>
      <c r="E893" s="201" t="s">
        <v>19</v>
      </c>
      <c r="F893" s="202" t="s">
        <v>482</v>
      </c>
      <c r="G893" s="199"/>
      <c r="H893" s="201" t="s">
        <v>19</v>
      </c>
      <c r="I893" s="203"/>
      <c r="J893" s="199"/>
      <c r="K893" s="199"/>
      <c r="L893" s="204"/>
      <c r="M893" s="205"/>
      <c r="N893" s="206"/>
      <c r="O893" s="206"/>
      <c r="P893" s="206"/>
      <c r="Q893" s="206"/>
      <c r="R893" s="206"/>
      <c r="S893" s="206"/>
      <c r="T893" s="207"/>
      <c r="AT893" s="208" t="s">
        <v>238</v>
      </c>
      <c r="AU893" s="208" t="s">
        <v>82</v>
      </c>
      <c r="AV893" s="13" t="s">
        <v>80</v>
      </c>
      <c r="AW893" s="13" t="s">
        <v>35</v>
      </c>
      <c r="AX893" s="13" t="s">
        <v>73</v>
      </c>
      <c r="AY893" s="208" t="s">
        <v>226</v>
      </c>
    </row>
    <row r="894" spans="1:65" s="14" customFormat="1" ht="11.25">
      <c r="B894" s="209"/>
      <c r="C894" s="210"/>
      <c r="D894" s="200" t="s">
        <v>238</v>
      </c>
      <c r="E894" s="211" t="s">
        <v>19</v>
      </c>
      <c r="F894" s="212" t="s">
        <v>360</v>
      </c>
      <c r="G894" s="210"/>
      <c r="H894" s="213">
        <v>2</v>
      </c>
      <c r="I894" s="214"/>
      <c r="J894" s="210"/>
      <c r="K894" s="210"/>
      <c r="L894" s="215"/>
      <c r="M894" s="216"/>
      <c r="N894" s="217"/>
      <c r="O894" s="217"/>
      <c r="P894" s="217"/>
      <c r="Q894" s="217"/>
      <c r="R894" s="217"/>
      <c r="S894" s="217"/>
      <c r="T894" s="218"/>
      <c r="AT894" s="219" t="s">
        <v>238</v>
      </c>
      <c r="AU894" s="219" t="s">
        <v>82</v>
      </c>
      <c r="AV894" s="14" t="s">
        <v>82</v>
      </c>
      <c r="AW894" s="14" t="s">
        <v>35</v>
      </c>
      <c r="AX894" s="14" t="s">
        <v>73</v>
      </c>
      <c r="AY894" s="219" t="s">
        <v>226</v>
      </c>
    </row>
    <row r="895" spans="1:65" s="15" customFormat="1" ht="11.25">
      <c r="B895" s="220"/>
      <c r="C895" s="221"/>
      <c r="D895" s="200" t="s">
        <v>238</v>
      </c>
      <c r="E895" s="222" t="s">
        <v>19</v>
      </c>
      <c r="F895" s="223" t="s">
        <v>241</v>
      </c>
      <c r="G895" s="221"/>
      <c r="H895" s="224">
        <v>2</v>
      </c>
      <c r="I895" s="225"/>
      <c r="J895" s="221"/>
      <c r="K895" s="221"/>
      <c r="L895" s="226"/>
      <c r="M895" s="227"/>
      <c r="N895" s="228"/>
      <c r="O895" s="228"/>
      <c r="P895" s="228"/>
      <c r="Q895" s="228"/>
      <c r="R895" s="228"/>
      <c r="S895" s="228"/>
      <c r="T895" s="229"/>
      <c r="AT895" s="230" t="s">
        <v>238</v>
      </c>
      <c r="AU895" s="230" t="s">
        <v>82</v>
      </c>
      <c r="AV895" s="15" t="s">
        <v>143</v>
      </c>
      <c r="AW895" s="15" t="s">
        <v>35</v>
      </c>
      <c r="AX895" s="15" t="s">
        <v>80</v>
      </c>
      <c r="AY895" s="230" t="s">
        <v>226</v>
      </c>
    </row>
    <row r="896" spans="1:65" s="2" customFormat="1" ht="24.2" customHeight="1">
      <c r="A896" s="36"/>
      <c r="B896" s="37"/>
      <c r="C896" s="231" t="s">
        <v>1159</v>
      </c>
      <c r="D896" s="231" t="s">
        <v>242</v>
      </c>
      <c r="E896" s="232" t="s">
        <v>1766</v>
      </c>
      <c r="F896" s="233" t="s">
        <v>1767</v>
      </c>
      <c r="G896" s="234" t="s">
        <v>261</v>
      </c>
      <c r="H896" s="235">
        <v>2</v>
      </c>
      <c r="I896" s="236"/>
      <c r="J896" s="237">
        <f>ROUND(I896*H896,2)</f>
        <v>0</v>
      </c>
      <c r="K896" s="233" t="s">
        <v>19</v>
      </c>
      <c r="L896" s="238"/>
      <c r="M896" s="239" t="s">
        <v>19</v>
      </c>
      <c r="N896" s="240" t="s">
        <v>44</v>
      </c>
      <c r="O896" s="66"/>
      <c r="P896" s="189">
        <f>O896*H896</f>
        <v>0</v>
      </c>
      <c r="Q896" s="189">
        <v>0.02</v>
      </c>
      <c r="R896" s="189">
        <f>Q896*H896</f>
        <v>0.04</v>
      </c>
      <c r="S896" s="189">
        <v>0</v>
      </c>
      <c r="T896" s="190">
        <f>S896*H896</f>
        <v>0</v>
      </c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R896" s="191" t="s">
        <v>275</v>
      </c>
      <c r="AT896" s="191" t="s">
        <v>242</v>
      </c>
      <c r="AU896" s="191" t="s">
        <v>82</v>
      </c>
      <c r="AY896" s="19" t="s">
        <v>226</v>
      </c>
      <c r="BE896" s="192">
        <f>IF(N896="základní",J896,0)</f>
        <v>0</v>
      </c>
      <c r="BF896" s="192">
        <f>IF(N896="snížená",J896,0)</f>
        <v>0</v>
      </c>
      <c r="BG896" s="192">
        <f>IF(N896="zákl. přenesená",J896,0)</f>
        <v>0</v>
      </c>
      <c r="BH896" s="192">
        <f>IF(N896="sníž. přenesená",J896,0)</f>
        <v>0</v>
      </c>
      <c r="BI896" s="192">
        <f>IF(N896="nulová",J896,0)</f>
        <v>0</v>
      </c>
      <c r="BJ896" s="19" t="s">
        <v>80</v>
      </c>
      <c r="BK896" s="192">
        <f>ROUND(I896*H896,2)</f>
        <v>0</v>
      </c>
      <c r="BL896" s="19" t="s">
        <v>143</v>
      </c>
      <c r="BM896" s="191" t="s">
        <v>1768</v>
      </c>
    </row>
    <row r="897" spans="1:65" s="13" customFormat="1" ht="11.25">
      <c r="B897" s="198"/>
      <c r="C897" s="199"/>
      <c r="D897" s="200" t="s">
        <v>238</v>
      </c>
      <c r="E897" s="201" t="s">
        <v>19</v>
      </c>
      <c r="F897" s="202" t="s">
        <v>482</v>
      </c>
      <c r="G897" s="199"/>
      <c r="H897" s="201" t="s">
        <v>19</v>
      </c>
      <c r="I897" s="203"/>
      <c r="J897" s="199"/>
      <c r="K897" s="199"/>
      <c r="L897" s="204"/>
      <c r="M897" s="205"/>
      <c r="N897" s="206"/>
      <c r="O897" s="206"/>
      <c r="P897" s="206"/>
      <c r="Q897" s="206"/>
      <c r="R897" s="206"/>
      <c r="S897" s="206"/>
      <c r="T897" s="207"/>
      <c r="AT897" s="208" t="s">
        <v>238</v>
      </c>
      <c r="AU897" s="208" t="s">
        <v>82</v>
      </c>
      <c r="AV897" s="13" t="s">
        <v>80</v>
      </c>
      <c r="AW897" s="13" t="s">
        <v>35</v>
      </c>
      <c r="AX897" s="13" t="s">
        <v>73</v>
      </c>
      <c r="AY897" s="208" t="s">
        <v>226</v>
      </c>
    </row>
    <row r="898" spans="1:65" s="14" customFormat="1" ht="11.25">
      <c r="B898" s="209"/>
      <c r="C898" s="210"/>
      <c r="D898" s="200" t="s">
        <v>238</v>
      </c>
      <c r="E898" s="211" t="s">
        <v>19</v>
      </c>
      <c r="F898" s="212" t="s">
        <v>360</v>
      </c>
      <c r="G898" s="210"/>
      <c r="H898" s="213">
        <v>2</v>
      </c>
      <c r="I898" s="214"/>
      <c r="J898" s="210"/>
      <c r="K898" s="210"/>
      <c r="L898" s="215"/>
      <c r="M898" s="216"/>
      <c r="N898" s="217"/>
      <c r="O898" s="217"/>
      <c r="P898" s="217"/>
      <c r="Q898" s="217"/>
      <c r="R898" s="217"/>
      <c r="S898" s="217"/>
      <c r="T898" s="218"/>
      <c r="AT898" s="219" t="s">
        <v>238</v>
      </c>
      <c r="AU898" s="219" t="s">
        <v>82</v>
      </c>
      <c r="AV898" s="14" t="s">
        <v>82</v>
      </c>
      <c r="AW898" s="14" t="s">
        <v>35</v>
      </c>
      <c r="AX898" s="14" t="s">
        <v>73</v>
      </c>
      <c r="AY898" s="219" t="s">
        <v>226</v>
      </c>
    </row>
    <row r="899" spans="1:65" s="15" customFormat="1" ht="11.25">
      <c r="B899" s="220"/>
      <c r="C899" s="221"/>
      <c r="D899" s="200" t="s">
        <v>238</v>
      </c>
      <c r="E899" s="222" t="s">
        <v>19</v>
      </c>
      <c r="F899" s="223" t="s">
        <v>241</v>
      </c>
      <c r="G899" s="221"/>
      <c r="H899" s="224">
        <v>2</v>
      </c>
      <c r="I899" s="225"/>
      <c r="J899" s="221"/>
      <c r="K899" s="221"/>
      <c r="L899" s="226"/>
      <c r="M899" s="227"/>
      <c r="N899" s="228"/>
      <c r="O899" s="228"/>
      <c r="P899" s="228"/>
      <c r="Q899" s="228"/>
      <c r="R899" s="228"/>
      <c r="S899" s="228"/>
      <c r="T899" s="229"/>
      <c r="AT899" s="230" t="s">
        <v>238</v>
      </c>
      <c r="AU899" s="230" t="s">
        <v>82</v>
      </c>
      <c r="AV899" s="15" t="s">
        <v>143</v>
      </c>
      <c r="AW899" s="15" t="s">
        <v>35</v>
      </c>
      <c r="AX899" s="15" t="s">
        <v>80</v>
      </c>
      <c r="AY899" s="230" t="s">
        <v>226</v>
      </c>
    </row>
    <row r="900" spans="1:65" s="2" customFormat="1" ht="24.2" customHeight="1">
      <c r="A900" s="36"/>
      <c r="B900" s="37"/>
      <c r="C900" s="231" t="s">
        <v>1164</v>
      </c>
      <c r="D900" s="231" t="s">
        <v>242</v>
      </c>
      <c r="E900" s="232" t="s">
        <v>1769</v>
      </c>
      <c r="F900" s="233" t="s">
        <v>1770</v>
      </c>
      <c r="G900" s="234" t="s">
        <v>261</v>
      </c>
      <c r="H900" s="235">
        <v>2</v>
      </c>
      <c r="I900" s="236"/>
      <c r="J900" s="237">
        <f>ROUND(I900*H900,2)</f>
        <v>0</v>
      </c>
      <c r="K900" s="233" t="s">
        <v>19</v>
      </c>
      <c r="L900" s="238"/>
      <c r="M900" s="239" t="s">
        <v>19</v>
      </c>
      <c r="N900" s="240" t="s">
        <v>44</v>
      </c>
      <c r="O900" s="66"/>
      <c r="P900" s="189">
        <f>O900*H900</f>
        <v>0</v>
      </c>
      <c r="Q900" s="189">
        <v>2.4420000000000001E-2</v>
      </c>
      <c r="R900" s="189">
        <f>Q900*H900</f>
        <v>4.8840000000000001E-2</v>
      </c>
      <c r="S900" s="189">
        <v>0</v>
      </c>
      <c r="T900" s="190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91" t="s">
        <v>275</v>
      </c>
      <c r="AT900" s="191" t="s">
        <v>242</v>
      </c>
      <c r="AU900" s="191" t="s">
        <v>82</v>
      </c>
      <c r="AY900" s="19" t="s">
        <v>226</v>
      </c>
      <c r="BE900" s="192">
        <f>IF(N900="základní",J900,0)</f>
        <v>0</v>
      </c>
      <c r="BF900" s="192">
        <f>IF(N900="snížená",J900,0)</f>
        <v>0</v>
      </c>
      <c r="BG900" s="192">
        <f>IF(N900="zákl. přenesená",J900,0)</f>
        <v>0</v>
      </c>
      <c r="BH900" s="192">
        <f>IF(N900="sníž. přenesená",J900,0)</f>
        <v>0</v>
      </c>
      <c r="BI900" s="192">
        <f>IF(N900="nulová",J900,0)</f>
        <v>0</v>
      </c>
      <c r="BJ900" s="19" t="s">
        <v>80</v>
      </c>
      <c r="BK900" s="192">
        <f>ROUND(I900*H900,2)</f>
        <v>0</v>
      </c>
      <c r="BL900" s="19" t="s">
        <v>143</v>
      </c>
      <c r="BM900" s="191" t="s">
        <v>1771</v>
      </c>
    </row>
    <row r="901" spans="1:65" s="13" customFormat="1" ht="11.25">
      <c r="B901" s="198"/>
      <c r="C901" s="199"/>
      <c r="D901" s="200" t="s">
        <v>238</v>
      </c>
      <c r="E901" s="201" t="s">
        <v>19</v>
      </c>
      <c r="F901" s="202" t="s">
        <v>482</v>
      </c>
      <c r="G901" s="199"/>
      <c r="H901" s="201" t="s">
        <v>19</v>
      </c>
      <c r="I901" s="203"/>
      <c r="J901" s="199"/>
      <c r="K901" s="199"/>
      <c r="L901" s="204"/>
      <c r="M901" s="205"/>
      <c r="N901" s="206"/>
      <c r="O901" s="206"/>
      <c r="P901" s="206"/>
      <c r="Q901" s="206"/>
      <c r="R901" s="206"/>
      <c r="S901" s="206"/>
      <c r="T901" s="207"/>
      <c r="AT901" s="208" t="s">
        <v>238</v>
      </c>
      <c r="AU901" s="208" t="s">
        <v>82</v>
      </c>
      <c r="AV901" s="13" t="s">
        <v>80</v>
      </c>
      <c r="AW901" s="13" t="s">
        <v>35</v>
      </c>
      <c r="AX901" s="13" t="s">
        <v>73</v>
      </c>
      <c r="AY901" s="208" t="s">
        <v>226</v>
      </c>
    </row>
    <row r="902" spans="1:65" s="14" customFormat="1" ht="11.25">
      <c r="B902" s="209"/>
      <c r="C902" s="210"/>
      <c r="D902" s="200" t="s">
        <v>238</v>
      </c>
      <c r="E902" s="211" t="s">
        <v>19</v>
      </c>
      <c r="F902" s="212" t="s">
        <v>360</v>
      </c>
      <c r="G902" s="210"/>
      <c r="H902" s="213">
        <v>2</v>
      </c>
      <c r="I902" s="214"/>
      <c r="J902" s="210"/>
      <c r="K902" s="210"/>
      <c r="L902" s="215"/>
      <c r="M902" s="216"/>
      <c r="N902" s="217"/>
      <c r="O902" s="217"/>
      <c r="P902" s="217"/>
      <c r="Q902" s="217"/>
      <c r="R902" s="217"/>
      <c r="S902" s="217"/>
      <c r="T902" s="218"/>
      <c r="AT902" s="219" t="s">
        <v>238</v>
      </c>
      <c r="AU902" s="219" t="s">
        <v>82</v>
      </c>
      <c r="AV902" s="14" t="s">
        <v>82</v>
      </c>
      <c r="AW902" s="14" t="s">
        <v>35</v>
      </c>
      <c r="AX902" s="14" t="s">
        <v>73</v>
      </c>
      <c r="AY902" s="219" t="s">
        <v>226</v>
      </c>
    </row>
    <row r="903" spans="1:65" s="15" customFormat="1" ht="11.25">
      <c r="B903" s="220"/>
      <c r="C903" s="221"/>
      <c r="D903" s="200" t="s">
        <v>238</v>
      </c>
      <c r="E903" s="222" t="s">
        <v>19</v>
      </c>
      <c r="F903" s="223" t="s">
        <v>241</v>
      </c>
      <c r="G903" s="221"/>
      <c r="H903" s="224">
        <v>2</v>
      </c>
      <c r="I903" s="225"/>
      <c r="J903" s="221"/>
      <c r="K903" s="221"/>
      <c r="L903" s="226"/>
      <c r="M903" s="227"/>
      <c r="N903" s="228"/>
      <c r="O903" s="228"/>
      <c r="P903" s="228"/>
      <c r="Q903" s="228"/>
      <c r="R903" s="228"/>
      <c r="S903" s="228"/>
      <c r="T903" s="229"/>
      <c r="AT903" s="230" t="s">
        <v>238</v>
      </c>
      <c r="AU903" s="230" t="s">
        <v>82</v>
      </c>
      <c r="AV903" s="15" t="s">
        <v>143</v>
      </c>
      <c r="AW903" s="15" t="s">
        <v>35</v>
      </c>
      <c r="AX903" s="15" t="s">
        <v>80</v>
      </c>
      <c r="AY903" s="230" t="s">
        <v>226</v>
      </c>
    </row>
    <row r="904" spans="1:65" s="2" customFormat="1" ht="24.2" customHeight="1">
      <c r="A904" s="36"/>
      <c r="B904" s="37"/>
      <c r="C904" s="180" t="s">
        <v>1170</v>
      </c>
      <c r="D904" s="180" t="s">
        <v>229</v>
      </c>
      <c r="E904" s="181" t="s">
        <v>1772</v>
      </c>
      <c r="F904" s="182" t="s">
        <v>1773</v>
      </c>
      <c r="G904" s="183" t="s">
        <v>261</v>
      </c>
      <c r="H904" s="184">
        <v>4</v>
      </c>
      <c r="I904" s="185"/>
      <c r="J904" s="186">
        <f>ROUND(I904*H904,2)</f>
        <v>0</v>
      </c>
      <c r="K904" s="182" t="s">
        <v>233</v>
      </c>
      <c r="L904" s="41"/>
      <c r="M904" s="187" t="s">
        <v>19</v>
      </c>
      <c r="N904" s="188" t="s">
        <v>44</v>
      </c>
      <c r="O904" s="66"/>
      <c r="P904" s="189">
        <f>O904*H904</f>
        <v>0</v>
      </c>
      <c r="Q904" s="189">
        <v>9.6324609999999999E-4</v>
      </c>
      <c r="R904" s="189">
        <f>Q904*H904</f>
        <v>3.8529844E-3</v>
      </c>
      <c r="S904" s="189">
        <v>0</v>
      </c>
      <c r="T904" s="190">
        <f>S904*H904</f>
        <v>0</v>
      </c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R904" s="191" t="s">
        <v>143</v>
      </c>
      <c r="AT904" s="191" t="s">
        <v>229</v>
      </c>
      <c r="AU904" s="191" t="s">
        <v>82</v>
      </c>
      <c r="AY904" s="19" t="s">
        <v>226</v>
      </c>
      <c r="BE904" s="192">
        <f>IF(N904="základní",J904,0)</f>
        <v>0</v>
      </c>
      <c r="BF904" s="192">
        <f>IF(N904="snížená",J904,0)</f>
        <v>0</v>
      </c>
      <c r="BG904" s="192">
        <f>IF(N904="zákl. přenesená",J904,0)</f>
        <v>0</v>
      </c>
      <c r="BH904" s="192">
        <f>IF(N904="sníž. přenesená",J904,0)</f>
        <v>0</v>
      </c>
      <c r="BI904" s="192">
        <f>IF(N904="nulová",J904,0)</f>
        <v>0</v>
      </c>
      <c r="BJ904" s="19" t="s">
        <v>80</v>
      </c>
      <c r="BK904" s="192">
        <f>ROUND(I904*H904,2)</f>
        <v>0</v>
      </c>
      <c r="BL904" s="19" t="s">
        <v>143</v>
      </c>
      <c r="BM904" s="191" t="s">
        <v>1774</v>
      </c>
    </row>
    <row r="905" spans="1:65" s="2" customFormat="1" ht="11.25">
      <c r="A905" s="36"/>
      <c r="B905" s="37"/>
      <c r="C905" s="38"/>
      <c r="D905" s="193" t="s">
        <v>236</v>
      </c>
      <c r="E905" s="38"/>
      <c r="F905" s="194" t="s">
        <v>1775</v>
      </c>
      <c r="G905" s="38"/>
      <c r="H905" s="38"/>
      <c r="I905" s="195"/>
      <c r="J905" s="38"/>
      <c r="K905" s="38"/>
      <c r="L905" s="41"/>
      <c r="M905" s="196"/>
      <c r="N905" s="197"/>
      <c r="O905" s="66"/>
      <c r="P905" s="66"/>
      <c r="Q905" s="66"/>
      <c r="R905" s="66"/>
      <c r="S905" s="66"/>
      <c r="T905" s="67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T905" s="19" t="s">
        <v>236</v>
      </c>
      <c r="AU905" s="19" t="s">
        <v>82</v>
      </c>
    </row>
    <row r="906" spans="1:65" s="13" customFormat="1" ht="11.25">
      <c r="B906" s="198"/>
      <c r="C906" s="199"/>
      <c r="D906" s="200" t="s">
        <v>238</v>
      </c>
      <c r="E906" s="201" t="s">
        <v>19</v>
      </c>
      <c r="F906" s="202" t="s">
        <v>482</v>
      </c>
      <c r="G906" s="199"/>
      <c r="H906" s="201" t="s">
        <v>19</v>
      </c>
      <c r="I906" s="203"/>
      <c r="J906" s="199"/>
      <c r="K906" s="199"/>
      <c r="L906" s="204"/>
      <c r="M906" s="205"/>
      <c r="N906" s="206"/>
      <c r="O906" s="206"/>
      <c r="P906" s="206"/>
      <c r="Q906" s="206"/>
      <c r="R906" s="206"/>
      <c r="S906" s="206"/>
      <c r="T906" s="207"/>
      <c r="AT906" s="208" t="s">
        <v>238</v>
      </c>
      <c r="AU906" s="208" t="s">
        <v>82</v>
      </c>
      <c r="AV906" s="13" t="s">
        <v>80</v>
      </c>
      <c r="AW906" s="13" t="s">
        <v>35</v>
      </c>
      <c r="AX906" s="13" t="s">
        <v>73</v>
      </c>
      <c r="AY906" s="208" t="s">
        <v>226</v>
      </c>
    </row>
    <row r="907" spans="1:65" s="14" customFormat="1" ht="11.25">
      <c r="B907" s="209"/>
      <c r="C907" s="210"/>
      <c r="D907" s="200" t="s">
        <v>238</v>
      </c>
      <c r="E907" s="211" t="s">
        <v>19</v>
      </c>
      <c r="F907" s="212" t="s">
        <v>509</v>
      </c>
      <c r="G907" s="210"/>
      <c r="H907" s="213">
        <v>4</v>
      </c>
      <c r="I907" s="214"/>
      <c r="J907" s="210"/>
      <c r="K907" s="210"/>
      <c r="L907" s="215"/>
      <c r="M907" s="216"/>
      <c r="N907" s="217"/>
      <c r="O907" s="217"/>
      <c r="P907" s="217"/>
      <c r="Q907" s="217"/>
      <c r="R907" s="217"/>
      <c r="S907" s="217"/>
      <c r="T907" s="218"/>
      <c r="AT907" s="219" t="s">
        <v>238</v>
      </c>
      <c r="AU907" s="219" t="s">
        <v>82</v>
      </c>
      <c r="AV907" s="14" t="s">
        <v>82</v>
      </c>
      <c r="AW907" s="14" t="s">
        <v>35</v>
      </c>
      <c r="AX907" s="14" t="s">
        <v>73</v>
      </c>
      <c r="AY907" s="219" t="s">
        <v>226</v>
      </c>
    </row>
    <row r="908" spans="1:65" s="15" customFormat="1" ht="11.25">
      <c r="B908" s="220"/>
      <c r="C908" s="221"/>
      <c r="D908" s="200" t="s">
        <v>238</v>
      </c>
      <c r="E908" s="222" t="s">
        <v>19</v>
      </c>
      <c r="F908" s="223" t="s">
        <v>241</v>
      </c>
      <c r="G908" s="221"/>
      <c r="H908" s="224">
        <v>4</v>
      </c>
      <c r="I908" s="225"/>
      <c r="J908" s="221"/>
      <c r="K908" s="221"/>
      <c r="L908" s="226"/>
      <c r="M908" s="227"/>
      <c r="N908" s="228"/>
      <c r="O908" s="228"/>
      <c r="P908" s="228"/>
      <c r="Q908" s="228"/>
      <c r="R908" s="228"/>
      <c r="S908" s="228"/>
      <c r="T908" s="229"/>
      <c r="AT908" s="230" t="s">
        <v>238</v>
      </c>
      <c r="AU908" s="230" t="s">
        <v>82</v>
      </c>
      <c r="AV908" s="15" t="s">
        <v>143</v>
      </c>
      <c r="AW908" s="15" t="s">
        <v>35</v>
      </c>
      <c r="AX908" s="15" t="s">
        <v>80</v>
      </c>
      <c r="AY908" s="230" t="s">
        <v>226</v>
      </c>
    </row>
    <row r="909" spans="1:65" s="2" customFormat="1" ht="24.2" customHeight="1">
      <c r="A909" s="36"/>
      <c r="B909" s="37"/>
      <c r="C909" s="231" t="s">
        <v>1776</v>
      </c>
      <c r="D909" s="231" t="s">
        <v>242</v>
      </c>
      <c r="E909" s="232" t="s">
        <v>1777</v>
      </c>
      <c r="F909" s="233" t="s">
        <v>1778</v>
      </c>
      <c r="G909" s="234" t="s">
        <v>261</v>
      </c>
      <c r="H909" s="235">
        <v>4</v>
      </c>
      <c r="I909" s="236"/>
      <c r="J909" s="237">
        <f>ROUND(I909*H909,2)</f>
        <v>0</v>
      </c>
      <c r="K909" s="233" t="s">
        <v>19</v>
      </c>
      <c r="L909" s="238"/>
      <c r="M909" s="239" t="s">
        <v>19</v>
      </c>
      <c r="N909" s="240" t="s">
        <v>44</v>
      </c>
      <c r="O909" s="66"/>
      <c r="P909" s="189">
        <f>O909*H909</f>
        <v>0</v>
      </c>
      <c r="Q909" s="189">
        <v>2.5559999999999999E-2</v>
      </c>
      <c r="R909" s="189">
        <f>Q909*H909</f>
        <v>0.10224</v>
      </c>
      <c r="S909" s="189">
        <v>0</v>
      </c>
      <c r="T909" s="190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91" t="s">
        <v>275</v>
      </c>
      <c r="AT909" s="191" t="s">
        <v>242</v>
      </c>
      <c r="AU909" s="191" t="s">
        <v>82</v>
      </c>
      <c r="AY909" s="19" t="s">
        <v>226</v>
      </c>
      <c r="BE909" s="192">
        <f>IF(N909="základní",J909,0)</f>
        <v>0</v>
      </c>
      <c r="BF909" s="192">
        <f>IF(N909="snížená",J909,0)</f>
        <v>0</v>
      </c>
      <c r="BG909" s="192">
        <f>IF(N909="zákl. přenesená",J909,0)</f>
        <v>0</v>
      </c>
      <c r="BH909" s="192">
        <f>IF(N909="sníž. přenesená",J909,0)</f>
        <v>0</v>
      </c>
      <c r="BI909" s="192">
        <f>IF(N909="nulová",J909,0)</f>
        <v>0</v>
      </c>
      <c r="BJ909" s="19" t="s">
        <v>80</v>
      </c>
      <c r="BK909" s="192">
        <f>ROUND(I909*H909,2)</f>
        <v>0</v>
      </c>
      <c r="BL909" s="19" t="s">
        <v>143</v>
      </c>
      <c r="BM909" s="191" t="s">
        <v>1779</v>
      </c>
    </row>
    <row r="910" spans="1:65" s="2" customFormat="1" ht="24.2" customHeight="1">
      <c r="A910" s="36"/>
      <c r="B910" s="37"/>
      <c r="C910" s="180" t="s">
        <v>1780</v>
      </c>
      <c r="D910" s="180" t="s">
        <v>229</v>
      </c>
      <c r="E910" s="181" t="s">
        <v>1781</v>
      </c>
      <c r="F910" s="182" t="s">
        <v>1782</v>
      </c>
      <c r="G910" s="183" t="s">
        <v>261</v>
      </c>
      <c r="H910" s="184">
        <v>2</v>
      </c>
      <c r="I910" s="185"/>
      <c r="J910" s="186">
        <f>ROUND(I910*H910,2)</f>
        <v>0</v>
      </c>
      <c r="K910" s="182" t="s">
        <v>233</v>
      </c>
      <c r="L910" s="41"/>
      <c r="M910" s="187" t="s">
        <v>19</v>
      </c>
      <c r="N910" s="188" t="s">
        <v>44</v>
      </c>
      <c r="O910" s="66"/>
      <c r="P910" s="189">
        <f>O910*H910</f>
        <v>0</v>
      </c>
      <c r="Q910" s="189">
        <v>5.3615999999999997E-2</v>
      </c>
      <c r="R910" s="189">
        <f>Q910*H910</f>
        <v>0.10723199999999999</v>
      </c>
      <c r="S910" s="189">
        <v>0</v>
      </c>
      <c r="T910" s="190">
        <f>S910*H910</f>
        <v>0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91" t="s">
        <v>143</v>
      </c>
      <c r="AT910" s="191" t="s">
        <v>229</v>
      </c>
      <c r="AU910" s="191" t="s">
        <v>82</v>
      </c>
      <c r="AY910" s="19" t="s">
        <v>226</v>
      </c>
      <c r="BE910" s="192">
        <f>IF(N910="základní",J910,0)</f>
        <v>0</v>
      </c>
      <c r="BF910" s="192">
        <f>IF(N910="snížená",J910,0)</f>
        <v>0</v>
      </c>
      <c r="BG910" s="192">
        <f>IF(N910="zákl. přenesená",J910,0)</f>
        <v>0</v>
      </c>
      <c r="BH910" s="192">
        <f>IF(N910="sníž. přenesená",J910,0)</f>
        <v>0</v>
      </c>
      <c r="BI910" s="192">
        <f>IF(N910="nulová",J910,0)</f>
        <v>0</v>
      </c>
      <c r="BJ910" s="19" t="s">
        <v>80</v>
      </c>
      <c r="BK910" s="192">
        <f>ROUND(I910*H910,2)</f>
        <v>0</v>
      </c>
      <c r="BL910" s="19" t="s">
        <v>143</v>
      </c>
      <c r="BM910" s="191" t="s">
        <v>1783</v>
      </c>
    </row>
    <row r="911" spans="1:65" s="2" customFormat="1" ht="11.25">
      <c r="A911" s="36"/>
      <c r="B911" s="37"/>
      <c r="C911" s="38"/>
      <c r="D911" s="193" t="s">
        <v>236</v>
      </c>
      <c r="E911" s="38"/>
      <c r="F911" s="194" t="s">
        <v>1784</v>
      </c>
      <c r="G911" s="38"/>
      <c r="H911" s="38"/>
      <c r="I911" s="195"/>
      <c r="J911" s="38"/>
      <c r="K911" s="38"/>
      <c r="L911" s="41"/>
      <c r="M911" s="196"/>
      <c r="N911" s="197"/>
      <c r="O911" s="66"/>
      <c r="P911" s="66"/>
      <c r="Q911" s="66"/>
      <c r="R911" s="66"/>
      <c r="S911" s="66"/>
      <c r="T911" s="67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T911" s="19" t="s">
        <v>236</v>
      </c>
      <c r="AU911" s="19" t="s">
        <v>82</v>
      </c>
    </row>
    <row r="912" spans="1:65" s="13" customFormat="1" ht="11.25">
      <c r="B912" s="198"/>
      <c r="C912" s="199"/>
      <c r="D912" s="200" t="s">
        <v>238</v>
      </c>
      <c r="E912" s="201" t="s">
        <v>19</v>
      </c>
      <c r="F912" s="202" t="s">
        <v>482</v>
      </c>
      <c r="G912" s="199"/>
      <c r="H912" s="201" t="s">
        <v>19</v>
      </c>
      <c r="I912" s="203"/>
      <c r="J912" s="199"/>
      <c r="K912" s="199"/>
      <c r="L912" s="204"/>
      <c r="M912" s="205"/>
      <c r="N912" s="206"/>
      <c r="O912" s="206"/>
      <c r="P912" s="206"/>
      <c r="Q912" s="206"/>
      <c r="R912" s="206"/>
      <c r="S912" s="206"/>
      <c r="T912" s="207"/>
      <c r="AT912" s="208" t="s">
        <v>238</v>
      </c>
      <c r="AU912" s="208" t="s">
        <v>82</v>
      </c>
      <c r="AV912" s="13" t="s">
        <v>80</v>
      </c>
      <c r="AW912" s="13" t="s">
        <v>35</v>
      </c>
      <c r="AX912" s="13" t="s">
        <v>73</v>
      </c>
      <c r="AY912" s="208" t="s">
        <v>226</v>
      </c>
    </row>
    <row r="913" spans="1:65" s="14" customFormat="1" ht="11.25">
      <c r="B913" s="209"/>
      <c r="C913" s="210"/>
      <c r="D913" s="200" t="s">
        <v>238</v>
      </c>
      <c r="E913" s="211" t="s">
        <v>19</v>
      </c>
      <c r="F913" s="212" t="s">
        <v>360</v>
      </c>
      <c r="G913" s="210"/>
      <c r="H913" s="213">
        <v>2</v>
      </c>
      <c r="I913" s="214"/>
      <c r="J913" s="210"/>
      <c r="K913" s="210"/>
      <c r="L913" s="215"/>
      <c r="M913" s="216"/>
      <c r="N913" s="217"/>
      <c r="O913" s="217"/>
      <c r="P913" s="217"/>
      <c r="Q913" s="217"/>
      <c r="R913" s="217"/>
      <c r="S913" s="217"/>
      <c r="T913" s="218"/>
      <c r="AT913" s="219" t="s">
        <v>238</v>
      </c>
      <c r="AU913" s="219" t="s">
        <v>82</v>
      </c>
      <c r="AV913" s="14" t="s">
        <v>82</v>
      </c>
      <c r="AW913" s="14" t="s">
        <v>35</v>
      </c>
      <c r="AX913" s="14" t="s">
        <v>73</v>
      </c>
      <c r="AY913" s="219" t="s">
        <v>226</v>
      </c>
    </row>
    <row r="914" spans="1:65" s="15" customFormat="1" ht="11.25">
      <c r="B914" s="220"/>
      <c r="C914" s="221"/>
      <c r="D914" s="200" t="s">
        <v>238</v>
      </c>
      <c r="E914" s="222" t="s">
        <v>19</v>
      </c>
      <c r="F914" s="223" t="s">
        <v>241</v>
      </c>
      <c r="G914" s="221"/>
      <c r="H914" s="224">
        <v>2</v>
      </c>
      <c r="I914" s="225"/>
      <c r="J914" s="221"/>
      <c r="K914" s="221"/>
      <c r="L914" s="226"/>
      <c r="M914" s="227"/>
      <c r="N914" s="228"/>
      <c r="O914" s="228"/>
      <c r="P914" s="228"/>
      <c r="Q914" s="228"/>
      <c r="R914" s="228"/>
      <c r="S914" s="228"/>
      <c r="T914" s="229"/>
      <c r="AT914" s="230" t="s">
        <v>238</v>
      </c>
      <c r="AU914" s="230" t="s">
        <v>82</v>
      </c>
      <c r="AV914" s="15" t="s">
        <v>143</v>
      </c>
      <c r="AW914" s="15" t="s">
        <v>35</v>
      </c>
      <c r="AX914" s="15" t="s">
        <v>80</v>
      </c>
      <c r="AY914" s="230" t="s">
        <v>226</v>
      </c>
    </row>
    <row r="915" spans="1:65" s="2" customFormat="1" ht="24.2" customHeight="1">
      <c r="A915" s="36"/>
      <c r="B915" s="37"/>
      <c r="C915" s="231" t="s">
        <v>1785</v>
      </c>
      <c r="D915" s="231" t="s">
        <v>242</v>
      </c>
      <c r="E915" s="232" t="s">
        <v>1786</v>
      </c>
      <c r="F915" s="233" t="s">
        <v>1787</v>
      </c>
      <c r="G915" s="234" t="s">
        <v>261</v>
      </c>
      <c r="H915" s="235">
        <v>2</v>
      </c>
      <c r="I915" s="236"/>
      <c r="J915" s="237">
        <f>ROUND(I915*H915,2)</f>
        <v>0</v>
      </c>
      <c r="K915" s="233" t="s">
        <v>19</v>
      </c>
      <c r="L915" s="238"/>
      <c r="M915" s="239" t="s">
        <v>19</v>
      </c>
      <c r="N915" s="240" t="s">
        <v>44</v>
      </c>
      <c r="O915" s="66"/>
      <c r="P915" s="189">
        <f>O915*H915</f>
        <v>0</v>
      </c>
      <c r="Q915" s="189">
        <v>4.8500000000000001E-2</v>
      </c>
      <c r="R915" s="189">
        <f>Q915*H915</f>
        <v>9.7000000000000003E-2</v>
      </c>
      <c r="S915" s="189">
        <v>0</v>
      </c>
      <c r="T915" s="190">
        <f>S915*H915</f>
        <v>0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91" t="s">
        <v>275</v>
      </c>
      <c r="AT915" s="191" t="s">
        <v>242</v>
      </c>
      <c r="AU915" s="191" t="s">
        <v>82</v>
      </c>
      <c r="AY915" s="19" t="s">
        <v>226</v>
      </c>
      <c r="BE915" s="192">
        <f>IF(N915="základní",J915,0)</f>
        <v>0</v>
      </c>
      <c r="BF915" s="192">
        <f>IF(N915="snížená",J915,0)</f>
        <v>0</v>
      </c>
      <c r="BG915" s="192">
        <f>IF(N915="zákl. přenesená",J915,0)</f>
        <v>0</v>
      </c>
      <c r="BH915" s="192">
        <f>IF(N915="sníž. přenesená",J915,0)</f>
        <v>0</v>
      </c>
      <c r="BI915" s="192">
        <f>IF(N915="nulová",J915,0)</f>
        <v>0</v>
      </c>
      <c r="BJ915" s="19" t="s">
        <v>80</v>
      </c>
      <c r="BK915" s="192">
        <f>ROUND(I915*H915,2)</f>
        <v>0</v>
      </c>
      <c r="BL915" s="19" t="s">
        <v>143</v>
      </c>
      <c r="BM915" s="191" t="s">
        <v>1788</v>
      </c>
    </row>
    <row r="916" spans="1:65" s="12" customFormat="1" ht="22.9" customHeight="1">
      <c r="B916" s="164"/>
      <c r="C916" s="165"/>
      <c r="D916" s="166" t="s">
        <v>72</v>
      </c>
      <c r="E916" s="178" t="s">
        <v>281</v>
      </c>
      <c r="F916" s="178" t="s">
        <v>719</v>
      </c>
      <c r="G916" s="165"/>
      <c r="H916" s="165"/>
      <c r="I916" s="168"/>
      <c r="J916" s="179">
        <f>BK916</f>
        <v>0</v>
      </c>
      <c r="K916" s="165"/>
      <c r="L916" s="170"/>
      <c r="M916" s="171"/>
      <c r="N916" s="172"/>
      <c r="O916" s="172"/>
      <c r="P916" s="173">
        <f>SUM(P917:P969)</f>
        <v>0</v>
      </c>
      <c r="Q916" s="172"/>
      <c r="R916" s="173">
        <f>SUM(R917:R969)</f>
        <v>0.33800589999999997</v>
      </c>
      <c r="S916" s="172"/>
      <c r="T916" s="174">
        <f>SUM(T917:T969)</f>
        <v>2.5002500000000003</v>
      </c>
      <c r="AR916" s="175" t="s">
        <v>80</v>
      </c>
      <c r="AT916" s="176" t="s">
        <v>72</v>
      </c>
      <c r="AU916" s="176" t="s">
        <v>80</v>
      </c>
      <c r="AY916" s="175" t="s">
        <v>226</v>
      </c>
      <c r="BK916" s="177">
        <f>SUM(BK917:BK969)</f>
        <v>0</v>
      </c>
    </row>
    <row r="917" spans="1:65" s="2" customFormat="1" ht="24.2" customHeight="1">
      <c r="A917" s="36"/>
      <c r="B917" s="37"/>
      <c r="C917" s="180" t="s">
        <v>1789</v>
      </c>
      <c r="D917" s="180" t="s">
        <v>229</v>
      </c>
      <c r="E917" s="181" t="s">
        <v>1790</v>
      </c>
      <c r="F917" s="182" t="s">
        <v>1791</v>
      </c>
      <c r="G917" s="183" t="s">
        <v>232</v>
      </c>
      <c r="H917" s="184">
        <v>360</v>
      </c>
      <c r="I917" s="185"/>
      <c r="J917" s="186">
        <f>ROUND(I917*H917,2)</f>
        <v>0</v>
      </c>
      <c r="K917" s="182" t="s">
        <v>233</v>
      </c>
      <c r="L917" s="41"/>
      <c r="M917" s="187" t="s">
        <v>19</v>
      </c>
      <c r="N917" s="188" t="s">
        <v>44</v>
      </c>
      <c r="O917" s="66"/>
      <c r="P917" s="189">
        <f>O917*H917</f>
        <v>0</v>
      </c>
      <c r="Q917" s="189">
        <v>0</v>
      </c>
      <c r="R917" s="189">
        <f>Q917*H917</f>
        <v>0</v>
      </c>
      <c r="S917" s="189">
        <v>0</v>
      </c>
      <c r="T917" s="190">
        <f>S917*H917</f>
        <v>0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91" t="s">
        <v>143</v>
      </c>
      <c r="AT917" s="191" t="s">
        <v>229</v>
      </c>
      <c r="AU917" s="191" t="s">
        <v>82</v>
      </c>
      <c r="AY917" s="19" t="s">
        <v>226</v>
      </c>
      <c r="BE917" s="192">
        <f>IF(N917="základní",J917,0)</f>
        <v>0</v>
      </c>
      <c r="BF917" s="192">
        <f>IF(N917="snížená",J917,0)</f>
        <v>0</v>
      </c>
      <c r="BG917" s="192">
        <f>IF(N917="zákl. přenesená",J917,0)</f>
        <v>0</v>
      </c>
      <c r="BH917" s="192">
        <f>IF(N917="sníž. přenesená",J917,0)</f>
        <v>0</v>
      </c>
      <c r="BI917" s="192">
        <f>IF(N917="nulová",J917,0)</f>
        <v>0</v>
      </c>
      <c r="BJ917" s="19" t="s">
        <v>80</v>
      </c>
      <c r="BK917" s="192">
        <f>ROUND(I917*H917,2)</f>
        <v>0</v>
      </c>
      <c r="BL917" s="19" t="s">
        <v>143</v>
      </c>
      <c r="BM917" s="191" t="s">
        <v>1792</v>
      </c>
    </row>
    <row r="918" spans="1:65" s="2" customFormat="1" ht="11.25">
      <c r="A918" s="36"/>
      <c r="B918" s="37"/>
      <c r="C918" s="38"/>
      <c r="D918" s="193" t="s">
        <v>236</v>
      </c>
      <c r="E918" s="38"/>
      <c r="F918" s="194" t="s">
        <v>1793</v>
      </c>
      <c r="G918" s="38"/>
      <c r="H918" s="38"/>
      <c r="I918" s="195"/>
      <c r="J918" s="38"/>
      <c r="K918" s="38"/>
      <c r="L918" s="41"/>
      <c r="M918" s="196"/>
      <c r="N918" s="197"/>
      <c r="O918" s="66"/>
      <c r="P918" s="66"/>
      <c r="Q918" s="66"/>
      <c r="R918" s="66"/>
      <c r="S918" s="66"/>
      <c r="T918" s="67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T918" s="19" t="s">
        <v>236</v>
      </c>
      <c r="AU918" s="19" t="s">
        <v>82</v>
      </c>
    </row>
    <row r="919" spans="1:65" s="2" customFormat="1" ht="24.2" customHeight="1">
      <c r="A919" s="36"/>
      <c r="B919" s="37"/>
      <c r="C919" s="180" t="s">
        <v>1794</v>
      </c>
      <c r="D919" s="180" t="s">
        <v>229</v>
      </c>
      <c r="E919" s="181" t="s">
        <v>1795</v>
      </c>
      <c r="F919" s="182" t="s">
        <v>1796</v>
      </c>
      <c r="G919" s="183" t="s">
        <v>232</v>
      </c>
      <c r="H919" s="184">
        <v>86400</v>
      </c>
      <c r="I919" s="185"/>
      <c r="J919" s="186">
        <f>ROUND(I919*H919,2)</f>
        <v>0</v>
      </c>
      <c r="K919" s="182" t="s">
        <v>233</v>
      </c>
      <c r="L919" s="41"/>
      <c r="M919" s="187" t="s">
        <v>19</v>
      </c>
      <c r="N919" s="188" t="s">
        <v>44</v>
      </c>
      <c r="O919" s="66"/>
      <c r="P919" s="189">
        <f>O919*H919</f>
        <v>0</v>
      </c>
      <c r="Q919" s="189">
        <v>0</v>
      </c>
      <c r="R919" s="189">
        <f>Q919*H919</f>
        <v>0</v>
      </c>
      <c r="S919" s="189">
        <v>0</v>
      </c>
      <c r="T919" s="190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91" t="s">
        <v>143</v>
      </c>
      <c r="AT919" s="191" t="s">
        <v>229</v>
      </c>
      <c r="AU919" s="191" t="s">
        <v>82</v>
      </c>
      <c r="AY919" s="19" t="s">
        <v>226</v>
      </c>
      <c r="BE919" s="192">
        <f>IF(N919="základní",J919,0)</f>
        <v>0</v>
      </c>
      <c r="BF919" s="192">
        <f>IF(N919="snížená",J919,0)</f>
        <v>0</v>
      </c>
      <c r="BG919" s="192">
        <f>IF(N919="zákl. přenesená",J919,0)</f>
        <v>0</v>
      </c>
      <c r="BH919" s="192">
        <f>IF(N919="sníž. přenesená",J919,0)</f>
        <v>0</v>
      </c>
      <c r="BI919" s="192">
        <f>IF(N919="nulová",J919,0)</f>
        <v>0</v>
      </c>
      <c r="BJ919" s="19" t="s">
        <v>80</v>
      </c>
      <c r="BK919" s="192">
        <f>ROUND(I919*H919,2)</f>
        <v>0</v>
      </c>
      <c r="BL919" s="19" t="s">
        <v>143</v>
      </c>
      <c r="BM919" s="191" t="s">
        <v>1797</v>
      </c>
    </row>
    <row r="920" spans="1:65" s="2" customFormat="1" ht="11.25">
      <c r="A920" s="36"/>
      <c r="B920" s="37"/>
      <c r="C920" s="38"/>
      <c r="D920" s="193" t="s">
        <v>236</v>
      </c>
      <c r="E920" s="38"/>
      <c r="F920" s="194" t="s">
        <v>1798</v>
      </c>
      <c r="G920" s="38"/>
      <c r="H920" s="38"/>
      <c r="I920" s="195"/>
      <c r="J920" s="38"/>
      <c r="K920" s="38"/>
      <c r="L920" s="41"/>
      <c r="M920" s="196"/>
      <c r="N920" s="197"/>
      <c r="O920" s="66"/>
      <c r="P920" s="66"/>
      <c r="Q920" s="66"/>
      <c r="R920" s="66"/>
      <c r="S920" s="66"/>
      <c r="T920" s="67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T920" s="19" t="s">
        <v>236</v>
      </c>
      <c r="AU920" s="19" t="s">
        <v>82</v>
      </c>
    </row>
    <row r="921" spans="1:65" s="14" customFormat="1" ht="11.25">
      <c r="B921" s="209"/>
      <c r="C921" s="210"/>
      <c r="D921" s="200" t="s">
        <v>238</v>
      </c>
      <c r="E921" s="211" t="s">
        <v>19</v>
      </c>
      <c r="F921" s="212" t="s">
        <v>1799</v>
      </c>
      <c r="G921" s="210"/>
      <c r="H921" s="213">
        <v>86400</v>
      </c>
      <c r="I921" s="214"/>
      <c r="J921" s="210"/>
      <c r="K921" s="210"/>
      <c r="L921" s="215"/>
      <c r="M921" s="216"/>
      <c r="N921" s="217"/>
      <c r="O921" s="217"/>
      <c r="P921" s="217"/>
      <c r="Q921" s="217"/>
      <c r="R921" s="217"/>
      <c r="S921" s="217"/>
      <c r="T921" s="218"/>
      <c r="AT921" s="219" t="s">
        <v>238</v>
      </c>
      <c r="AU921" s="219" t="s">
        <v>82</v>
      </c>
      <c r="AV921" s="14" t="s">
        <v>82</v>
      </c>
      <c r="AW921" s="14" t="s">
        <v>35</v>
      </c>
      <c r="AX921" s="14" t="s">
        <v>73</v>
      </c>
      <c r="AY921" s="219" t="s">
        <v>226</v>
      </c>
    </row>
    <row r="922" spans="1:65" s="16" customFormat="1" ht="11.25">
      <c r="B922" s="253"/>
      <c r="C922" s="254"/>
      <c r="D922" s="200" t="s">
        <v>238</v>
      </c>
      <c r="E922" s="255" t="s">
        <v>19</v>
      </c>
      <c r="F922" s="256" t="s">
        <v>1207</v>
      </c>
      <c r="G922" s="254"/>
      <c r="H922" s="257">
        <v>86400</v>
      </c>
      <c r="I922" s="258"/>
      <c r="J922" s="254"/>
      <c r="K922" s="254"/>
      <c r="L922" s="259"/>
      <c r="M922" s="260"/>
      <c r="N922" s="261"/>
      <c r="O922" s="261"/>
      <c r="P922" s="261"/>
      <c r="Q922" s="261"/>
      <c r="R922" s="261"/>
      <c r="S922" s="261"/>
      <c r="T922" s="262"/>
      <c r="AT922" s="263" t="s">
        <v>238</v>
      </c>
      <c r="AU922" s="263" t="s">
        <v>82</v>
      </c>
      <c r="AV922" s="16" t="s">
        <v>90</v>
      </c>
      <c r="AW922" s="16" t="s">
        <v>35</v>
      </c>
      <c r="AX922" s="16" t="s">
        <v>80</v>
      </c>
      <c r="AY922" s="263" t="s">
        <v>226</v>
      </c>
    </row>
    <row r="923" spans="1:65" s="2" customFormat="1" ht="24.2" customHeight="1">
      <c r="A923" s="36"/>
      <c r="B923" s="37"/>
      <c r="C923" s="180" t="s">
        <v>1800</v>
      </c>
      <c r="D923" s="180" t="s">
        <v>229</v>
      </c>
      <c r="E923" s="181" t="s">
        <v>1801</v>
      </c>
      <c r="F923" s="182" t="s">
        <v>1802</v>
      </c>
      <c r="G923" s="183" t="s">
        <v>232</v>
      </c>
      <c r="H923" s="184">
        <v>360</v>
      </c>
      <c r="I923" s="185"/>
      <c r="J923" s="186">
        <f>ROUND(I923*H923,2)</f>
        <v>0</v>
      </c>
      <c r="K923" s="182" t="s">
        <v>233</v>
      </c>
      <c r="L923" s="41"/>
      <c r="M923" s="187" t="s">
        <v>19</v>
      </c>
      <c r="N923" s="188" t="s">
        <v>44</v>
      </c>
      <c r="O923" s="66"/>
      <c r="P923" s="189">
        <f>O923*H923</f>
        <v>0</v>
      </c>
      <c r="Q923" s="189">
        <v>0</v>
      </c>
      <c r="R923" s="189">
        <f>Q923*H923</f>
        <v>0</v>
      </c>
      <c r="S923" s="189">
        <v>0</v>
      </c>
      <c r="T923" s="190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91" t="s">
        <v>143</v>
      </c>
      <c r="AT923" s="191" t="s">
        <v>229</v>
      </c>
      <c r="AU923" s="191" t="s">
        <v>82</v>
      </c>
      <c r="AY923" s="19" t="s">
        <v>226</v>
      </c>
      <c r="BE923" s="192">
        <f>IF(N923="základní",J923,0)</f>
        <v>0</v>
      </c>
      <c r="BF923" s="192">
        <f>IF(N923="snížená",J923,0)</f>
        <v>0</v>
      </c>
      <c r="BG923" s="192">
        <f>IF(N923="zákl. přenesená",J923,0)</f>
        <v>0</v>
      </c>
      <c r="BH923" s="192">
        <f>IF(N923="sníž. přenesená",J923,0)</f>
        <v>0</v>
      </c>
      <c r="BI923" s="192">
        <f>IF(N923="nulová",J923,0)</f>
        <v>0</v>
      </c>
      <c r="BJ923" s="19" t="s">
        <v>80</v>
      </c>
      <c r="BK923" s="192">
        <f>ROUND(I923*H923,2)</f>
        <v>0</v>
      </c>
      <c r="BL923" s="19" t="s">
        <v>143</v>
      </c>
      <c r="BM923" s="191" t="s">
        <v>1803</v>
      </c>
    </row>
    <row r="924" spans="1:65" s="2" customFormat="1" ht="11.25">
      <c r="A924" s="36"/>
      <c r="B924" s="37"/>
      <c r="C924" s="38"/>
      <c r="D924" s="193" t="s">
        <v>236</v>
      </c>
      <c r="E924" s="38"/>
      <c r="F924" s="194" t="s">
        <v>1804</v>
      </c>
      <c r="G924" s="38"/>
      <c r="H924" s="38"/>
      <c r="I924" s="195"/>
      <c r="J924" s="38"/>
      <c r="K924" s="38"/>
      <c r="L924" s="41"/>
      <c r="M924" s="196"/>
      <c r="N924" s="197"/>
      <c r="O924" s="66"/>
      <c r="P924" s="66"/>
      <c r="Q924" s="66"/>
      <c r="R924" s="66"/>
      <c r="S924" s="66"/>
      <c r="T924" s="67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T924" s="19" t="s">
        <v>236</v>
      </c>
      <c r="AU924" s="19" t="s">
        <v>82</v>
      </c>
    </row>
    <row r="925" spans="1:65" s="2" customFormat="1" ht="24.2" customHeight="1">
      <c r="A925" s="36"/>
      <c r="B925" s="37"/>
      <c r="C925" s="180" t="s">
        <v>1805</v>
      </c>
      <c r="D925" s="180" t="s">
        <v>229</v>
      </c>
      <c r="E925" s="181" t="s">
        <v>1806</v>
      </c>
      <c r="F925" s="182" t="s">
        <v>1807</v>
      </c>
      <c r="G925" s="183" t="s">
        <v>232</v>
      </c>
      <c r="H925" s="184">
        <v>337.51</v>
      </c>
      <c r="I925" s="185"/>
      <c r="J925" s="186">
        <f>ROUND(I925*H925,2)</f>
        <v>0</v>
      </c>
      <c r="K925" s="182" t="s">
        <v>233</v>
      </c>
      <c r="L925" s="41"/>
      <c r="M925" s="187" t="s">
        <v>19</v>
      </c>
      <c r="N925" s="188" t="s">
        <v>44</v>
      </c>
      <c r="O925" s="66"/>
      <c r="P925" s="189">
        <f>O925*H925</f>
        <v>0</v>
      </c>
      <c r="Q925" s="189">
        <v>1.2999999999999999E-4</v>
      </c>
      <c r="R925" s="189">
        <f>Q925*H925</f>
        <v>4.3876299999999993E-2</v>
      </c>
      <c r="S925" s="189">
        <v>0</v>
      </c>
      <c r="T925" s="190">
        <f>S925*H925</f>
        <v>0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91" t="s">
        <v>143</v>
      </c>
      <c r="AT925" s="191" t="s">
        <v>229</v>
      </c>
      <c r="AU925" s="191" t="s">
        <v>82</v>
      </c>
      <c r="AY925" s="19" t="s">
        <v>226</v>
      </c>
      <c r="BE925" s="192">
        <f>IF(N925="základní",J925,0)</f>
        <v>0</v>
      </c>
      <c r="BF925" s="192">
        <f>IF(N925="snížená",J925,0)</f>
        <v>0</v>
      </c>
      <c r="BG925" s="192">
        <f>IF(N925="zákl. přenesená",J925,0)</f>
        <v>0</v>
      </c>
      <c r="BH925" s="192">
        <f>IF(N925="sníž. přenesená",J925,0)</f>
        <v>0</v>
      </c>
      <c r="BI925" s="192">
        <f>IF(N925="nulová",J925,0)</f>
        <v>0</v>
      </c>
      <c r="BJ925" s="19" t="s">
        <v>80</v>
      </c>
      <c r="BK925" s="192">
        <f>ROUND(I925*H925,2)</f>
        <v>0</v>
      </c>
      <c r="BL925" s="19" t="s">
        <v>143</v>
      </c>
      <c r="BM925" s="191" t="s">
        <v>1808</v>
      </c>
    </row>
    <row r="926" spans="1:65" s="2" customFormat="1" ht="11.25">
      <c r="A926" s="36"/>
      <c r="B926" s="37"/>
      <c r="C926" s="38"/>
      <c r="D926" s="193" t="s">
        <v>236</v>
      </c>
      <c r="E926" s="38"/>
      <c r="F926" s="194" t="s">
        <v>1809</v>
      </c>
      <c r="G926" s="38"/>
      <c r="H926" s="38"/>
      <c r="I926" s="195"/>
      <c r="J926" s="38"/>
      <c r="K926" s="38"/>
      <c r="L926" s="41"/>
      <c r="M926" s="196"/>
      <c r="N926" s="197"/>
      <c r="O926" s="66"/>
      <c r="P926" s="66"/>
      <c r="Q926" s="66"/>
      <c r="R926" s="66"/>
      <c r="S926" s="66"/>
      <c r="T926" s="67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T926" s="19" t="s">
        <v>236</v>
      </c>
      <c r="AU926" s="19" t="s">
        <v>82</v>
      </c>
    </row>
    <row r="927" spans="1:65" s="13" customFormat="1" ht="11.25">
      <c r="B927" s="198"/>
      <c r="C927" s="199"/>
      <c r="D927" s="200" t="s">
        <v>238</v>
      </c>
      <c r="E927" s="201" t="s">
        <v>19</v>
      </c>
      <c r="F927" s="202" t="s">
        <v>1810</v>
      </c>
      <c r="G927" s="199"/>
      <c r="H927" s="201" t="s">
        <v>19</v>
      </c>
      <c r="I927" s="203"/>
      <c r="J927" s="199"/>
      <c r="K927" s="199"/>
      <c r="L927" s="204"/>
      <c r="M927" s="205"/>
      <c r="N927" s="206"/>
      <c r="O927" s="206"/>
      <c r="P927" s="206"/>
      <c r="Q927" s="206"/>
      <c r="R927" s="206"/>
      <c r="S927" s="206"/>
      <c r="T927" s="207"/>
      <c r="AT927" s="208" t="s">
        <v>238</v>
      </c>
      <c r="AU927" s="208" t="s">
        <v>82</v>
      </c>
      <c r="AV927" s="13" t="s">
        <v>80</v>
      </c>
      <c r="AW927" s="13" t="s">
        <v>35</v>
      </c>
      <c r="AX927" s="13" t="s">
        <v>73</v>
      </c>
      <c r="AY927" s="208" t="s">
        <v>226</v>
      </c>
    </row>
    <row r="928" spans="1:65" s="14" customFormat="1" ht="11.25">
      <c r="B928" s="209"/>
      <c r="C928" s="210"/>
      <c r="D928" s="200" t="s">
        <v>238</v>
      </c>
      <c r="E928" s="211" t="s">
        <v>19</v>
      </c>
      <c r="F928" s="212" t="s">
        <v>1811</v>
      </c>
      <c r="G928" s="210"/>
      <c r="H928" s="213">
        <v>337.51</v>
      </c>
      <c r="I928" s="214"/>
      <c r="J928" s="210"/>
      <c r="K928" s="210"/>
      <c r="L928" s="215"/>
      <c r="M928" s="216"/>
      <c r="N928" s="217"/>
      <c r="O928" s="217"/>
      <c r="P928" s="217"/>
      <c r="Q928" s="217"/>
      <c r="R928" s="217"/>
      <c r="S928" s="217"/>
      <c r="T928" s="218"/>
      <c r="AT928" s="219" t="s">
        <v>238</v>
      </c>
      <c r="AU928" s="219" t="s">
        <v>82</v>
      </c>
      <c r="AV928" s="14" t="s">
        <v>82</v>
      </c>
      <c r="AW928" s="14" t="s">
        <v>35</v>
      </c>
      <c r="AX928" s="14" t="s">
        <v>73</v>
      </c>
      <c r="AY928" s="219" t="s">
        <v>226</v>
      </c>
    </row>
    <row r="929" spans="1:65" s="15" customFormat="1" ht="11.25">
      <c r="B929" s="220"/>
      <c r="C929" s="221"/>
      <c r="D929" s="200" t="s">
        <v>238</v>
      </c>
      <c r="E929" s="222" t="s">
        <v>19</v>
      </c>
      <c r="F929" s="223" t="s">
        <v>241</v>
      </c>
      <c r="G929" s="221"/>
      <c r="H929" s="224">
        <v>337.51</v>
      </c>
      <c r="I929" s="225"/>
      <c r="J929" s="221"/>
      <c r="K929" s="221"/>
      <c r="L929" s="226"/>
      <c r="M929" s="227"/>
      <c r="N929" s="228"/>
      <c r="O929" s="228"/>
      <c r="P929" s="228"/>
      <c r="Q929" s="228"/>
      <c r="R929" s="228"/>
      <c r="S929" s="228"/>
      <c r="T929" s="229"/>
      <c r="AT929" s="230" t="s">
        <v>238</v>
      </c>
      <c r="AU929" s="230" t="s">
        <v>82</v>
      </c>
      <c r="AV929" s="15" t="s">
        <v>143</v>
      </c>
      <c r="AW929" s="15" t="s">
        <v>35</v>
      </c>
      <c r="AX929" s="15" t="s">
        <v>80</v>
      </c>
      <c r="AY929" s="230" t="s">
        <v>226</v>
      </c>
    </row>
    <row r="930" spans="1:65" s="2" customFormat="1" ht="24.2" customHeight="1">
      <c r="A930" s="36"/>
      <c r="B930" s="37"/>
      <c r="C930" s="180" t="s">
        <v>1812</v>
      </c>
      <c r="D930" s="180" t="s">
        <v>229</v>
      </c>
      <c r="E930" s="181" t="s">
        <v>1813</v>
      </c>
      <c r="F930" s="182" t="s">
        <v>1814</v>
      </c>
      <c r="G930" s="183" t="s">
        <v>232</v>
      </c>
      <c r="H930" s="184">
        <v>337.51</v>
      </c>
      <c r="I930" s="185"/>
      <c r="J930" s="186">
        <f>ROUND(I930*H930,2)</f>
        <v>0</v>
      </c>
      <c r="K930" s="182" t="s">
        <v>233</v>
      </c>
      <c r="L930" s="41"/>
      <c r="M930" s="187" t="s">
        <v>19</v>
      </c>
      <c r="N930" s="188" t="s">
        <v>44</v>
      </c>
      <c r="O930" s="66"/>
      <c r="P930" s="189">
        <f>O930*H930</f>
        <v>0</v>
      </c>
      <c r="Q930" s="189">
        <v>3.4999999999999997E-5</v>
      </c>
      <c r="R930" s="189">
        <f>Q930*H930</f>
        <v>1.1812849999999998E-2</v>
      </c>
      <c r="S930" s="189">
        <v>0</v>
      </c>
      <c r="T930" s="190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91" t="s">
        <v>143</v>
      </c>
      <c r="AT930" s="191" t="s">
        <v>229</v>
      </c>
      <c r="AU930" s="191" t="s">
        <v>82</v>
      </c>
      <c r="AY930" s="19" t="s">
        <v>226</v>
      </c>
      <c r="BE930" s="192">
        <f>IF(N930="základní",J930,0)</f>
        <v>0</v>
      </c>
      <c r="BF930" s="192">
        <f>IF(N930="snížená",J930,0)</f>
        <v>0</v>
      </c>
      <c r="BG930" s="192">
        <f>IF(N930="zákl. přenesená",J930,0)</f>
        <v>0</v>
      </c>
      <c r="BH930" s="192">
        <f>IF(N930="sníž. přenesená",J930,0)</f>
        <v>0</v>
      </c>
      <c r="BI930" s="192">
        <f>IF(N930="nulová",J930,0)</f>
        <v>0</v>
      </c>
      <c r="BJ930" s="19" t="s">
        <v>80</v>
      </c>
      <c r="BK930" s="192">
        <f>ROUND(I930*H930,2)</f>
        <v>0</v>
      </c>
      <c r="BL930" s="19" t="s">
        <v>143</v>
      </c>
      <c r="BM930" s="191" t="s">
        <v>1815</v>
      </c>
    </row>
    <row r="931" spans="1:65" s="2" customFormat="1" ht="11.25">
      <c r="A931" s="36"/>
      <c r="B931" s="37"/>
      <c r="C931" s="38"/>
      <c r="D931" s="193" t="s">
        <v>236</v>
      </c>
      <c r="E931" s="38"/>
      <c r="F931" s="194" t="s">
        <v>1816</v>
      </c>
      <c r="G931" s="38"/>
      <c r="H931" s="38"/>
      <c r="I931" s="195"/>
      <c r="J931" s="38"/>
      <c r="K931" s="38"/>
      <c r="L931" s="41"/>
      <c r="M931" s="196"/>
      <c r="N931" s="197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236</v>
      </c>
      <c r="AU931" s="19" t="s">
        <v>82</v>
      </c>
    </row>
    <row r="932" spans="1:65" s="13" customFormat="1" ht="11.25">
      <c r="B932" s="198"/>
      <c r="C932" s="199"/>
      <c r="D932" s="200" t="s">
        <v>238</v>
      </c>
      <c r="E932" s="201" t="s">
        <v>19</v>
      </c>
      <c r="F932" s="202" t="s">
        <v>1810</v>
      </c>
      <c r="G932" s="199"/>
      <c r="H932" s="201" t="s">
        <v>19</v>
      </c>
      <c r="I932" s="203"/>
      <c r="J932" s="199"/>
      <c r="K932" s="199"/>
      <c r="L932" s="204"/>
      <c r="M932" s="205"/>
      <c r="N932" s="206"/>
      <c r="O932" s="206"/>
      <c r="P932" s="206"/>
      <c r="Q932" s="206"/>
      <c r="R932" s="206"/>
      <c r="S932" s="206"/>
      <c r="T932" s="207"/>
      <c r="AT932" s="208" t="s">
        <v>238</v>
      </c>
      <c r="AU932" s="208" t="s">
        <v>82</v>
      </c>
      <c r="AV932" s="13" t="s">
        <v>80</v>
      </c>
      <c r="AW932" s="13" t="s">
        <v>35</v>
      </c>
      <c r="AX932" s="13" t="s">
        <v>73</v>
      </c>
      <c r="AY932" s="208" t="s">
        <v>226</v>
      </c>
    </row>
    <row r="933" spans="1:65" s="14" customFormat="1" ht="11.25">
      <c r="B933" s="209"/>
      <c r="C933" s="210"/>
      <c r="D933" s="200" t="s">
        <v>238</v>
      </c>
      <c r="E933" s="211" t="s">
        <v>19</v>
      </c>
      <c r="F933" s="212" t="s">
        <v>1811</v>
      </c>
      <c r="G933" s="210"/>
      <c r="H933" s="213">
        <v>337.51</v>
      </c>
      <c r="I933" s="214"/>
      <c r="J933" s="210"/>
      <c r="K933" s="210"/>
      <c r="L933" s="215"/>
      <c r="M933" s="216"/>
      <c r="N933" s="217"/>
      <c r="O933" s="217"/>
      <c r="P933" s="217"/>
      <c r="Q933" s="217"/>
      <c r="R933" s="217"/>
      <c r="S933" s="217"/>
      <c r="T933" s="218"/>
      <c r="AT933" s="219" t="s">
        <v>238</v>
      </c>
      <c r="AU933" s="219" t="s">
        <v>82</v>
      </c>
      <c r="AV933" s="14" t="s">
        <v>82</v>
      </c>
      <c r="AW933" s="14" t="s">
        <v>35</v>
      </c>
      <c r="AX933" s="14" t="s">
        <v>73</v>
      </c>
      <c r="AY933" s="219" t="s">
        <v>226</v>
      </c>
    </row>
    <row r="934" spans="1:65" s="15" customFormat="1" ht="11.25">
      <c r="B934" s="220"/>
      <c r="C934" s="221"/>
      <c r="D934" s="200" t="s">
        <v>238</v>
      </c>
      <c r="E934" s="222" t="s">
        <v>19</v>
      </c>
      <c r="F934" s="223" t="s">
        <v>241</v>
      </c>
      <c r="G934" s="221"/>
      <c r="H934" s="224">
        <v>337.51</v>
      </c>
      <c r="I934" s="225"/>
      <c r="J934" s="221"/>
      <c r="K934" s="221"/>
      <c r="L934" s="226"/>
      <c r="M934" s="227"/>
      <c r="N934" s="228"/>
      <c r="O934" s="228"/>
      <c r="P934" s="228"/>
      <c r="Q934" s="228"/>
      <c r="R934" s="228"/>
      <c r="S934" s="228"/>
      <c r="T934" s="229"/>
      <c r="AT934" s="230" t="s">
        <v>238</v>
      </c>
      <c r="AU934" s="230" t="s">
        <v>82</v>
      </c>
      <c r="AV934" s="15" t="s">
        <v>143</v>
      </c>
      <c r="AW934" s="15" t="s">
        <v>35</v>
      </c>
      <c r="AX934" s="15" t="s">
        <v>80</v>
      </c>
      <c r="AY934" s="230" t="s">
        <v>226</v>
      </c>
    </row>
    <row r="935" spans="1:65" s="2" customFormat="1" ht="21.75" customHeight="1">
      <c r="A935" s="36"/>
      <c r="B935" s="37"/>
      <c r="C935" s="180" t="s">
        <v>1817</v>
      </c>
      <c r="D935" s="180" t="s">
        <v>229</v>
      </c>
      <c r="E935" s="181" t="s">
        <v>1818</v>
      </c>
      <c r="F935" s="182" t="s">
        <v>1819</v>
      </c>
      <c r="G935" s="183" t="s">
        <v>261</v>
      </c>
      <c r="H935" s="184">
        <v>18</v>
      </c>
      <c r="I935" s="185"/>
      <c r="J935" s="186">
        <f>ROUND(I935*H935,2)</f>
        <v>0</v>
      </c>
      <c r="K935" s="182" t="s">
        <v>19</v>
      </c>
      <c r="L935" s="41"/>
      <c r="M935" s="187" t="s">
        <v>19</v>
      </c>
      <c r="N935" s="188" t="s">
        <v>44</v>
      </c>
      <c r="O935" s="66"/>
      <c r="P935" s="189">
        <f>O935*H935</f>
        <v>0</v>
      </c>
      <c r="Q935" s="189">
        <v>6.0000000000000001E-3</v>
      </c>
      <c r="R935" s="189">
        <f>Q935*H935</f>
        <v>0.108</v>
      </c>
      <c r="S935" s="189">
        <v>0</v>
      </c>
      <c r="T935" s="190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91" t="s">
        <v>143</v>
      </c>
      <c r="AT935" s="191" t="s">
        <v>229</v>
      </c>
      <c r="AU935" s="191" t="s">
        <v>82</v>
      </c>
      <c r="AY935" s="19" t="s">
        <v>226</v>
      </c>
      <c r="BE935" s="192">
        <f>IF(N935="základní",J935,0)</f>
        <v>0</v>
      </c>
      <c r="BF935" s="192">
        <f>IF(N935="snížená",J935,0)</f>
        <v>0</v>
      </c>
      <c r="BG935" s="192">
        <f>IF(N935="zákl. přenesená",J935,0)</f>
        <v>0</v>
      </c>
      <c r="BH935" s="192">
        <f>IF(N935="sníž. přenesená",J935,0)</f>
        <v>0</v>
      </c>
      <c r="BI935" s="192">
        <f>IF(N935="nulová",J935,0)</f>
        <v>0</v>
      </c>
      <c r="BJ935" s="19" t="s">
        <v>80</v>
      </c>
      <c r="BK935" s="192">
        <f>ROUND(I935*H935,2)</f>
        <v>0</v>
      </c>
      <c r="BL935" s="19" t="s">
        <v>143</v>
      </c>
      <c r="BM935" s="191" t="s">
        <v>1820</v>
      </c>
    </row>
    <row r="936" spans="1:65" s="13" customFormat="1" ht="11.25">
      <c r="B936" s="198"/>
      <c r="C936" s="199"/>
      <c r="D936" s="200" t="s">
        <v>238</v>
      </c>
      <c r="E936" s="201" t="s">
        <v>19</v>
      </c>
      <c r="F936" s="202" t="s">
        <v>1481</v>
      </c>
      <c r="G936" s="199"/>
      <c r="H936" s="201" t="s">
        <v>19</v>
      </c>
      <c r="I936" s="203"/>
      <c r="J936" s="199"/>
      <c r="K936" s="199"/>
      <c r="L936" s="204"/>
      <c r="M936" s="205"/>
      <c r="N936" s="206"/>
      <c r="O936" s="206"/>
      <c r="P936" s="206"/>
      <c r="Q936" s="206"/>
      <c r="R936" s="206"/>
      <c r="S936" s="206"/>
      <c r="T936" s="207"/>
      <c r="AT936" s="208" t="s">
        <v>238</v>
      </c>
      <c r="AU936" s="208" t="s">
        <v>82</v>
      </c>
      <c r="AV936" s="13" t="s">
        <v>80</v>
      </c>
      <c r="AW936" s="13" t="s">
        <v>35</v>
      </c>
      <c r="AX936" s="13" t="s">
        <v>73</v>
      </c>
      <c r="AY936" s="208" t="s">
        <v>226</v>
      </c>
    </row>
    <row r="937" spans="1:65" s="14" customFormat="1" ht="11.25">
      <c r="B937" s="209"/>
      <c r="C937" s="210"/>
      <c r="D937" s="200" t="s">
        <v>238</v>
      </c>
      <c r="E937" s="211" t="s">
        <v>19</v>
      </c>
      <c r="F937" s="212" t="s">
        <v>1821</v>
      </c>
      <c r="G937" s="210"/>
      <c r="H937" s="213">
        <v>18</v>
      </c>
      <c r="I937" s="214"/>
      <c r="J937" s="210"/>
      <c r="K937" s="210"/>
      <c r="L937" s="215"/>
      <c r="M937" s="216"/>
      <c r="N937" s="217"/>
      <c r="O937" s="217"/>
      <c r="P937" s="217"/>
      <c r="Q937" s="217"/>
      <c r="R937" s="217"/>
      <c r="S937" s="217"/>
      <c r="T937" s="218"/>
      <c r="AT937" s="219" t="s">
        <v>238</v>
      </c>
      <c r="AU937" s="219" t="s">
        <v>82</v>
      </c>
      <c r="AV937" s="14" t="s">
        <v>82</v>
      </c>
      <c r="AW937" s="14" t="s">
        <v>35</v>
      </c>
      <c r="AX937" s="14" t="s">
        <v>73</v>
      </c>
      <c r="AY937" s="219" t="s">
        <v>226</v>
      </c>
    </row>
    <row r="938" spans="1:65" s="15" customFormat="1" ht="11.25">
      <c r="B938" s="220"/>
      <c r="C938" s="221"/>
      <c r="D938" s="200" t="s">
        <v>238</v>
      </c>
      <c r="E938" s="222" t="s">
        <v>19</v>
      </c>
      <c r="F938" s="223" t="s">
        <v>241</v>
      </c>
      <c r="G938" s="221"/>
      <c r="H938" s="224">
        <v>18</v>
      </c>
      <c r="I938" s="225"/>
      <c r="J938" s="221"/>
      <c r="K938" s="221"/>
      <c r="L938" s="226"/>
      <c r="M938" s="227"/>
      <c r="N938" s="228"/>
      <c r="O938" s="228"/>
      <c r="P938" s="228"/>
      <c r="Q938" s="228"/>
      <c r="R938" s="228"/>
      <c r="S938" s="228"/>
      <c r="T938" s="229"/>
      <c r="AT938" s="230" t="s">
        <v>238</v>
      </c>
      <c r="AU938" s="230" t="s">
        <v>82</v>
      </c>
      <c r="AV938" s="15" t="s">
        <v>143</v>
      </c>
      <c r="AW938" s="15" t="s">
        <v>35</v>
      </c>
      <c r="AX938" s="15" t="s">
        <v>80</v>
      </c>
      <c r="AY938" s="230" t="s">
        <v>226</v>
      </c>
    </row>
    <row r="939" spans="1:65" s="2" customFormat="1" ht="24.2" customHeight="1">
      <c r="A939" s="36"/>
      <c r="B939" s="37"/>
      <c r="C939" s="180" t="s">
        <v>1822</v>
      </c>
      <c r="D939" s="180" t="s">
        <v>229</v>
      </c>
      <c r="E939" s="181" t="s">
        <v>1823</v>
      </c>
      <c r="F939" s="182" t="s">
        <v>1824</v>
      </c>
      <c r="G939" s="183" t="s">
        <v>328</v>
      </c>
      <c r="H939" s="184">
        <v>13.5</v>
      </c>
      <c r="I939" s="185"/>
      <c r="J939" s="186">
        <f>ROUND(I939*H939,2)</f>
        <v>0</v>
      </c>
      <c r="K939" s="182" t="s">
        <v>233</v>
      </c>
      <c r="L939" s="41"/>
      <c r="M939" s="187" t="s">
        <v>19</v>
      </c>
      <c r="N939" s="188" t="s">
        <v>44</v>
      </c>
      <c r="O939" s="66"/>
      <c r="P939" s="189">
        <f>O939*H939</f>
        <v>0</v>
      </c>
      <c r="Q939" s="189">
        <v>6.5125000000000001E-3</v>
      </c>
      <c r="R939" s="189">
        <f>Q939*H939</f>
        <v>8.7918750000000004E-2</v>
      </c>
      <c r="S939" s="189">
        <v>0</v>
      </c>
      <c r="T939" s="190">
        <f>S939*H939</f>
        <v>0</v>
      </c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R939" s="191" t="s">
        <v>143</v>
      </c>
      <c r="AT939" s="191" t="s">
        <v>229</v>
      </c>
      <c r="AU939" s="191" t="s">
        <v>82</v>
      </c>
      <c r="AY939" s="19" t="s">
        <v>226</v>
      </c>
      <c r="BE939" s="192">
        <f>IF(N939="základní",J939,0)</f>
        <v>0</v>
      </c>
      <c r="BF939" s="192">
        <f>IF(N939="snížená",J939,0)</f>
        <v>0</v>
      </c>
      <c r="BG939" s="192">
        <f>IF(N939="zákl. přenesená",J939,0)</f>
        <v>0</v>
      </c>
      <c r="BH939" s="192">
        <f>IF(N939="sníž. přenesená",J939,0)</f>
        <v>0</v>
      </c>
      <c r="BI939" s="192">
        <f>IF(N939="nulová",J939,0)</f>
        <v>0</v>
      </c>
      <c r="BJ939" s="19" t="s">
        <v>80</v>
      </c>
      <c r="BK939" s="192">
        <f>ROUND(I939*H939,2)</f>
        <v>0</v>
      </c>
      <c r="BL939" s="19" t="s">
        <v>143</v>
      </c>
      <c r="BM939" s="191" t="s">
        <v>1825</v>
      </c>
    </row>
    <row r="940" spans="1:65" s="2" customFormat="1" ht="11.25">
      <c r="A940" s="36"/>
      <c r="B940" s="37"/>
      <c r="C940" s="38"/>
      <c r="D940" s="193" t="s">
        <v>236</v>
      </c>
      <c r="E940" s="38"/>
      <c r="F940" s="194" t="s">
        <v>1826</v>
      </c>
      <c r="G940" s="38"/>
      <c r="H940" s="38"/>
      <c r="I940" s="195"/>
      <c r="J940" s="38"/>
      <c r="K940" s="38"/>
      <c r="L940" s="41"/>
      <c r="M940" s="196"/>
      <c r="N940" s="197"/>
      <c r="O940" s="66"/>
      <c r="P940" s="66"/>
      <c r="Q940" s="66"/>
      <c r="R940" s="66"/>
      <c r="S940" s="66"/>
      <c r="T940" s="67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T940" s="19" t="s">
        <v>236</v>
      </c>
      <c r="AU940" s="19" t="s">
        <v>82</v>
      </c>
    </row>
    <row r="941" spans="1:65" s="13" customFormat="1" ht="11.25">
      <c r="B941" s="198"/>
      <c r="C941" s="199"/>
      <c r="D941" s="200" t="s">
        <v>238</v>
      </c>
      <c r="E941" s="201" t="s">
        <v>19</v>
      </c>
      <c r="F941" s="202" t="s">
        <v>1268</v>
      </c>
      <c r="G941" s="199"/>
      <c r="H941" s="201" t="s">
        <v>19</v>
      </c>
      <c r="I941" s="203"/>
      <c r="J941" s="199"/>
      <c r="K941" s="199"/>
      <c r="L941" s="204"/>
      <c r="M941" s="205"/>
      <c r="N941" s="206"/>
      <c r="O941" s="206"/>
      <c r="P941" s="206"/>
      <c r="Q941" s="206"/>
      <c r="R941" s="206"/>
      <c r="S941" s="206"/>
      <c r="T941" s="207"/>
      <c r="AT941" s="208" t="s">
        <v>238</v>
      </c>
      <c r="AU941" s="208" t="s">
        <v>82</v>
      </c>
      <c r="AV941" s="13" t="s">
        <v>80</v>
      </c>
      <c r="AW941" s="13" t="s">
        <v>35</v>
      </c>
      <c r="AX941" s="13" t="s">
        <v>73</v>
      </c>
      <c r="AY941" s="208" t="s">
        <v>226</v>
      </c>
    </row>
    <row r="942" spans="1:65" s="13" customFormat="1" ht="11.25">
      <c r="B942" s="198"/>
      <c r="C942" s="199"/>
      <c r="D942" s="200" t="s">
        <v>238</v>
      </c>
      <c r="E942" s="201" t="s">
        <v>19</v>
      </c>
      <c r="F942" s="202" t="s">
        <v>1827</v>
      </c>
      <c r="G942" s="199"/>
      <c r="H942" s="201" t="s">
        <v>19</v>
      </c>
      <c r="I942" s="203"/>
      <c r="J942" s="199"/>
      <c r="K942" s="199"/>
      <c r="L942" s="204"/>
      <c r="M942" s="205"/>
      <c r="N942" s="206"/>
      <c r="O942" s="206"/>
      <c r="P942" s="206"/>
      <c r="Q942" s="206"/>
      <c r="R942" s="206"/>
      <c r="S942" s="206"/>
      <c r="T942" s="207"/>
      <c r="AT942" s="208" t="s">
        <v>238</v>
      </c>
      <c r="AU942" s="208" t="s">
        <v>82</v>
      </c>
      <c r="AV942" s="13" t="s">
        <v>80</v>
      </c>
      <c r="AW942" s="13" t="s">
        <v>35</v>
      </c>
      <c r="AX942" s="13" t="s">
        <v>73</v>
      </c>
      <c r="AY942" s="208" t="s">
        <v>226</v>
      </c>
    </row>
    <row r="943" spans="1:65" s="14" customFormat="1" ht="11.25">
      <c r="B943" s="209"/>
      <c r="C943" s="210"/>
      <c r="D943" s="200" t="s">
        <v>238</v>
      </c>
      <c r="E943" s="211" t="s">
        <v>19</v>
      </c>
      <c r="F943" s="212" t="s">
        <v>1828</v>
      </c>
      <c r="G943" s="210"/>
      <c r="H943" s="213">
        <v>13.5</v>
      </c>
      <c r="I943" s="214"/>
      <c r="J943" s="210"/>
      <c r="K943" s="210"/>
      <c r="L943" s="215"/>
      <c r="M943" s="216"/>
      <c r="N943" s="217"/>
      <c r="O943" s="217"/>
      <c r="P943" s="217"/>
      <c r="Q943" s="217"/>
      <c r="R943" s="217"/>
      <c r="S943" s="217"/>
      <c r="T943" s="218"/>
      <c r="AT943" s="219" t="s">
        <v>238</v>
      </c>
      <c r="AU943" s="219" t="s">
        <v>82</v>
      </c>
      <c r="AV943" s="14" t="s">
        <v>82</v>
      </c>
      <c r="AW943" s="14" t="s">
        <v>35</v>
      </c>
      <c r="AX943" s="14" t="s">
        <v>73</v>
      </c>
      <c r="AY943" s="219" t="s">
        <v>226</v>
      </c>
    </row>
    <row r="944" spans="1:65" s="15" customFormat="1" ht="11.25">
      <c r="B944" s="220"/>
      <c r="C944" s="221"/>
      <c r="D944" s="200" t="s">
        <v>238</v>
      </c>
      <c r="E944" s="222" t="s">
        <v>19</v>
      </c>
      <c r="F944" s="223" t="s">
        <v>241</v>
      </c>
      <c r="G944" s="221"/>
      <c r="H944" s="224">
        <v>13.5</v>
      </c>
      <c r="I944" s="225"/>
      <c r="J944" s="221"/>
      <c r="K944" s="221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238</v>
      </c>
      <c r="AU944" s="230" t="s">
        <v>82</v>
      </c>
      <c r="AV944" s="15" t="s">
        <v>143</v>
      </c>
      <c r="AW944" s="15" t="s">
        <v>35</v>
      </c>
      <c r="AX944" s="15" t="s">
        <v>80</v>
      </c>
      <c r="AY944" s="230" t="s">
        <v>226</v>
      </c>
    </row>
    <row r="945" spans="1:65" s="2" customFormat="1" ht="16.5" customHeight="1">
      <c r="A945" s="36"/>
      <c r="B945" s="37"/>
      <c r="C945" s="180" t="s">
        <v>1829</v>
      </c>
      <c r="D945" s="180" t="s">
        <v>229</v>
      </c>
      <c r="E945" s="181" t="s">
        <v>1830</v>
      </c>
      <c r="F945" s="182" t="s">
        <v>1831</v>
      </c>
      <c r="G945" s="183" t="s">
        <v>261</v>
      </c>
      <c r="H945" s="184">
        <v>3</v>
      </c>
      <c r="I945" s="185"/>
      <c r="J945" s="186">
        <f>ROUND(I945*H945,2)</f>
        <v>0</v>
      </c>
      <c r="K945" s="182" t="s">
        <v>233</v>
      </c>
      <c r="L945" s="41"/>
      <c r="M945" s="187" t="s">
        <v>19</v>
      </c>
      <c r="N945" s="188" t="s">
        <v>44</v>
      </c>
      <c r="O945" s="66"/>
      <c r="P945" s="189">
        <f>O945*H945</f>
        <v>0</v>
      </c>
      <c r="Q945" s="189">
        <v>1.76E-4</v>
      </c>
      <c r="R945" s="189">
        <f>Q945*H945</f>
        <v>5.2800000000000004E-4</v>
      </c>
      <c r="S945" s="189">
        <v>0</v>
      </c>
      <c r="T945" s="190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91" t="s">
        <v>143</v>
      </c>
      <c r="AT945" s="191" t="s">
        <v>229</v>
      </c>
      <c r="AU945" s="191" t="s">
        <v>82</v>
      </c>
      <c r="AY945" s="19" t="s">
        <v>226</v>
      </c>
      <c r="BE945" s="192">
        <f>IF(N945="základní",J945,0)</f>
        <v>0</v>
      </c>
      <c r="BF945" s="192">
        <f>IF(N945="snížená",J945,0)</f>
        <v>0</v>
      </c>
      <c r="BG945" s="192">
        <f>IF(N945="zákl. přenesená",J945,0)</f>
        <v>0</v>
      </c>
      <c r="BH945" s="192">
        <f>IF(N945="sníž. přenesená",J945,0)</f>
        <v>0</v>
      </c>
      <c r="BI945" s="192">
        <f>IF(N945="nulová",J945,0)</f>
        <v>0</v>
      </c>
      <c r="BJ945" s="19" t="s">
        <v>80</v>
      </c>
      <c r="BK945" s="192">
        <f>ROUND(I945*H945,2)</f>
        <v>0</v>
      </c>
      <c r="BL945" s="19" t="s">
        <v>143</v>
      </c>
      <c r="BM945" s="191" t="s">
        <v>1832</v>
      </c>
    </row>
    <row r="946" spans="1:65" s="2" customFormat="1" ht="11.25">
      <c r="A946" s="36"/>
      <c r="B946" s="37"/>
      <c r="C946" s="38"/>
      <c r="D946" s="193" t="s">
        <v>236</v>
      </c>
      <c r="E946" s="38"/>
      <c r="F946" s="194" t="s">
        <v>1833</v>
      </c>
      <c r="G946" s="38"/>
      <c r="H946" s="38"/>
      <c r="I946" s="195"/>
      <c r="J946" s="38"/>
      <c r="K946" s="38"/>
      <c r="L946" s="41"/>
      <c r="M946" s="196"/>
      <c r="N946" s="197"/>
      <c r="O946" s="66"/>
      <c r="P946" s="66"/>
      <c r="Q946" s="66"/>
      <c r="R946" s="66"/>
      <c r="S946" s="66"/>
      <c r="T946" s="67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T946" s="19" t="s">
        <v>236</v>
      </c>
      <c r="AU946" s="19" t="s">
        <v>82</v>
      </c>
    </row>
    <row r="947" spans="1:65" s="13" customFormat="1" ht="11.25">
      <c r="B947" s="198"/>
      <c r="C947" s="199"/>
      <c r="D947" s="200" t="s">
        <v>238</v>
      </c>
      <c r="E947" s="201" t="s">
        <v>19</v>
      </c>
      <c r="F947" s="202" t="s">
        <v>1834</v>
      </c>
      <c r="G947" s="199"/>
      <c r="H947" s="201" t="s">
        <v>19</v>
      </c>
      <c r="I947" s="203"/>
      <c r="J947" s="199"/>
      <c r="K947" s="199"/>
      <c r="L947" s="204"/>
      <c r="M947" s="205"/>
      <c r="N947" s="206"/>
      <c r="O947" s="206"/>
      <c r="P947" s="206"/>
      <c r="Q947" s="206"/>
      <c r="R947" s="206"/>
      <c r="S947" s="206"/>
      <c r="T947" s="207"/>
      <c r="AT947" s="208" t="s">
        <v>238</v>
      </c>
      <c r="AU947" s="208" t="s">
        <v>82</v>
      </c>
      <c r="AV947" s="13" t="s">
        <v>80</v>
      </c>
      <c r="AW947" s="13" t="s">
        <v>35</v>
      </c>
      <c r="AX947" s="13" t="s">
        <v>73</v>
      </c>
      <c r="AY947" s="208" t="s">
        <v>226</v>
      </c>
    </row>
    <row r="948" spans="1:65" s="14" customFormat="1" ht="11.25">
      <c r="B948" s="209"/>
      <c r="C948" s="210"/>
      <c r="D948" s="200" t="s">
        <v>238</v>
      </c>
      <c r="E948" s="211" t="s">
        <v>19</v>
      </c>
      <c r="F948" s="212" t="s">
        <v>502</v>
      </c>
      <c r="G948" s="210"/>
      <c r="H948" s="213">
        <v>3</v>
      </c>
      <c r="I948" s="214"/>
      <c r="J948" s="210"/>
      <c r="K948" s="210"/>
      <c r="L948" s="215"/>
      <c r="M948" s="216"/>
      <c r="N948" s="217"/>
      <c r="O948" s="217"/>
      <c r="P948" s="217"/>
      <c r="Q948" s="217"/>
      <c r="R948" s="217"/>
      <c r="S948" s="217"/>
      <c r="T948" s="218"/>
      <c r="AT948" s="219" t="s">
        <v>238</v>
      </c>
      <c r="AU948" s="219" t="s">
        <v>82</v>
      </c>
      <c r="AV948" s="14" t="s">
        <v>82</v>
      </c>
      <c r="AW948" s="14" t="s">
        <v>35</v>
      </c>
      <c r="AX948" s="14" t="s">
        <v>73</v>
      </c>
      <c r="AY948" s="219" t="s">
        <v>226</v>
      </c>
    </row>
    <row r="949" spans="1:65" s="15" customFormat="1" ht="11.25">
      <c r="B949" s="220"/>
      <c r="C949" s="221"/>
      <c r="D949" s="200" t="s">
        <v>238</v>
      </c>
      <c r="E949" s="222" t="s">
        <v>19</v>
      </c>
      <c r="F949" s="223" t="s">
        <v>241</v>
      </c>
      <c r="G949" s="221"/>
      <c r="H949" s="224">
        <v>3</v>
      </c>
      <c r="I949" s="225"/>
      <c r="J949" s="221"/>
      <c r="K949" s="221"/>
      <c r="L949" s="226"/>
      <c r="M949" s="227"/>
      <c r="N949" s="228"/>
      <c r="O949" s="228"/>
      <c r="P949" s="228"/>
      <c r="Q949" s="228"/>
      <c r="R949" s="228"/>
      <c r="S949" s="228"/>
      <c r="T949" s="229"/>
      <c r="AT949" s="230" t="s">
        <v>238</v>
      </c>
      <c r="AU949" s="230" t="s">
        <v>82</v>
      </c>
      <c r="AV949" s="15" t="s">
        <v>143</v>
      </c>
      <c r="AW949" s="15" t="s">
        <v>35</v>
      </c>
      <c r="AX949" s="15" t="s">
        <v>80</v>
      </c>
      <c r="AY949" s="230" t="s">
        <v>226</v>
      </c>
    </row>
    <row r="950" spans="1:65" s="2" customFormat="1" ht="16.5" customHeight="1">
      <c r="A950" s="36"/>
      <c r="B950" s="37"/>
      <c r="C950" s="231" t="s">
        <v>1835</v>
      </c>
      <c r="D950" s="231" t="s">
        <v>242</v>
      </c>
      <c r="E950" s="232" t="s">
        <v>1836</v>
      </c>
      <c r="F950" s="233" t="s">
        <v>1837</v>
      </c>
      <c r="G950" s="234" t="s">
        <v>261</v>
      </c>
      <c r="H950" s="235">
        <v>3</v>
      </c>
      <c r="I950" s="236"/>
      <c r="J950" s="237">
        <f>ROUND(I950*H950,2)</f>
        <v>0</v>
      </c>
      <c r="K950" s="233" t="s">
        <v>233</v>
      </c>
      <c r="L950" s="238"/>
      <c r="M950" s="239" t="s">
        <v>19</v>
      </c>
      <c r="N950" s="240" t="s">
        <v>44</v>
      </c>
      <c r="O950" s="66"/>
      <c r="P950" s="189">
        <f>O950*H950</f>
        <v>0</v>
      </c>
      <c r="Q950" s="189">
        <v>1.2E-2</v>
      </c>
      <c r="R950" s="189">
        <f>Q950*H950</f>
        <v>3.6000000000000004E-2</v>
      </c>
      <c r="S950" s="189">
        <v>0</v>
      </c>
      <c r="T950" s="190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91" t="s">
        <v>275</v>
      </c>
      <c r="AT950" s="191" t="s">
        <v>242</v>
      </c>
      <c r="AU950" s="191" t="s">
        <v>82</v>
      </c>
      <c r="AY950" s="19" t="s">
        <v>226</v>
      </c>
      <c r="BE950" s="192">
        <f>IF(N950="základní",J950,0)</f>
        <v>0</v>
      </c>
      <c r="BF950" s="192">
        <f>IF(N950="snížená",J950,0)</f>
        <v>0</v>
      </c>
      <c r="BG950" s="192">
        <f>IF(N950="zákl. přenesená",J950,0)</f>
        <v>0</v>
      </c>
      <c r="BH950" s="192">
        <f>IF(N950="sníž. přenesená",J950,0)</f>
        <v>0</v>
      </c>
      <c r="BI950" s="192">
        <f>IF(N950="nulová",J950,0)</f>
        <v>0</v>
      </c>
      <c r="BJ950" s="19" t="s">
        <v>80</v>
      </c>
      <c r="BK950" s="192">
        <f>ROUND(I950*H950,2)</f>
        <v>0</v>
      </c>
      <c r="BL950" s="19" t="s">
        <v>143</v>
      </c>
      <c r="BM950" s="191" t="s">
        <v>1838</v>
      </c>
    </row>
    <row r="951" spans="1:65" s="2" customFormat="1" ht="24.2" customHeight="1">
      <c r="A951" s="36"/>
      <c r="B951" s="37"/>
      <c r="C951" s="180" t="s">
        <v>1839</v>
      </c>
      <c r="D951" s="180" t="s">
        <v>229</v>
      </c>
      <c r="E951" s="181" t="s">
        <v>1840</v>
      </c>
      <c r="F951" s="182" t="s">
        <v>1841</v>
      </c>
      <c r="G951" s="183" t="s">
        <v>328</v>
      </c>
      <c r="H951" s="184">
        <v>1.75</v>
      </c>
      <c r="I951" s="185"/>
      <c r="J951" s="186">
        <f>ROUND(I951*H951,2)</f>
        <v>0</v>
      </c>
      <c r="K951" s="182" t="s">
        <v>233</v>
      </c>
      <c r="L951" s="41"/>
      <c r="M951" s="187" t="s">
        <v>19</v>
      </c>
      <c r="N951" s="188" t="s">
        <v>44</v>
      </c>
      <c r="O951" s="66"/>
      <c r="P951" s="189">
        <f>O951*H951</f>
        <v>0</v>
      </c>
      <c r="Q951" s="189">
        <v>1.6199999999999999E-3</v>
      </c>
      <c r="R951" s="189">
        <f>Q951*H951</f>
        <v>2.8349999999999998E-3</v>
      </c>
      <c r="S951" s="189">
        <v>2.9000000000000001E-2</v>
      </c>
      <c r="T951" s="190">
        <f>S951*H951</f>
        <v>5.0750000000000003E-2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91" t="s">
        <v>143</v>
      </c>
      <c r="AT951" s="191" t="s">
        <v>229</v>
      </c>
      <c r="AU951" s="191" t="s">
        <v>82</v>
      </c>
      <c r="AY951" s="19" t="s">
        <v>226</v>
      </c>
      <c r="BE951" s="192">
        <f>IF(N951="základní",J951,0)</f>
        <v>0</v>
      </c>
      <c r="BF951" s="192">
        <f>IF(N951="snížená",J951,0)</f>
        <v>0</v>
      </c>
      <c r="BG951" s="192">
        <f>IF(N951="zákl. přenesená",J951,0)</f>
        <v>0</v>
      </c>
      <c r="BH951" s="192">
        <f>IF(N951="sníž. přenesená",J951,0)</f>
        <v>0</v>
      </c>
      <c r="BI951" s="192">
        <f>IF(N951="nulová",J951,0)</f>
        <v>0</v>
      </c>
      <c r="BJ951" s="19" t="s">
        <v>80</v>
      </c>
      <c r="BK951" s="192">
        <f>ROUND(I951*H951,2)</f>
        <v>0</v>
      </c>
      <c r="BL951" s="19" t="s">
        <v>143</v>
      </c>
      <c r="BM951" s="191" t="s">
        <v>1842</v>
      </c>
    </row>
    <row r="952" spans="1:65" s="2" customFormat="1" ht="11.25">
      <c r="A952" s="36"/>
      <c r="B952" s="37"/>
      <c r="C952" s="38"/>
      <c r="D952" s="193" t="s">
        <v>236</v>
      </c>
      <c r="E952" s="38"/>
      <c r="F952" s="194" t="s">
        <v>1843</v>
      </c>
      <c r="G952" s="38"/>
      <c r="H952" s="38"/>
      <c r="I952" s="195"/>
      <c r="J952" s="38"/>
      <c r="K952" s="38"/>
      <c r="L952" s="41"/>
      <c r="M952" s="196"/>
      <c r="N952" s="197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236</v>
      </c>
      <c r="AU952" s="19" t="s">
        <v>82</v>
      </c>
    </row>
    <row r="953" spans="1:65" s="13" customFormat="1" ht="11.25">
      <c r="B953" s="198"/>
      <c r="C953" s="199"/>
      <c r="D953" s="200" t="s">
        <v>238</v>
      </c>
      <c r="E953" s="201" t="s">
        <v>19</v>
      </c>
      <c r="F953" s="202" t="s">
        <v>1844</v>
      </c>
      <c r="G953" s="199"/>
      <c r="H953" s="201" t="s">
        <v>19</v>
      </c>
      <c r="I953" s="203"/>
      <c r="J953" s="199"/>
      <c r="K953" s="199"/>
      <c r="L953" s="204"/>
      <c r="M953" s="205"/>
      <c r="N953" s="206"/>
      <c r="O953" s="206"/>
      <c r="P953" s="206"/>
      <c r="Q953" s="206"/>
      <c r="R953" s="206"/>
      <c r="S953" s="206"/>
      <c r="T953" s="207"/>
      <c r="AT953" s="208" t="s">
        <v>238</v>
      </c>
      <c r="AU953" s="208" t="s">
        <v>82</v>
      </c>
      <c r="AV953" s="13" t="s">
        <v>80</v>
      </c>
      <c r="AW953" s="13" t="s">
        <v>35</v>
      </c>
      <c r="AX953" s="13" t="s">
        <v>73</v>
      </c>
      <c r="AY953" s="208" t="s">
        <v>226</v>
      </c>
    </row>
    <row r="954" spans="1:65" s="13" customFormat="1" ht="11.25">
      <c r="B954" s="198"/>
      <c r="C954" s="199"/>
      <c r="D954" s="200" t="s">
        <v>238</v>
      </c>
      <c r="E954" s="201" t="s">
        <v>19</v>
      </c>
      <c r="F954" s="202" t="s">
        <v>1845</v>
      </c>
      <c r="G954" s="199"/>
      <c r="H954" s="201" t="s">
        <v>19</v>
      </c>
      <c r="I954" s="203"/>
      <c r="J954" s="199"/>
      <c r="K954" s="199"/>
      <c r="L954" s="204"/>
      <c r="M954" s="205"/>
      <c r="N954" s="206"/>
      <c r="O954" s="206"/>
      <c r="P954" s="206"/>
      <c r="Q954" s="206"/>
      <c r="R954" s="206"/>
      <c r="S954" s="206"/>
      <c r="T954" s="207"/>
      <c r="AT954" s="208" t="s">
        <v>238</v>
      </c>
      <c r="AU954" s="208" t="s">
        <v>82</v>
      </c>
      <c r="AV954" s="13" t="s">
        <v>80</v>
      </c>
      <c r="AW954" s="13" t="s">
        <v>35</v>
      </c>
      <c r="AX954" s="13" t="s">
        <v>73</v>
      </c>
      <c r="AY954" s="208" t="s">
        <v>226</v>
      </c>
    </row>
    <row r="955" spans="1:65" s="14" customFormat="1" ht="11.25">
      <c r="B955" s="209"/>
      <c r="C955" s="210"/>
      <c r="D955" s="200" t="s">
        <v>238</v>
      </c>
      <c r="E955" s="211" t="s">
        <v>19</v>
      </c>
      <c r="F955" s="212" t="s">
        <v>1846</v>
      </c>
      <c r="G955" s="210"/>
      <c r="H955" s="213">
        <v>0.75</v>
      </c>
      <c r="I955" s="214"/>
      <c r="J955" s="210"/>
      <c r="K955" s="210"/>
      <c r="L955" s="215"/>
      <c r="M955" s="216"/>
      <c r="N955" s="217"/>
      <c r="O955" s="217"/>
      <c r="P955" s="217"/>
      <c r="Q955" s="217"/>
      <c r="R955" s="217"/>
      <c r="S955" s="217"/>
      <c r="T955" s="218"/>
      <c r="AT955" s="219" t="s">
        <v>238</v>
      </c>
      <c r="AU955" s="219" t="s">
        <v>82</v>
      </c>
      <c r="AV955" s="14" t="s">
        <v>82</v>
      </c>
      <c r="AW955" s="14" t="s">
        <v>35</v>
      </c>
      <c r="AX955" s="14" t="s">
        <v>73</v>
      </c>
      <c r="AY955" s="219" t="s">
        <v>226</v>
      </c>
    </row>
    <row r="956" spans="1:65" s="14" customFormat="1" ht="11.25">
      <c r="B956" s="209"/>
      <c r="C956" s="210"/>
      <c r="D956" s="200" t="s">
        <v>238</v>
      </c>
      <c r="E956" s="211" t="s">
        <v>19</v>
      </c>
      <c r="F956" s="212" t="s">
        <v>1847</v>
      </c>
      <c r="G956" s="210"/>
      <c r="H956" s="213">
        <v>1</v>
      </c>
      <c r="I956" s="214"/>
      <c r="J956" s="210"/>
      <c r="K956" s="210"/>
      <c r="L956" s="215"/>
      <c r="M956" s="216"/>
      <c r="N956" s="217"/>
      <c r="O956" s="217"/>
      <c r="P956" s="217"/>
      <c r="Q956" s="217"/>
      <c r="R956" s="217"/>
      <c r="S956" s="217"/>
      <c r="T956" s="218"/>
      <c r="AT956" s="219" t="s">
        <v>238</v>
      </c>
      <c r="AU956" s="219" t="s">
        <v>82</v>
      </c>
      <c r="AV956" s="14" t="s">
        <v>82</v>
      </c>
      <c r="AW956" s="14" t="s">
        <v>35</v>
      </c>
      <c r="AX956" s="14" t="s">
        <v>73</v>
      </c>
      <c r="AY956" s="219" t="s">
        <v>226</v>
      </c>
    </row>
    <row r="957" spans="1:65" s="15" customFormat="1" ht="11.25">
      <c r="B957" s="220"/>
      <c r="C957" s="221"/>
      <c r="D957" s="200" t="s">
        <v>238</v>
      </c>
      <c r="E957" s="222" t="s">
        <v>19</v>
      </c>
      <c r="F957" s="223" t="s">
        <v>241</v>
      </c>
      <c r="G957" s="221"/>
      <c r="H957" s="224">
        <v>1.75</v>
      </c>
      <c r="I957" s="225"/>
      <c r="J957" s="221"/>
      <c r="K957" s="221"/>
      <c r="L957" s="226"/>
      <c r="M957" s="227"/>
      <c r="N957" s="228"/>
      <c r="O957" s="228"/>
      <c r="P957" s="228"/>
      <c r="Q957" s="228"/>
      <c r="R957" s="228"/>
      <c r="S957" s="228"/>
      <c r="T957" s="229"/>
      <c r="AT957" s="230" t="s">
        <v>238</v>
      </c>
      <c r="AU957" s="230" t="s">
        <v>82</v>
      </c>
      <c r="AV957" s="15" t="s">
        <v>143</v>
      </c>
      <c r="AW957" s="15" t="s">
        <v>35</v>
      </c>
      <c r="AX957" s="15" t="s">
        <v>80</v>
      </c>
      <c r="AY957" s="230" t="s">
        <v>226</v>
      </c>
    </row>
    <row r="958" spans="1:65" s="2" customFormat="1" ht="24.2" customHeight="1">
      <c r="A958" s="36"/>
      <c r="B958" s="37"/>
      <c r="C958" s="180" t="s">
        <v>1848</v>
      </c>
      <c r="D958" s="180" t="s">
        <v>229</v>
      </c>
      <c r="E958" s="181" t="s">
        <v>1849</v>
      </c>
      <c r="F958" s="182" t="s">
        <v>1850</v>
      </c>
      <c r="G958" s="183" t="s">
        <v>328</v>
      </c>
      <c r="H958" s="184">
        <v>0.5</v>
      </c>
      <c r="I958" s="185"/>
      <c r="J958" s="186">
        <f>ROUND(I958*H958,2)</f>
        <v>0</v>
      </c>
      <c r="K958" s="182" t="s">
        <v>233</v>
      </c>
      <c r="L958" s="41"/>
      <c r="M958" s="187" t="s">
        <v>19</v>
      </c>
      <c r="N958" s="188" t="s">
        <v>44</v>
      </c>
      <c r="O958" s="66"/>
      <c r="P958" s="189">
        <f>O958*H958</f>
        <v>0</v>
      </c>
      <c r="Q958" s="189">
        <v>1.73E-3</v>
      </c>
      <c r="R958" s="189">
        <f>Q958*H958</f>
        <v>8.6499999999999999E-4</v>
      </c>
      <c r="S958" s="189">
        <v>3.9E-2</v>
      </c>
      <c r="T958" s="190">
        <f>S958*H958</f>
        <v>1.95E-2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91" t="s">
        <v>143</v>
      </c>
      <c r="AT958" s="191" t="s">
        <v>229</v>
      </c>
      <c r="AU958" s="191" t="s">
        <v>82</v>
      </c>
      <c r="AY958" s="19" t="s">
        <v>226</v>
      </c>
      <c r="BE958" s="192">
        <f>IF(N958="základní",J958,0)</f>
        <v>0</v>
      </c>
      <c r="BF958" s="192">
        <f>IF(N958="snížená",J958,0)</f>
        <v>0</v>
      </c>
      <c r="BG958" s="192">
        <f>IF(N958="zákl. přenesená",J958,0)</f>
        <v>0</v>
      </c>
      <c r="BH958" s="192">
        <f>IF(N958="sníž. přenesená",J958,0)</f>
        <v>0</v>
      </c>
      <c r="BI958" s="192">
        <f>IF(N958="nulová",J958,0)</f>
        <v>0</v>
      </c>
      <c r="BJ958" s="19" t="s">
        <v>80</v>
      </c>
      <c r="BK958" s="192">
        <f>ROUND(I958*H958,2)</f>
        <v>0</v>
      </c>
      <c r="BL958" s="19" t="s">
        <v>143</v>
      </c>
      <c r="BM958" s="191" t="s">
        <v>1851</v>
      </c>
    </row>
    <row r="959" spans="1:65" s="2" customFormat="1" ht="11.25">
      <c r="A959" s="36"/>
      <c r="B959" s="37"/>
      <c r="C959" s="38"/>
      <c r="D959" s="193" t="s">
        <v>236</v>
      </c>
      <c r="E959" s="38"/>
      <c r="F959" s="194" t="s">
        <v>1852</v>
      </c>
      <c r="G959" s="38"/>
      <c r="H959" s="38"/>
      <c r="I959" s="195"/>
      <c r="J959" s="38"/>
      <c r="K959" s="38"/>
      <c r="L959" s="41"/>
      <c r="M959" s="196"/>
      <c r="N959" s="197"/>
      <c r="O959" s="66"/>
      <c r="P959" s="66"/>
      <c r="Q959" s="66"/>
      <c r="R959" s="66"/>
      <c r="S959" s="66"/>
      <c r="T959" s="67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T959" s="19" t="s">
        <v>236</v>
      </c>
      <c r="AU959" s="19" t="s">
        <v>82</v>
      </c>
    </row>
    <row r="960" spans="1:65" s="13" customFormat="1" ht="11.25">
      <c r="B960" s="198"/>
      <c r="C960" s="199"/>
      <c r="D960" s="200" t="s">
        <v>238</v>
      </c>
      <c r="E960" s="201" t="s">
        <v>19</v>
      </c>
      <c r="F960" s="202" t="s">
        <v>1844</v>
      </c>
      <c r="G960" s="199"/>
      <c r="H960" s="201" t="s">
        <v>19</v>
      </c>
      <c r="I960" s="203"/>
      <c r="J960" s="199"/>
      <c r="K960" s="199"/>
      <c r="L960" s="204"/>
      <c r="M960" s="205"/>
      <c r="N960" s="206"/>
      <c r="O960" s="206"/>
      <c r="P960" s="206"/>
      <c r="Q960" s="206"/>
      <c r="R960" s="206"/>
      <c r="S960" s="206"/>
      <c r="T960" s="207"/>
      <c r="AT960" s="208" t="s">
        <v>238</v>
      </c>
      <c r="AU960" s="208" t="s">
        <v>82</v>
      </c>
      <c r="AV960" s="13" t="s">
        <v>80</v>
      </c>
      <c r="AW960" s="13" t="s">
        <v>35</v>
      </c>
      <c r="AX960" s="13" t="s">
        <v>73</v>
      </c>
      <c r="AY960" s="208" t="s">
        <v>226</v>
      </c>
    </row>
    <row r="961" spans="1:65" s="13" customFormat="1" ht="11.25">
      <c r="B961" s="198"/>
      <c r="C961" s="199"/>
      <c r="D961" s="200" t="s">
        <v>238</v>
      </c>
      <c r="E961" s="201" t="s">
        <v>19</v>
      </c>
      <c r="F961" s="202" t="s">
        <v>1845</v>
      </c>
      <c r="G961" s="199"/>
      <c r="H961" s="201" t="s">
        <v>19</v>
      </c>
      <c r="I961" s="203"/>
      <c r="J961" s="199"/>
      <c r="K961" s="199"/>
      <c r="L961" s="204"/>
      <c r="M961" s="205"/>
      <c r="N961" s="206"/>
      <c r="O961" s="206"/>
      <c r="P961" s="206"/>
      <c r="Q961" s="206"/>
      <c r="R961" s="206"/>
      <c r="S961" s="206"/>
      <c r="T961" s="207"/>
      <c r="AT961" s="208" t="s">
        <v>238</v>
      </c>
      <c r="AU961" s="208" t="s">
        <v>82</v>
      </c>
      <c r="AV961" s="13" t="s">
        <v>80</v>
      </c>
      <c r="AW961" s="13" t="s">
        <v>35</v>
      </c>
      <c r="AX961" s="13" t="s">
        <v>73</v>
      </c>
      <c r="AY961" s="208" t="s">
        <v>226</v>
      </c>
    </row>
    <row r="962" spans="1:65" s="14" customFormat="1" ht="11.25">
      <c r="B962" s="209"/>
      <c r="C962" s="210"/>
      <c r="D962" s="200" t="s">
        <v>238</v>
      </c>
      <c r="E962" s="211" t="s">
        <v>19</v>
      </c>
      <c r="F962" s="212" t="s">
        <v>1853</v>
      </c>
      <c r="G962" s="210"/>
      <c r="H962" s="213">
        <v>0.5</v>
      </c>
      <c r="I962" s="214"/>
      <c r="J962" s="210"/>
      <c r="K962" s="210"/>
      <c r="L962" s="215"/>
      <c r="M962" s="216"/>
      <c r="N962" s="217"/>
      <c r="O962" s="217"/>
      <c r="P962" s="217"/>
      <c r="Q962" s="217"/>
      <c r="R962" s="217"/>
      <c r="S962" s="217"/>
      <c r="T962" s="218"/>
      <c r="AT962" s="219" t="s">
        <v>238</v>
      </c>
      <c r="AU962" s="219" t="s">
        <v>82</v>
      </c>
      <c r="AV962" s="14" t="s">
        <v>82</v>
      </c>
      <c r="AW962" s="14" t="s">
        <v>35</v>
      </c>
      <c r="AX962" s="14" t="s">
        <v>73</v>
      </c>
      <c r="AY962" s="219" t="s">
        <v>226</v>
      </c>
    </row>
    <row r="963" spans="1:65" s="15" customFormat="1" ht="11.25">
      <c r="B963" s="220"/>
      <c r="C963" s="221"/>
      <c r="D963" s="200" t="s">
        <v>238</v>
      </c>
      <c r="E963" s="222" t="s">
        <v>19</v>
      </c>
      <c r="F963" s="223" t="s">
        <v>241</v>
      </c>
      <c r="G963" s="221"/>
      <c r="H963" s="224">
        <v>0.5</v>
      </c>
      <c r="I963" s="225"/>
      <c r="J963" s="221"/>
      <c r="K963" s="221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238</v>
      </c>
      <c r="AU963" s="230" t="s">
        <v>82</v>
      </c>
      <c r="AV963" s="15" t="s">
        <v>143</v>
      </c>
      <c r="AW963" s="15" t="s">
        <v>35</v>
      </c>
      <c r="AX963" s="15" t="s">
        <v>80</v>
      </c>
      <c r="AY963" s="230" t="s">
        <v>226</v>
      </c>
    </row>
    <row r="964" spans="1:65" s="2" customFormat="1" ht="24.2" customHeight="1">
      <c r="A964" s="36"/>
      <c r="B964" s="37"/>
      <c r="C964" s="180" t="s">
        <v>1854</v>
      </c>
      <c r="D964" s="180" t="s">
        <v>229</v>
      </c>
      <c r="E964" s="181" t="s">
        <v>1855</v>
      </c>
      <c r="F964" s="182" t="s">
        <v>1856</v>
      </c>
      <c r="G964" s="183" t="s">
        <v>328</v>
      </c>
      <c r="H964" s="184">
        <v>9</v>
      </c>
      <c r="I964" s="185"/>
      <c r="J964" s="186">
        <f>ROUND(I964*H964,2)</f>
        <v>0</v>
      </c>
      <c r="K964" s="182" t="s">
        <v>233</v>
      </c>
      <c r="L964" s="41"/>
      <c r="M964" s="187" t="s">
        <v>19</v>
      </c>
      <c r="N964" s="188" t="s">
        <v>44</v>
      </c>
      <c r="O964" s="66"/>
      <c r="P964" s="189">
        <f>O964*H964</f>
        <v>0</v>
      </c>
      <c r="Q964" s="189">
        <v>5.13E-3</v>
      </c>
      <c r="R964" s="189">
        <f>Q964*H964</f>
        <v>4.6170000000000003E-2</v>
      </c>
      <c r="S964" s="189">
        <v>0.27</v>
      </c>
      <c r="T964" s="190">
        <f>S964*H964</f>
        <v>2.4300000000000002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91" t="s">
        <v>143</v>
      </c>
      <c r="AT964" s="191" t="s">
        <v>229</v>
      </c>
      <c r="AU964" s="191" t="s">
        <v>82</v>
      </c>
      <c r="AY964" s="19" t="s">
        <v>226</v>
      </c>
      <c r="BE964" s="192">
        <f>IF(N964="základní",J964,0)</f>
        <v>0</v>
      </c>
      <c r="BF964" s="192">
        <f>IF(N964="snížená",J964,0)</f>
        <v>0</v>
      </c>
      <c r="BG964" s="192">
        <f>IF(N964="zákl. přenesená",J964,0)</f>
        <v>0</v>
      </c>
      <c r="BH964" s="192">
        <f>IF(N964="sníž. přenesená",J964,0)</f>
        <v>0</v>
      </c>
      <c r="BI964" s="192">
        <f>IF(N964="nulová",J964,0)</f>
        <v>0</v>
      </c>
      <c r="BJ964" s="19" t="s">
        <v>80</v>
      </c>
      <c r="BK964" s="192">
        <f>ROUND(I964*H964,2)</f>
        <v>0</v>
      </c>
      <c r="BL964" s="19" t="s">
        <v>143</v>
      </c>
      <c r="BM964" s="191" t="s">
        <v>1857</v>
      </c>
    </row>
    <row r="965" spans="1:65" s="2" customFormat="1" ht="11.25">
      <c r="A965" s="36"/>
      <c r="B965" s="37"/>
      <c r="C965" s="38"/>
      <c r="D965" s="193" t="s">
        <v>236</v>
      </c>
      <c r="E965" s="38"/>
      <c r="F965" s="194" t="s">
        <v>1858</v>
      </c>
      <c r="G965" s="38"/>
      <c r="H965" s="38"/>
      <c r="I965" s="195"/>
      <c r="J965" s="38"/>
      <c r="K965" s="38"/>
      <c r="L965" s="41"/>
      <c r="M965" s="196"/>
      <c r="N965" s="197"/>
      <c r="O965" s="66"/>
      <c r="P965" s="66"/>
      <c r="Q965" s="66"/>
      <c r="R965" s="66"/>
      <c r="S965" s="66"/>
      <c r="T965" s="67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T965" s="19" t="s">
        <v>236</v>
      </c>
      <c r="AU965" s="19" t="s">
        <v>82</v>
      </c>
    </row>
    <row r="966" spans="1:65" s="13" customFormat="1" ht="11.25">
      <c r="B966" s="198"/>
      <c r="C966" s="199"/>
      <c r="D966" s="200" t="s">
        <v>238</v>
      </c>
      <c r="E966" s="201" t="s">
        <v>19</v>
      </c>
      <c r="F966" s="202" t="s">
        <v>1844</v>
      </c>
      <c r="G966" s="199"/>
      <c r="H966" s="201" t="s">
        <v>19</v>
      </c>
      <c r="I966" s="203"/>
      <c r="J966" s="199"/>
      <c r="K966" s="199"/>
      <c r="L966" s="204"/>
      <c r="M966" s="205"/>
      <c r="N966" s="206"/>
      <c r="O966" s="206"/>
      <c r="P966" s="206"/>
      <c r="Q966" s="206"/>
      <c r="R966" s="206"/>
      <c r="S966" s="206"/>
      <c r="T966" s="207"/>
      <c r="AT966" s="208" t="s">
        <v>238</v>
      </c>
      <c r="AU966" s="208" t="s">
        <v>82</v>
      </c>
      <c r="AV966" s="13" t="s">
        <v>80</v>
      </c>
      <c r="AW966" s="13" t="s">
        <v>35</v>
      </c>
      <c r="AX966" s="13" t="s">
        <v>73</v>
      </c>
      <c r="AY966" s="208" t="s">
        <v>226</v>
      </c>
    </row>
    <row r="967" spans="1:65" s="13" customFormat="1" ht="11.25">
      <c r="B967" s="198"/>
      <c r="C967" s="199"/>
      <c r="D967" s="200" t="s">
        <v>238</v>
      </c>
      <c r="E967" s="201" t="s">
        <v>19</v>
      </c>
      <c r="F967" s="202" t="s">
        <v>1845</v>
      </c>
      <c r="G967" s="199"/>
      <c r="H967" s="201" t="s">
        <v>19</v>
      </c>
      <c r="I967" s="203"/>
      <c r="J967" s="199"/>
      <c r="K967" s="199"/>
      <c r="L967" s="204"/>
      <c r="M967" s="205"/>
      <c r="N967" s="206"/>
      <c r="O967" s="206"/>
      <c r="P967" s="206"/>
      <c r="Q967" s="206"/>
      <c r="R967" s="206"/>
      <c r="S967" s="206"/>
      <c r="T967" s="207"/>
      <c r="AT967" s="208" t="s">
        <v>238</v>
      </c>
      <c r="AU967" s="208" t="s">
        <v>82</v>
      </c>
      <c r="AV967" s="13" t="s">
        <v>80</v>
      </c>
      <c r="AW967" s="13" t="s">
        <v>35</v>
      </c>
      <c r="AX967" s="13" t="s">
        <v>73</v>
      </c>
      <c r="AY967" s="208" t="s">
        <v>226</v>
      </c>
    </row>
    <row r="968" spans="1:65" s="14" customFormat="1" ht="11.25">
      <c r="B968" s="209"/>
      <c r="C968" s="210"/>
      <c r="D968" s="200" t="s">
        <v>238</v>
      </c>
      <c r="E968" s="211" t="s">
        <v>19</v>
      </c>
      <c r="F968" s="212" t="s">
        <v>1859</v>
      </c>
      <c r="G968" s="210"/>
      <c r="H968" s="213">
        <v>9</v>
      </c>
      <c r="I968" s="214"/>
      <c r="J968" s="210"/>
      <c r="K968" s="210"/>
      <c r="L968" s="215"/>
      <c r="M968" s="216"/>
      <c r="N968" s="217"/>
      <c r="O968" s="217"/>
      <c r="P968" s="217"/>
      <c r="Q968" s="217"/>
      <c r="R968" s="217"/>
      <c r="S968" s="217"/>
      <c r="T968" s="218"/>
      <c r="AT968" s="219" t="s">
        <v>238</v>
      </c>
      <c r="AU968" s="219" t="s">
        <v>82</v>
      </c>
      <c r="AV968" s="14" t="s">
        <v>82</v>
      </c>
      <c r="AW968" s="14" t="s">
        <v>35</v>
      </c>
      <c r="AX968" s="14" t="s">
        <v>73</v>
      </c>
      <c r="AY968" s="219" t="s">
        <v>226</v>
      </c>
    </row>
    <row r="969" spans="1:65" s="15" customFormat="1" ht="11.25">
      <c r="B969" s="220"/>
      <c r="C969" s="221"/>
      <c r="D969" s="200" t="s">
        <v>238</v>
      </c>
      <c r="E969" s="222" t="s">
        <v>19</v>
      </c>
      <c r="F969" s="223" t="s">
        <v>241</v>
      </c>
      <c r="G969" s="221"/>
      <c r="H969" s="224">
        <v>9</v>
      </c>
      <c r="I969" s="225"/>
      <c r="J969" s="221"/>
      <c r="K969" s="221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238</v>
      </c>
      <c r="AU969" s="230" t="s">
        <v>82</v>
      </c>
      <c r="AV969" s="15" t="s">
        <v>143</v>
      </c>
      <c r="AW969" s="15" t="s">
        <v>35</v>
      </c>
      <c r="AX969" s="15" t="s">
        <v>80</v>
      </c>
      <c r="AY969" s="230" t="s">
        <v>226</v>
      </c>
    </row>
    <row r="970" spans="1:65" s="12" customFormat="1" ht="22.9" customHeight="1">
      <c r="B970" s="164"/>
      <c r="C970" s="165"/>
      <c r="D970" s="166" t="s">
        <v>72</v>
      </c>
      <c r="E970" s="178" t="s">
        <v>587</v>
      </c>
      <c r="F970" s="178" t="s">
        <v>588</v>
      </c>
      <c r="G970" s="165"/>
      <c r="H970" s="165"/>
      <c r="I970" s="168"/>
      <c r="J970" s="179">
        <f>BK970</f>
        <v>0</v>
      </c>
      <c r="K970" s="165"/>
      <c r="L970" s="170"/>
      <c r="M970" s="171"/>
      <c r="N970" s="172"/>
      <c r="O970" s="172"/>
      <c r="P970" s="173">
        <f>SUM(P971:P972)</f>
        <v>0</v>
      </c>
      <c r="Q970" s="172"/>
      <c r="R970" s="173">
        <f>SUM(R971:R972)</f>
        <v>0</v>
      </c>
      <c r="S970" s="172"/>
      <c r="T970" s="174">
        <f>SUM(T971:T972)</f>
        <v>0</v>
      </c>
      <c r="AR970" s="175" t="s">
        <v>80</v>
      </c>
      <c r="AT970" s="176" t="s">
        <v>72</v>
      </c>
      <c r="AU970" s="176" t="s">
        <v>80</v>
      </c>
      <c r="AY970" s="175" t="s">
        <v>226</v>
      </c>
      <c r="BK970" s="177">
        <f>SUM(BK971:BK972)</f>
        <v>0</v>
      </c>
    </row>
    <row r="971" spans="1:65" s="2" customFormat="1" ht="33" customHeight="1">
      <c r="A971" s="36"/>
      <c r="B971" s="37"/>
      <c r="C971" s="180" t="s">
        <v>1860</v>
      </c>
      <c r="D971" s="180" t="s">
        <v>229</v>
      </c>
      <c r="E971" s="181" t="s">
        <v>1861</v>
      </c>
      <c r="F971" s="182" t="s">
        <v>1862</v>
      </c>
      <c r="G971" s="183" t="s">
        <v>245</v>
      </c>
      <c r="H971" s="184">
        <v>892.33399999999995</v>
      </c>
      <c r="I971" s="185"/>
      <c r="J971" s="186">
        <f>ROUND(I971*H971,2)</f>
        <v>0</v>
      </c>
      <c r="K971" s="182" t="s">
        <v>233</v>
      </c>
      <c r="L971" s="41"/>
      <c r="M971" s="187" t="s">
        <v>19</v>
      </c>
      <c r="N971" s="188" t="s">
        <v>44</v>
      </c>
      <c r="O971" s="66"/>
      <c r="P971" s="189">
        <f>O971*H971</f>
        <v>0</v>
      </c>
      <c r="Q971" s="189">
        <v>0</v>
      </c>
      <c r="R971" s="189">
        <f>Q971*H971</f>
        <v>0</v>
      </c>
      <c r="S971" s="189">
        <v>0</v>
      </c>
      <c r="T971" s="190">
        <f>S971*H971</f>
        <v>0</v>
      </c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R971" s="191" t="s">
        <v>143</v>
      </c>
      <c r="AT971" s="191" t="s">
        <v>229</v>
      </c>
      <c r="AU971" s="191" t="s">
        <v>82</v>
      </c>
      <c r="AY971" s="19" t="s">
        <v>226</v>
      </c>
      <c r="BE971" s="192">
        <f>IF(N971="základní",J971,0)</f>
        <v>0</v>
      </c>
      <c r="BF971" s="192">
        <f>IF(N971="snížená",J971,0)</f>
        <v>0</v>
      </c>
      <c r="BG971" s="192">
        <f>IF(N971="zákl. přenesená",J971,0)</f>
        <v>0</v>
      </c>
      <c r="BH971" s="192">
        <f>IF(N971="sníž. přenesená",J971,0)</f>
        <v>0</v>
      </c>
      <c r="BI971" s="192">
        <f>IF(N971="nulová",J971,0)</f>
        <v>0</v>
      </c>
      <c r="BJ971" s="19" t="s">
        <v>80</v>
      </c>
      <c r="BK971" s="192">
        <f>ROUND(I971*H971,2)</f>
        <v>0</v>
      </c>
      <c r="BL971" s="19" t="s">
        <v>143</v>
      </c>
      <c r="BM971" s="191" t="s">
        <v>1863</v>
      </c>
    </row>
    <row r="972" spans="1:65" s="2" customFormat="1" ht="11.25">
      <c r="A972" s="36"/>
      <c r="B972" s="37"/>
      <c r="C972" s="38"/>
      <c r="D972" s="193" t="s">
        <v>236</v>
      </c>
      <c r="E972" s="38"/>
      <c r="F972" s="194" t="s">
        <v>1864</v>
      </c>
      <c r="G972" s="38"/>
      <c r="H972" s="38"/>
      <c r="I972" s="195"/>
      <c r="J972" s="38"/>
      <c r="K972" s="38"/>
      <c r="L972" s="41"/>
      <c r="M972" s="196"/>
      <c r="N972" s="197"/>
      <c r="O972" s="66"/>
      <c r="P972" s="66"/>
      <c r="Q972" s="66"/>
      <c r="R972" s="66"/>
      <c r="S972" s="66"/>
      <c r="T972" s="67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T972" s="19" t="s">
        <v>236</v>
      </c>
      <c r="AU972" s="19" t="s">
        <v>82</v>
      </c>
    </row>
    <row r="973" spans="1:65" s="12" customFormat="1" ht="25.9" customHeight="1">
      <c r="B973" s="164"/>
      <c r="C973" s="165"/>
      <c r="D973" s="166" t="s">
        <v>72</v>
      </c>
      <c r="E973" s="167" t="s">
        <v>224</v>
      </c>
      <c r="F973" s="167" t="s">
        <v>225</v>
      </c>
      <c r="G973" s="165"/>
      <c r="H973" s="165"/>
      <c r="I973" s="168"/>
      <c r="J973" s="169">
        <f>BK973</f>
        <v>0</v>
      </c>
      <c r="K973" s="165"/>
      <c r="L973" s="170"/>
      <c r="M973" s="171"/>
      <c r="N973" s="172"/>
      <c r="O973" s="172"/>
      <c r="P973" s="173">
        <f>P974+P1021+P1044+P1157+P1173+P1266+P1348+P1481+P1487+P1634</f>
        <v>0</v>
      </c>
      <c r="Q973" s="172"/>
      <c r="R973" s="173">
        <f>R974+R1021+R1044+R1157+R1173+R1266+R1348+R1481+R1487+R1634</f>
        <v>14.6968304088119</v>
      </c>
      <c r="S973" s="172"/>
      <c r="T973" s="174">
        <f>T974+T1021+T1044+T1157+T1173+T1266+T1348+T1481+T1487+T1634</f>
        <v>7.2241649999999991E-2</v>
      </c>
      <c r="AR973" s="175" t="s">
        <v>82</v>
      </c>
      <c r="AT973" s="176" t="s">
        <v>72</v>
      </c>
      <c r="AU973" s="176" t="s">
        <v>73</v>
      </c>
      <c r="AY973" s="175" t="s">
        <v>226</v>
      </c>
      <c r="BK973" s="177">
        <f>BK974+BK1021+BK1044+BK1157+BK1173+BK1266+BK1348+BK1481+BK1487+BK1634</f>
        <v>0</v>
      </c>
    </row>
    <row r="974" spans="1:65" s="12" customFormat="1" ht="22.9" customHeight="1">
      <c r="B974" s="164"/>
      <c r="C974" s="165"/>
      <c r="D974" s="166" t="s">
        <v>72</v>
      </c>
      <c r="E974" s="178" t="s">
        <v>1865</v>
      </c>
      <c r="F974" s="178" t="s">
        <v>1866</v>
      </c>
      <c r="G974" s="165"/>
      <c r="H974" s="165"/>
      <c r="I974" s="168"/>
      <c r="J974" s="179">
        <f>BK974</f>
        <v>0</v>
      </c>
      <c r="K974" s="165"/>
      <c r="L974" s="170"/>
      <c r="M974" s="171"/>
      <c r="N974" s="172"/>
      <c r="O974" s="172"/>
      <c r="P974" s="173">
        <f>SUM(P975:P1020)</f>
        <v>0</v>
      </c>
      <c r="Q974" s="172"/>
      <c r="R974" s="173">
        <f>SUM(R975:R1020)</f>
        <v>4.2733225717499996</v>
      </c>
      <c r="S974" s="172"/>
      <c r="T974" s="174">
        <f>SUM(T975:T1020)</f>
        <v>0</v>
      </c>
      <c r="AR974" s="175" t="s">
        <v>82</v>
      </c>
      <c r="AT974" s="176" t="s">
        <v>72</v>
      </c>
      <c r="AU974" s="176" t="s">
        <v>80</v>
      </c>
      <c r="AY974" s="175" t="s">
        <v>226</v>
      </c>
      <c r="BK974" s="177">
        <f>SUM(BK975:BK1020)</f>
        <v>0</v>
      </c>
    </row>
    <row r="975" spans="1:65" s="2" customFormat="1" ht="21.75" customHeight="1">
      <c r="A975" s="36"/>
      <c r="B975" s="37"/>
      <c r="C975" s="180" t="s">
        <v>1867</v>
      </c>
      <c r="D975" s="180" t="s">
        <v>229</v>
      </c>
      <c r="E975" s="181" t="s">
        <v>1868</v>
      </c>
      <c r="F975" s="182" t="s">
        <v>1869</v>
      </c>
      <c r="G975" s="183" t="s">
        <v>232</v>
      </c>
      <c r="H975" s="184">
        <v>359.56299999999999</v>
      </c>
      <c r="I975" s="185"/>
      <c r="J975" s="186">
        <f>ROUND(I975*H975,2)</f>
        <v>0</v>
      </c>
      <c r="K975" s="182" t="s">
        <v>233</v>
      </c>
      <c r="L975" s="41"/>
      <c r="M975" s="187" t="s">
        <v>19</v>
      </c>
      <c r="N975" s="188" t="s">
        <v>44</v>
      </c>
      <c r="O975" s="66"/>
      <c r="P975" s="189">
        <f>O975*H975</f>
        <v>0</v>
      </c>
      <c r="Q975" s="189">
        <v>0</v>
      </c>
      <c r="R975" s="189">
        <f>Q975*H975</f>
        <v>0</v>
      </c>
      <c r="S975" s="189">
        <v>0</v>
      </c>
      <c r="T975" s="190">
        <f>S975*H975</f>
        <v>0</v>
      </c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R975" s="191" t="s">
        <v>234</v>
      </c>
      <c r="AT975" s="191" t="s">
        <v>229</v>
      </c>
      <c r="AU975" s="191" t="s">
        <v>82</v>
      </c>
      <c r="AY975" s="19" t="s">
        <v>226</v>
      </c>
      <c r="BE975" s="192">
        <f>IF(N975="základní",J975,0)</f>
        <v>0</v>
      </c>
      <c r="BF975" s="192">
        <f>IF(N975="snížená",J975,0)</f>
        <v>0</v>
      </c>
      <c r="BG975" s="192">
        <f>IF(N975="zákl. přenesená",J975,0)</f>
        <v>0</v>
      </c>
      <c r="BH975" s="192">
        <f>IF(N975="sníž. přenesená",J975,0)</f>
        <v>0</v>
      </c>
      <c r="BI975" s="192">
        <f>IF(N975="nulová",J975,0)</f>
        <v>0</v>
      </c>
      <c r="BJ975" s="19" t="s">
        <v>80</v>
      </c>
      <c r="BK975" s="192">
        <f>ROUND(I975*H975,2)</f>
        <v>0</v>
      </c>
      <c r="BL975" s="19" t="s">
        <v>234</v>
      </c>
      <c r="BM975" s="191" t="s">
        <v>1870</v>
      </c>
    </row>
    <row r="976" spans="1:65" s="2" customFormat="1" ht="11.25">
      <c r="A976" s="36"/>
      <c r="B976" s="37"/>
      <c r="C976" s="38"/>
      <c r="D976" s="193" t="s">
        <v>236</v>
      </c>
      <c r="E976" s="38"/>
      <c r="F976" s="194" t="s">
        <v>1871</v>
      </c>
      <c r="G976" s="38"/>
      <c r="H976" s="38"/>
      <c r="I976" s="195"/>
      <c r="J976" s="38"/>
      <c r="K976" s="38"/>
      <c r="L976" s="41"/>
      <c r="M976" s="196"/>
      <c r="N976" s="197"/>
      <c r="O976" s="66"/>
      <c r="P976" s="66"/>
      <c r="Q976" s="66"/>
      <c r="R976" s="66"/>
      <c r="S976" s="66"/>
      <c r="T976" s="67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T976" s="19" t="s">
        <v>236</v>
      </c>
      <c r="AU976" s="19" t="s">
        <v>82</v>
      </c>
    </row>
    <row r="977" spans="1:65" s="13" customFormat="1" ht="11.25">
      <c r="B977" s="198"/>
      <c r="C977" s="199"/>
      <c r="D977" s="200" t="s">
        <v>238</v>
      </c>
      <c r="E977" s="201" t="s">
        <v>19</v>
      </c>
      <c r="F977" s="202" t="s">
        <v>1195</v>
      </c>
      <c r="G977" s="199"/>
      <c r="H977" s="201" t="s">
        <v>19</v>
      </c>
      <c r="I977" s="203"/>
      <c r="J977" s="199"/>
      <c r="K977" s="199"/>
      <c r="L977" s="204"/>
      <c r="M977" s="205"/>
      <c r="N977" s="206"/>
      <c r="O977" s="206"/>
      <c r="P977" s="206"/>
      <c r="Q977" s="206"/>
      <c r="R977" s="206"/>
      <c r="S977" s="206"/>
      <c r="T977" s="207"/>
      <c r="AT977" s="208" t="s">
        <v>238</v>
      </c>
      <c r="AU977" s="208" t="s">
        <v>82</v>
      </c>
      <c r="AV977" s="13" t="s">
        <v>80</v>
      </c>
      <c r="AW977" s="13" t="s">
        <v>35</v>
      </c>
      <c r="AX977" s="13" t="s">
        <v>73</v>
      </c>
      <c r="AY977" s="208" t="s">
        <v>226</v>
      </c>
    </row>
    <row r="978" spans="1:65" s="14" customFormat="1" ht="11.25">
      <c r="B978" s="209"/>
      <c r="C978" s="210"/>
      <c r="D978" s="200" t="s">
        <v>238</v>
      </c>
      <c r="E978" s="211" t="s">
        <v>19</v>
      </c>
      <c r="F978" s="212" t="s">
        <v>1872</v>
      </c>
      <c r="G978" s="210"/>
      <c r="H978" s="213">
        <v>359.56299999999999</v>
      </c>
      <c r="I978" s="214"/>
      <c r="J978" s="210"/>
      <c r="K978" s="210"/>
      <c r="L978" s="215"/>
      <c r="M978" s="216"/>
      <c r="N978" s="217"/>
      <c r="O978" s="217"/>
      <c r="P978" s="217"/>
      <c r="Q978" s="217"/>
      <c r="R978" s="217"/>
      <c r="S978" s="217"/>
      <c r="T978" s="218"/>
      <c r="AT978" s="219" t="s">
        <v>238</v>
      </c>
      <c r="AU978" s="219" t="s">
        <v>82</v>
      </c>
      <c r="AV978" s="14" t="s">
        <v>82</v>
      </c>
      <c r="AW978" s="14" t="s">
        <v>35</v>
      </c>
      <c r="AX978" s="14" t="s">
        <v>73</v>
      </c>
      <c r="AY978" s="219" t="s">
        <v>226</v>
      </c>
    </row>
    <row r="979" spans="1:65" s="15" customFormat="1" ht="11.25">
      <c r="B979" s="220"/>
      <c r="C979" s="221"/>
      <c r="D979" s="200" t="s">
        <v>238</v>
      </c>
      <c r="E979" s="222" t="s">
        <v>19</v>
      </c>
      <c r="F979" s="223" t="s">
        <v>241</v>
      </c>
      <c r="G979" s="221"/>
      <c r="H979" s="224">
        <v>359.56299999999999</v>
      </c>
      <c r="I979" s="225"/>
      <c r="J979" s="221"/>
      <c r="K979" s="221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238</v>
      </c>
      <c r="AU979" s="230" t="s">
        <v>82</v>
      </c>
      <c r="AV979" s="15" t="s">
        <v>143</v>
      </c>
      <c r="AW979" s="15" t="s">
        <v>35</v>
      </c>
      <c r="AX979" s="15" t="s">
        <v>80</v>
      </c>
      <c r="AY979" s="230" t="s">
        <v>226</v>
      </c>
    </row>
    <row r="980" spans="1:65" s="2" customFormat="1" ht="16.5" customHeight="1">
      <c r="A980" s="36"/>
      <c r="B980" s="37"/>
      <c r="C980" s="231" t="s">
        <v>1873</v>
      </c>
      <c r="D980" s="231" t="s">
        <v>242</v>
      </c>
      <c r="E980" s="232" t="s">
        <v>243</v>
      </c>
      <c r="F980" s="233" t="s">
        <v>244</v>
      </c>
      <c r="G980" s="234" t="s">
        <v>245</v>
      </c>
      <c r="H980" s="235">
        <v>0.108</v>
      </c>
      <c r="I980" s="236"/>
      <c r="J980" s="237">
        <f>ROUND(I980*H980,2)</f>
        <v>0</v>
      </c>
      <c r="K980" s="233" t="s">
        <v>233</v>
      </c>
      <c r="L980" s="238"/>
      <c r="M980" s="239" t="s">
        <v>19</v>
      </c>
      <c r="N980" s="240" t="s">
        <v>44</v>
      </c>
      <c r="O980" s="66"/>
      <c r="P980" s="189">
        <f>O980*H980</f>
        <v>0</v>
      </c>
      <c r="Q980" s="189">
        <v>1</v>
      </c>
      <c r="R980" s="189">
        <f>Q980*H980</f>
        <v>0.108</v>
      </c>
      <c r="S980" s="189">
        <v>0</v>
      </c>
      <c r="T980" s="190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91" t="s">
        <v>246</v>
      </c>
      <c r="AT980" s="191" t="s">
        <v>242</v>
      </c>
      <c r="AU980" s="191" t="s">
        <v>82</v>
      </c>
      <c r="AY980" s="19" t="s">
        <v>226</v>
      </c>
      <c r="BE980" s="192">
        <f>IF(N980="základní",J980,0)</f>
        <v>0</v>
      </c>
      <c r="BF980" s="192">
        <f>IF(N980="snížená",J980,0)</f>
        <v>0</v>
      </c>
      <c r="BG980" s="192">
        <f>IF(N980="zákl. přenesená",J980,0)</f>
        <v>0</v>
      </c>
      <c r="BH980" s="192">
        <f>IF(N980="sníž. přenesená",J980,0)</f>
        <v>0</v>
      </c>
      <c r="BI980" s="192">
        <f>IF(N980="nulová",J980,0)</f>
        <v>0</v>
      </c>
      <c r="BJ980" s="19" t="s">
        <v>80</v>
      </c>
      <c r="BK980" s="192">
        <f>ROUND(I980*H980,2)</f>
        <v>0</v>
      </c>
      <c r="BL980" s="19" t="s">
        <v>234</v>
      </c>
      <c r="BM980" s="191" t="s">
        <v>1874</v>
      </c>
    </row>
    <row r="981" spans="1:65" s="14" customFormat="1" ht="11.25">
      <c r="B981" s="209"/>
      <c r="C981" s="210"/>
      <c r="D981" s="200" t="s">
        <v>238</v>
      </c>
      <c r="E981" s="210"/>
      <c r="F981" s="212" t="s">
        <v>1875</v>
      </c>
      <c r="G981" s="210"/>
      <c r="H981" s="213">
        <v>0.108</v>
      </c>
      <c r="I981" s="214"/>
      <c r="J981" s="210"/>
      <c r="K981" s="210"/>
      <c r="L981" s="215"/>
      <c r="M981" s="216"/>
      <c r="N981" s="217"/>
      <c r="O981" s="217"/>
      <c r="P981" s="217"/>
      <c r="Q981" s="217"/>
      <c r="R981" s="217"/>
      <c r="S981" s="217"/>
      <c r="T981" s="218"/>
      <c r="AT981" s="219" t="s">
        <v>238</v>
      </c>
      <c r="AU981" s="219" t="s">
        <v>82</v>
      </c>
      <c r="AV981" s="14" t="s">
        <v>82</v>
      </c>
      <c r="AW981" s="14" t="s">
        <v>4</v>
      </c>
      <c r="AX981" s="14" t="s">
        <v>80</v>
      </c>
      <c r="AY981" s="219" t="s">
        <v>226</v>
      </c>
    </row>
    <row r="982" spans="1:65" s="2" customFormat="1" ht="21.75" customHeight="1">
      <c r="A982" s="36"/>
      <c r="B982" s="37"/>
      <c r="C982" s="180" t="s">
        <v>1876</v>
      </c>
      <c r="D982" s="180" t="s">
        <v>229</v>
      </c>
      <c r="E982" s="181" t="s">
        <v>1877</v>
      </c>
      <c r="F982" s="182" t="s">
        <v>1878</v>
      </c>
      <c r="G982" s="183" t="s">
        <v>232</v>
      </c>
      <c r="H982" s="184">
        <v>234.39599999999999</v>
      </c>
      <c r="I982" s="185"/>
      <c r="J982" s="186">
        <f>ROUND(I982*H982,2)</f>
        <v>0</v>
      </c>
      <c r="K982" s="182" t="s">
        <v>233</v>
      </c>
      <c r="L982" s="41"/>
      <c r="M982" s="187" t="s">
        <v>19</v>
      </c>
      <c r="N982" s="188" t="s">
        <v>44</v>
      </c>
      <c r="O982" s="66"/>
      <c r="P982" s="189">
        <f>O982*H982</f>
        <v>0</v>
      </c>
      <c r="Q982" s="189">
        <v>0</v>
      </c>
      <c r="R982" s="189">
        <f>Q982*H982</f>
        <v>0</v>
      </c>
      <c r="S982" s="189">
        <v>0</v>
      </c>
      <c r="T982" s="190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91" t="s">
        <v>234</v>
      </c>
      <c r="AT982" s="191" t="s">
        <v>229</v>
      </c>
      <c r="AU982" s="191" t="s">
        <v>82</v>
      </c>
      <c r="AY982" s="19" t="s">
        <v>226</v>
      </c>
      <c r="BE982" s="192">
        <f>IF(N982="základní",J982,0)</f>
        <v>0</v>
      </c>
      <c r="BF982" s="192">
        <f>IF(N982="snížená",J982,0)</f>
        <v>0</v>
      </c>
      <c r="BG982" s="192">
        <f>IF(N982="zákl. přenesená",J982,0)</f>
        <v>0</v>
      </c>
      <c r="BH982" s="192">
        <f>IF(N982="sníž. přenesená",J982,0)</f>
        <v>0</v>
      </c>
      <c r="BI982" s="192">
        <f>IF(N982="nulová",J982,0)</f>
        <v>0</v>
      </c>
      <c r="BJ982" s="19" t="s">
        <v>80</v>
      </c>
      <c r="BK982" s="192">
        <f>ROUND(I982*H982,2)</f>
        <v>0</v>
      </c>
      <c r="BL982" s="19" t="s">
        <v>234</v>
      </c>
      <c r="BM982" s="191" t="s">
        <v>1879</v>
      </c>
    </row>
    <row r="983" spans="1:65" s="2" customFormat="1" ht="11.25">
      <c r="A983" s="36"/>
      <c r="B983" s="37"/>
      <c r="C983" s="38"/>
      <c r="D983" s="193" t="s">
        <v>236</v>
      </c>
      <c r="E983" s="38"/>
      <c r="F983" s="194" t="s">
        <v>1880</v>
      </c>
      <c r="G983" s="38"/>
      <c r="H983" s="38"/>
      <c r="I983" s="195"/>
      <c r="J983" s="38"/>
      <c r="K983" s="38"/>
      <c r="L983" s="41"/>
      <c r="M983" s="196"/>
      <c r="N983" s="197"/>
      <c r="O983" s="66"/>
      <c r="P983" s="66"/>
      <c r="Q983" s="66"/>
      <c r="R983" s="66"/>
      <c r="S983" s="66"/>
      <c r="T983" s="67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T983" s="19" t="s">
        <v>236</v>
      </c>
      <c r="AU983" s="19" t="s">
        <v>82</v>
      </c>
    </row>
    <row r="984" spans="1:65" s="13" customFormat="1" ht="11.25">
      <c r="B984" s="198"/>
      <c r="C984" s="199"/>
      <c r="D984" s="200" t="s">
        <v>238</v>
      </c>
      <c r="E984" s="201" t="s">
        <v>19</v>
      </c>
      <c r="F984" s="202" t="s">
        <v>1195</v>
      </c>
      <c r="G984" s="199"/>
      <c r="H984" s="201" t="s">
        <v>19</v>
      </c>
      <c r="I984" s="203"/>
      <c r="J984" s="199"/>
      <c r="K984" s="199"/>
      <c r="L984" s="204"/>
      <c r="M984" s="205"/>
      <c r="N984" s="206"/>
      <c r="O984" s="206"/>
      <c r="P984" s="206"/>
      <c r="Q984" s="206"/>
      <c r="R984" s="206"/>
      <c r="S984" s="206"/>
      <c r="T984" s="207"/>
      <c r="AT984" s="208" t="s">
        <v>238</v>
      </c>
      <c r="AU984" s="208" t="s">
        <v>82</v>
      </c>
      <c r="AV984" s="13" t="s">
        <v>80</v>
      </c>
      <c r="AW984" s="13" t="s">
        <v>35</v>
      </c>
      <c r="AX984" s="13" t="s">
        <v>73</v>
      </c>
      <c r="AY984" s="208" t="s">
        <v>226</v>
      </c>
    </row>
    <row r="985" spans="1:65" s="14" customFormat="1" ht="11.25">
      <c r="B985" s="209"/>
      <c r="C985" s="210"/>
      <c r="D985" s="200" t="s">
        <v>238</v>
      </c>
      <c r="E985" s="211" t="s">
        <v>19</v>
      </c>
      <c r="F985" s="212" t="s">
        <v>1881</v>
      </c>
      <c r="G985" s="210"/>
      <c r="H985" s="213">
        <v>137.08799999999999</v>
      </c>
      <c r="I985" s="214"/>
      <c r="J985" s="210"/>
      <c r="K985" s="210"/>
      <c r="L985" s="215"/>
      <c r="M985" s="216"/>
      <c r="N985" s="217"/>
      <c r="O985" s="217"/>
      <c r="P985" s="217"/>
      <c r="Q985" s="217"/>
      <c r="R985" s="217"/>
      <c r="S985" s="217"/>
      <c r="T985" s="218"/>
      <c r="AT985" s="219" t="s">
        <v>238</v>
      </c>
      <c r="AU985" s="219" t="s">
        <v>82</v>
      </c>
      <c r="AV985" s="14" t="s">
        <v>82</v>
      </c>
      <c r="AW985" s="14" t="s">
        <v>35</v>
      </c>
      <c r="AX985" s="14" t="s">
        <v>73</v>
      </c>
      <c r="AY985" s="219" t="s">
        <v>226</v>
      </c>
    </row>
    <row r="986" spans="1:65" s="14" customFormat="1" ht="11.25">
      <c r="B986" s="209"/>
      <c r="C986" s="210"/>
      <c r="D986" s="200" t="s">
        <v>238</v>
      </c>
      <c r="E986" s="211" t="s">
        <v>19</v>
      </c>
      <c r="F986" s="212" t="s">
        <v>1882</v>
      </c>
      <c r="G986" s="210"/>
      <c r="H986" s="213">
        <v>29.526</v>
      </c>
      <c r="I986" s="214"/>
      <c r="J986" s="210"/>
      <c r="K986" s="210"/>
      <c r="L986" s="215"/>
      <c r="M986" s="216"/>
      <c r="N986" s="217"/>
      <c r="O986" s="217"/>
      <c r="P986" s="217"/>
      <c r="Q986" s="217"/>
      <c r="R986" s="217"/>
      <c r="S986" s="217"/>
      <c r="T986" s="218"/>
      <c r="AT986" s="219" t="s">
        <v>238</v>
      </c>
      <c r="AU986" s="219" t="s">
        <v>82</v>
      </c>
      <c r="AV986" s="14" t="s">
        <v>82</v>
      </c>
      <c r="AW986" s="14" t="s">
        <v>35</v>
      </c>
      <c r="AX986" s="14" t="s">
        <v>73</v>
      </c>
      <c r="AY986" s="219" t="s">
        <v>226</v>
      </c>
    </row>
    <row r="987" spans="1:65" s="14" customFormat="1" ht="11.25">
      <c r="B987" s="209"/>
      <c r="C987" s="210"/>
      <c r="D987" s="200" t="s">
        <v>238</v>
      </c>
      <c r="E987" s="211" t="s">
        <v>19</v>
      </c>
      <c r="F987" s="212" t="s">
        <v>1883</v>
      </c>
      <c r="G987" s="210"/>
      <c r="H987" s="213">
        <v>67.781999999999996</v>
      </c>
      <c r="I987" s="214"/>
      <c r="J987" s="210"/>
      <c r="K987" s="210"/>
      <c r="L987" s="215"/>
      <c r="M987" s="216"/>
      <c r="N987" s="217"/>
      <c r="O987" s="217"/>
      <c r="P987" s="217"/>
      <c r="Q987" s="217"/>
      <c r="R987" s="217"/>
      <c r="S987" s="217"/>
      <c r="T987" s="218"/>
      <c r="AT987" s="219" t="s">
        <v>238</v>
      </c>
      <c r="AU987" s="219" t="s">
        <v>82</v>
      </c>
      <c r="AV987" s="14" t="s">
        <v>82</v>
      </c>
      <c r="AW987" s="14" t="s">
        <v>35</v>
      </c>
      <c r="AX987" s="14" t="s">
        <v>73</v>
      </c>
      <c r="AY987" s="219" t="s">
        <v>226</v>
      </c>
    </row>
    <row r="988" spans="1:65" s="15" customFormat="1" ht="11.25">
      <c r="B988" s="220"/>
      <c r="C988" s="221"/>
      <c r="D988" s="200" t="s">
        <v>238</v>
      </c>
      <c r="E988" s="222" t="s">
        <v>19</v>
      </c>
      <c r="F988" s="223" t="s">
        <v>241</v>
      </c>
      <c r="G988" s="221"/>
      <c r="H988" s="224">
        <v>234.39599999999999</v>
      </c>
      <c r="I988" s="225"/>
      <c r="J988" s="221"/>
      <c r="K988" s="221"/>
      <c r="L988" s="226"/>
      <c r="M988" s="227"/>
      <c r="N988" s="228"/>
      <c r="O988" s="228"/>
      <c r="P988" s="228"/>
      <c r="Q988" s="228"/>
      <c r="R988" s="228"/>
      <c r="S988" s="228"/>
      <c r="T988" s="229"/>
      <c r="AT988" s="230" t="s">
        <v>238</v>
      </c>
      <c r="AU988" s="230" t="s">
        <v>82</v>
      </c>
      <c r="AV988" s="15" t="s">
        <v>143</v>
      </c>
      <c r="AW988" s="15" t="s">
        <v>35</v>
      </c>
      <c r="AX988" s="15" t="s">
        <v>80</v>
      </c>
      <c r="AY988" s="230" t="s">
        <v>226</v>
      </c>
    </row>
    <row r="989" spans="1:65" s="2" customFormat="1" ht="16.5" customHeight="1">
      <c r="A989" s="36"/>
      <c r="B989" s="37"/>
      <c r="C989" s="231" t="s">
        <v>1884</v>
      </c>
      <c r="D989" s="231" t="s">
        <v>242</v>
      </c>
      <c r="E989" s="232" t="s">
        <v>243</v>
      </c>
      <c r="F989" s="233" t="s">
        <v>244</v>
      </c>
      <c r="G989" s="234" t="s">
        <v>245</v>
      </c>
      <c r="H989" s="235">
        <v>8.2000000000000003E-2</v>
      </c>
      <c r="I989" s="236"/>
      <c r="J989" s="237">
        <f>ROUND(I989*H989,2)</f>
        <v>0</v>
      </c>
      <c r="K989" s="233" t="s">
        <v>233</v>
      </c>
      <c r="L989" s="238"/>
      <c r="M989" s="239" t="s">
        <v>19</v>
      </c>
      <c r="N989" s="240" t="s">
        <v>44</v>
      </c>
      <c r="O989" s="66"/>
      <c r="P989" s="189">
        <f>O989*H989</f>
        <v>0</v>
      </c>
      <c r="Q989" s="189">
        <v>1</v>
      </c>
      <c r="R989" s="189">
        <f>Q989*H989</f>
        <v>8.2000000000000003E-2</v>
      </c>
      <c r="S989" s="189">
        <v>0</v>
      </c>
      <c r="T989" s="190">
        <f>S989*H989</f>
        <v>0</v>
      </c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R989" s="191" t="s">
        <v>246</v>
      </c>
      <c r="AT989" s="191" t="s">
        <v>242</v>
      </c>
      <c r="AU989" s="191" t="s">
        <v>82</v>
      </c>
      <c r="AY989" s="19" t="s">
        <v>226</v>
      </c>
      <c r="BE989" s="192">
        <f>IF(N989="základní",J989,0)</f>
        <v>0</v>
      </c>
      <c r="BF989" s="192">
        <f>IF(N989="snížená",J989,0)</f>
        <v>0</v>
      </c>
      <c r="BG989" s="192">
        <f>IF(N989="zákl. přenesená",J989,0)</f>
        <v>0</v>
      </c>
      <c r="BH989" s="192">
        <f>IF(N989="sníž. přenesená",J989,0)</f>
        <v>0</v>
      </c>
      <c r="BI989" s="192">
        <f>IF(N989="nulová",J989,0)</f>
        <v>0</v>
      </c>
      <c r="BJ989" s="19" t="s">
        <v>80</v>
      </c>
      <c r="BK989" s="192">
        <f>ROUND(I989*H989,2)</f>
        <v>0</v>
      </c>
      <c r="BL989" s="19" t="s">
        <v>234</v>
      </c>
      <c r="BM989" s="191" t="s">
        <v>1885</v>
      </c>
    </row>
    <row r="990" spans="1:65" s="14" customFormat="1" ht="11.25">
      <c r="B990" s="209"/>
      <c r="C990" s="210"/>
      <c r="D990" s="200" t="s">
        <v>238</v>
      </c>
      <c r="E990" s="210"/>
      <c r="F990" s="212" t="s">
        <v>1886</v>
      </c>
      <c r="G990" s="210"/>
      <c r="H990" s="213">
        <v>8.2000000000000003E-2</v>
      </c>
      <c r="I990" s="214"/>
      <c r="J990" s="210"/>
      <c r="K990" s="210"/>
      <c r="L990" s="215"/>
      <c r="M990" s="216"/>
      <c r="N990" s="217"/>
      <c r="O990" s="217"/>
      <c r="P990" s="217"/>
      <c r="Q990" s="217"/>
      <c r="R990" s="217"/>
      <c r="S990" s="217"/>
      <c r="T990" s="218"/>
      <c r="AT990" s="219" t="s">
        <v>238</v>
      </c>
      <c r="AU990" s="219" t="s">
        <v>82</v>
      </c>
      <c r="AV990" s="14" t="s">
        <v>82</v>
      </c>
      <c r="AW990" s="14" t="s">
        <v>4</v>
      </c>
      <c r="AX990" s="14" t="s">
        <v>80</v>
      </c>
      <c r="AY990" s="219" t="s">
        <v>226</v>
      </c>
    </row>
    <row r="991" spans="1:65" s="2" customFormat="1" ht="16.5" customHeight="1">
      <c r="A991" s="36"/>
      <c r="B991" s="37"/>
      <c r="C991" s="180" t="s">
        <v>1887</v>
      </c>
      <c r="D991" s="180" t="s">
        <v>229</v>
      </c>
      <c r="E991" s="181" t="s">
        <v>1888</v>
      </c>
      <c r="F991" s="182" t="s">
        <v>1889</v>
      </c>
      <c r="G991" s="183" t="s">
        <v>232</v>
      </c>
      <c r="H991" s="184">
        <v>359.56299999999999</v>
      </c>
      <c r="I991" s="185"/>
      <c r="J991" s="186">
        <f>ROUND(I991*H991,2)</f>
        <v>0</v>
      </c>
      <c r="K991" s="182" t="s">
        <v>233</v>
      </c>
      <c r="L991" s="41"/>
      <c r="M991" s="187" t="s">
        <v>19</v>
      </c>
      <c r="N991" s="188" t="s">
        <v>44</v>
      </c>
      <c r="O991" s="66"/>
      <c r="P991" s="189">
        <f>O991*H991</f>
        <v>0</v>
      </c>
      <c r="Q991" s="189">
        <v>3.9825E-4</v>
      </c>
      <c r="R991" s="189">
        <f>Q991*H991</f>
        <v>0.14319596474999999</v>
      </c>
      <c r="S991" s="189">
        <v>0</v>
      </c>
      <c r="T991" s="190">
        <f>S991*H991</f>
        <v>0</v>
      </c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R991" s="191" t="s">
        <v>234</v>
      </c>
      <c r="AT991" s="191" t="s">
        <v>229</v>
      </c>
      <c r="AU991" s="191" t="s">
        <v>82</v>
      </c>
      <c r="AY991" s="19" t="s">
        <v>226</v>
      </c>
      <c r="BE991" s="192">
        <f>IF(N991="základní",J991,0)</f>
        <v>0</v>
      </c>
      <c r="BF991" s="192">
        <f>IF(N991="snížená",J991,0)</f>
        <v>0</v>
      </c>
      <c r="BG991" s="192">
        <f>IF(N991="zákl. přenesená",J991,0)</f>
        <v>0</v>
      </c>
      <c r="BH991" s="192">
        <f>IF(N991="sníž. přenesená",J991,0)</f>
        <v>0</v>
      </c>
      <c r="BI991" s="192">
        <f>IF(N991="nulová",J991,0)</f>
        <v>0</v>
      </c>
      <c r="BJ991" s="19" t="s">
        <v>80</v>
      </c>
      <c r="BK991" s="192">
        <f>ROUND(I991*H991,2)</f>
        <v>0</v>
      </c>
      <c r="BL991" s="19" t="s">
        <v>234</v>
      </c>
      <c r="BM991" s="191" t="s">
        <v>1890</v>
      </c>
    </row>
    <row r="992" spans="1:65" s="2" customFormat="1" ht="11.25">
      <c r="A992" s="36"/>
      <c r="B992" s="37"/>
      <c r="C992" s="38"/>
      <c r="D992" s="193" t="s">
        <v>236</v>
      </c>
      <c r="E992" s="38"/>
      <c r="F992" s="194" t="s">
        <v>1891</v>
      </c>
      <c r="G992" s="38"/>
      <c r="H992" s="38"/>
      <c r="I992" s="195"/>
      <c r="J992" s="38"/>
      <c r="K992" s="38"/>
      <c r="L992" s="41"/>
      <c r="M992" s="196"/>
      <c r="N992" s="197"/>
      <c r="O992" s="66"/>
      <c r="P992" s="66"/>
      <c r="Q992" s="66"/>
      <c r="R992" s="66"/>
      <c r="S992" s="66"/>
      <c r="T992" s="67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T992" s="19" t="s">
        <v>236</v>
      </c>
      <c r="AU992" s="19" t="s">
        <v>82</v>
      </c>
    </row>
    <row r="993" spans="1:65" s="14" customFormat="1" ht="11.25">
      <c r="B993" s="209"/>
      <c r="C993" s="210"/>
      <c r="D993" s="200" t="s">
        <v>238</v>
      </c>
      <c r="E993" s="211" t="s">
        <v>19</v>
      </c>
      <c r="F993" s="212" t="s">
        <v>1892</v>
      </c>
      <c r="G993" s="210"/>
      <c r="H993" s="213">
        <v>359.56299999999999</v>
      </c>
      <c r="I993" s="214"/>
      <c r="J993" s="210"/>
      <c r="K993" s="210"/>
      <c r="L993" s="215"/>
      <c r="M993" s="216"/>
      <c r="N993" s="217"/>
      <c r="O993" s="217"/>
      <c r="P993" s="217"/>
      <c r="Q993" s="217"/>
      <c r="R993" s="217"/>
      <c r="S993" s="217"/>
      <c r="T993" s="218"/>
      <c r="AT993" s="219" t="s">
        <v>238</v>
      </c>
      <c r="AU993" s="219" t="s">
        <v>82</v>
      </c>
      <c r="AV993" s="14" t="s">
        <v>82</v>
      </c>
      <c r="AW993" s="14" t="s">
        <v>35</v>
      </c>
      <c r="AX993" s="14" t="s">
        <v>73</v>
      </c>
      <c r="AY993" s="219" t="s">
        <v>226</v>
      </c>
    </row>
    <row r="994" spans="1:65" s="15" customFormat="1" ht="11.25">
      <c r="B994" s="220"/>
      <c r="C994" s="221"/>
      <c r="D994" s="200" t="s">
        <v>238</v>
      </c>
      <c r="E994" s="222" t="s">
        <v>19</v>
      </c>
      <c r="F994" s="223" t="s">
        <v>241</v>
      </c>
      <c r="G994" s="221"/>
      <c r="H994" s="224">
        <v>359.56299999999999</v>
      </c>
      <c r="I994" s="225"/>
      <c r="J994" s="221"/>
      <c r="K994" s="221"/>
      <c r="L994" s="226"/>
      <c r="M994" s="227"/>
      <c r="N994" s="228"/>
      <c r="O994" s="228"/>
      <c r="P994" s="228"/>
      <c r="Q994" s="228"/>
      <c r="R994" s="228"/>
      <c r="S994" s="228"/>
      <c r="T994" s="229"/>
      <c r="AT994" s="230" t="s">
        <v>238</v>
      </c>
      <c r="AU994" s="230" t="s">
        <v>82</v>
      </c>
      <c r="AV994" s="15" t="s">
        <v>143</v>
      </c>
      <c r="AW994" s="15" t="s">
        <v>35</v>
      </c>
      <c r="AX994" s="15" t="s">
        <v>80</v>
      </c>
      <c r="AY994" s="230" t="s">
        <v>226</v>
      </c>
    </row>
    <row r="995" spans="1:65" s="2" customFormat="1" ht="24.2" customHeight="1">
      <c r="A995" s="36"/>
      <c r="B995" s="37"/>
      <c r="C995" s="231" t="s">
        <v>1893</v>
      </c>
      <c r="D995" s="231" t="s">
        <v>242</v>
      </c>
      <c r="E995" s="232" t="s">
        <v>1894</v>
      </c>
      <c r="F995" s="233" t="s">
        <v>1895</v>
      </c>
      <c r="G995" s="234" t="s">
        <v>232</v>
      </c>
      <c r="H995" s="235">
        <v>413.49700000000001</v>
      </c>
      <c r="I995" s="236"/>
      <c r="J995" s="237">
        <f>ROUND(I995*H995,2)</f>
        <v>0</v>
      </c>
      <c r="K995" s="233" t="s">
        <v>233</v>
      </c>
      <c r="L995" s="238"/>
      <c r="M995" s="239" t="s">
        <v>19</v>
      </c>
      <c r="N995" s="240" t="s">
        <v>44</v>
      </c>
      <c r="O995" s="66"/>
      <c r="P995" s="189">
        <f>O995*H995</f>
        <v>0</v>
      </c>
      <c r="Q995" s="189">
        <v>5.4000000000000003E-3</v>
      </c>
      <c r="R995" s="189">
        <f>Q995*H995</f>
        <v>2.2328838000000002</v>
      </c>
      <c r="S995" s="189">
        <v>0</v>
      </c>
      <c r="T995" s="190">
        <f>S995*H995</f>
        <v>0</v>
      </c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R995" s="191" t="s">
        <v>246</v>
      </c>
      <c r="AT995" s="191" t="s">
        <v>242</v>
      </c>
      <c r="AU995" s="191" t="s">
        <v>82</v>
      </c>
      <c r="AY995" s="19" t="s">
        <v>226</v>
      </c>
      <c r="BE995" s="192">
        <f>IF(N995="základní",J995,0)</f>
        <v>0</v>
      </c>
      <c r="BF995" s="192">
        <f>IF(N995="snížená",J995,0)</f>
        <v>0</v>
      </c>
      <c r="BG995" s="192">
        <f>IF(N995="zákl. přenesená",J995,0)</f>
        <v>0</v>
      </c>
      <c r="BH995" s="192">
        <f>IF(N995="sníž. přenesená",J995,0)</f>
        <v>0</v>
      </c>
      <c r="BI995" s="192">
        <f>IF(N995="nulová",J995,0)</f>
        <v>0</v>
      </c>
      <c r="BJ995" s="19" t="s">
        <v>80</v>
      </c>
      <c r="BK995" s="192">
        <f>ROUND(I995*H995,2)</f>
        <v>0</v>
      </c>
      <c r="BL995" s="19" t="s">
        <v>234</v>
      </c>
      <c r="BM995" s="191" t="s">
        <v>1896</v>
      </c>
    </row>
    <row r="996" spans="1:65" s="14" customFormat="1" ht="11.25">
      <c r="B996" s="209"/>
      <c r="C996" s="210"/>
      <c r="D996" s="200" t="s">
        <v>238</v>
      </c>
      <c r="E996" s="210"/>
      <c r="F996" s="212" t="s">
        <v>1897</v>
      </c>
      <c r="G996" s="210"/>
      <c r="H996" s="213">
        <v>413.49700000000001</v>
      </c>
      <c r="I996" s="214"/>
      <c r="J996" s="210"/>
      <c r="K996" s="210"/>
      <c r="L996" s="215"/>
      <c r="M996" s="216"/>
      <c r="N996" s="217"/>
      <c r="O996" s="217"/>
      <c r="P996" s="217"/>
      <c r="Q996" s="217"/>
      <c r="R996" s="217"/>
      <c r="S996" s="217"/>
      <c r="T996" s="218"/>
      <c r="AT996" s="219" t="s">
        <v>238</v>
      </c>
      <c r="AU996" s="219" t="s">
        <v>82</v>
      </c>
      <c r="AV996" s="14" t="s">
        <v>82</v>
      </c>
      <c r="AW996" s="14" t="s">
        <v>4</v>
      </c>
      <c r="AX996" s="14" t="s">
        <v>80</v>
      </c>
      <c r="AY996" s="219" t="s">
        <v>226</v>
      </c>
    </row>
    <row r="997" spans="1:65" s="2" customFormat="1" ht="16.5" customHeight="1">
      <c r="A997" s="36"/>
      <c r="B997" s="37"/>
      <c r="C997" s="180" t="s">
        <v>1898</v>
      </c>
      <c r="D997" s="180" t="s">
        <v>229</v>
      </c>
      <c r="E997" s="181" t="s">
        <v>1899</v>
      </c>
      <c r="F997" s="182" t="s">
        <v>1900</v>
      </c>
      <c r="G997" s="183" t="s">
        <v>232</v>
      </c>
      <c r="H997" s="184">
        <v>234.39599999999999</v>
      </c>
      <c r="I997" s="185"/>
      <c r="J997" s="186">
        <f>ROUND(I997*H997,2)</f>
        <v>0</v>
      </c>
      <c r="K997" s="182" t="s">
        <v>233</v>
      </c>
      <c r="L997" s="41"/>
      <c r="M997" s="187" t="s">
        <v>19</v>
      </c>
      <c r="N997" s="188" t="s">
        <v>44</v>
      </c>
      <c r="O997" s="66"/>
      <c r="P997" s="189">
        <f>O997*H997</f>
        <v>0</v>
      </c>
      <c r="Q997" s="189">
        <v>3.9825E-4</v>
      </c>
      <c r="R997" s="189">
        <f>Q997*H997</f>
        <v>9.3348206999999989E-2</v>
      </c>
      <c r="S997" s="189">
        <v>0</v>
      </c>
      <c r="T997" s="190">
        <f>S997*H997</f>
        <v>0</v>
      </c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R997" s="191" t="s">
        <v>234</v>
      </c>
      <c r="AT997" s="191" t="s">
        <v>229</v>
      </c>
      <c r="AU997" s="191" t="s">
        <v>82</v>
      </c>
      <c r="AY997" s="19" t="s">
        <v>226</v>
      </c>
      <c r="BE997" s="192">
        <f>IF(N997="základní",J997,0)</f>
        <v>0</v>
      </c>
      <c r="BF997" s="192">
        <f>IF(N997="snížená",J997,0)</f>
        <v>0</v>
      </c>
      <c r="BG997" s="192">
        <f>IF(N997="zákl. přenesená",J997,0)</f>
        <v>0</v>
      </c>
      <c r="BH997" s="192">
        <f>IF(N997="sníž. přenesená",J997,0)</f>
        <v>0</v>
      </c>
      <c r="BI997" s="192">
        <f>IF(N997="nulová",J997,0)</f>
        <v>0</v>
      </c>
      <c r="BJ997" s="19" t="s">
        <v>80</v>
      </c>
      <c r="BK997" s="192">
        <f>ROUND(I997*H997,2)</f>
        <v>0</v>
      </c>
      <c r="BL997" s="19" t="s">
        <v>234</v>
      </c>
      <c r="BM997" s="191" t="s">
        <v>1901</v>
      </c>
    </row>
    <row r="998" spans="1:65" s="2" customFormat="1" ht="11.25">
      <c r="A998" s="36"/>
      <c r="B998" s="37"/>
      <c r="C998" s="38"/>
      <c r="D998" s="193" t="s">
        <v>236</v>
      </c>
      <c r="E998" s="38"/>
      <c r="F998" s="194" t="s">
        <v>1902</v>
      </c>
      <c r="G998" s="38"/>
      <c r="H998" s="38"/>
      <c r="I998" s="195"/>
      <c r="J998" s="38"/>
      <c r="K998" s="38"/>
      <c r="L998" s="41"/>
      <c r="M998" s="196"/>
      <c r="N998" s="197"/>
      <c r="O998" s="66"/>
      <c r="P998" s="66"/>
      <c r="Q998" s="66"/>
      <c r="R998" s="66"/>
      <c r="S998" s="66"/>
      <c r="T998" s="67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T998" s="19" t="s">
        <v>236</v>
      </c>
      <c r="AU998" s="19" t="s">
        <v>82</v>
      </c>
    </row>
    <row r="999" spans="1:65" s="14" customFormat="1" ht="11.25">
      <c r="B999" s="209"/>
      <c r="C999" s="210"/>
      <c r="D999" s="200" t="s">
        <v>238</v>
      </c>
      <c r="E999" s="211" t="s">
        <v>19</v>
      </c>
      <c r="F999" s="212" t="s">
        <v>1903</v>
      </c>
      <c r="G999" s="210"/>
      <c r="H999" s="213">
        <v>234.39599999999999</v>
      </c>
      <c r="I999" s="214"/>
      <c r="J999" s="210"/>
      <c r="K999" s="210"/>
      <c r="L999" s="215"/>
      <c r="M999" s="216"/>
      <c r="N999" s="217"/>
      <c r="O999" s="217"/>
      <c r="P999" s="217"/>
      <c r="Q999" s="217"/>
      <c r="R999" s="217"/>
      <c r="S999" s="217"/>
      <c r="T999" s="218"/>
      <c r="AT999" s="219" t="s">
        <v>238</v>
      </c>
      <c r="AU999" s="219" t="s">
        <v>82</v>
      </c>
      <c r="AV999" s="14" t="s">
        <v>82</v>
      </c>
      <c r="AW999" s="14" t="s">
        <v>35</v>
      </c>
      <c r="AX999" s="14" t="s">
        <v>73</v>
      </c>
      <c r="AY999" s="219" t="s">
        <v>226</v>
      </c>
    </row>
    <row r="1000" spans="1:65" s="15" customFormat="1" ht="11.25">
      <c r="B1000" s="220"/>
      <c r="C1000" s="221"/>
      <c r="D1000" s="200" t="s">
        <v>238</v>
      </c>
      <c r="E1000" s="222" t="s">
        <v>19</v>
      </c>
      <c r="F1000" s="223" t="s">
        <v>241</v>
      </c>
      <c r="G1000" s="221"/>
      <c r="H1000" s="224">
        <v>234.39599999999999</v>
      </c>
      <c r="I1000" s="225"/>
      <c r="J1000" s="221"/>
      <c r="K1000" s="221"/>
      <c r="L1000" s="226"/>
      <c r="M1000" s="227"/>
      <c r="N1000" s="228"/>
      <c r="O1000" s="228"/>
      <c r="P1000" s="228"/>
      <c r="Q1000" s="228"/>
      <c r="R1000" s="228"/>
      <c r="S1000" s="228"/>
      <c r="T1000" s="229"/>
      <c r="AT1000" s="230" t="s">
        <v>238</v>
      </c>
      <c r="AU1000" s="230" t="s">
        <v>82</v>
      </c>
      <c r="AV1000" s="15" t="s">
        <v>143</v>
      </c>
      <c r="AW1000" s="15" t="s">
        <v>35</v>
      </c>
      <c r="AX1000" s="15" t="s">
        <v>80</v>
      </c>
      <c r="AY1000" s="230" t="s">
        <v>226</v>
      </c>
    </row>
    <row r="1001" spans="1:65" s="2" customFormat="1" ht="24.2" customHeight="1">
      <c r="A1001" s="36"/>
      <c r="B1001" s="37"/>
      <c r="C1001" s="231" t="s">
        <v>1904</v>
      </c>
      <c r="D1001" s="231" t="s">
        <v>242</v>
      </c>
      <c r="E1001" s="232" t="s">
        <v>1894</v>
      </c>
      <c r="F1001" s="233" t="s">
        <v>1895</v>
      </c>
      <c r="G1001" s="234" t="s">
        <v>232</v>
      </c>
      <c r="H1001" s="235">
        <v>281.27499999999998</v>
      </c>
      <c r="I1001" s="236"/>
      <c r="J1001" s="237">
        <f>ROUND(I1001*H1001,2)</f>
        <v>0</v>
      </c>
      <c r="K1001" s="233" t="s">
        <v>233</v>
      </c>
      <c r="L1001" s="238"/>
      <c r="M1001" s="239" t="s">
        <v>19</v>
      </c>
      <c r="N1001" s="240" t="s">
        <v>44</v>
      </c>
      <c r="O1001" s="66"/>
      <c r="P1001" s="189">
        <f>O1001*H1001</f>
        <v>0</v>
      </c>
      <c r="Q1001" s="189">
        <v>5.4000000000000003E-3</v>
      </c>
      <c r="R1001" s="189">
        <f>Q1001*H1001</f>
        <v>1.518885</v>
      </c>
      <c r="S1001" s="189">
        <v>0</v>
      </c>
      <c r="T1001" s="190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91" t="s">
        <v>246</v>
      </c>
      <c r="AT1001" s="191" t="s">
        <v>242</v>
      </c>
      <c r="AU1001" s="191" t="s">
        <v>82</v>
      </c>
      <c r="AY1001" s="19" t="s">
        <v>226</v>
      </c>
      <c r="BE1001" s="192">
        <f>IF(N1001="základní",J1001,0)</f>
        <v>0</v>
      </c>
      <c r="BF1001" s="192">
        <f>IF(N1001="snížená",J1001,0)</f>
        <v>0</v>
      </c>
      <c r="BG1001" s="192">
        <f>IF(N1001="zákl. přenesená",J1001,0)</f>
        <v>0</v>
      </c>
      <c r="BH1001" s="192">
        <f>IF(N1001="sníž. přenesená",J1001,0)</f>
        <v>0</v>
      </c>
      <c r="BI1001" s="192">
        <f>IF(N1001="nulová",J1001,0)</f>
        <v>0</v>
      </c>
      <c r="BJ1001" s="19" t="s">
        <v>80</v>
      </c>
      <c r="BK1001" s="192">
        <f>ROUND(I1001*H1001,2)</f>
        <v>0</v>
      </c>
      <c r="BL1001" s="19" t="s">
        <v>234</v>
      </c>
      <c r="BM1001" s="191" t="s">
        <v>1905</v>
      </c>
    </row>
    <row r="1002" spans="1:65" s="14" customFormat="1" ht="11.25">
      <c r="B1002" s="209"/>
      <c r="C1002" s="210"/>
      <c r="D1002" s="200" t="s">
        <v>238</v>
      </c>
      <c r="E1002" s="210"/>
      <c r="F1002" s="212" t="s">
        <v>1906</v>
      </c>
      <c r="G1002" s="210"/>
      <c r="H1002" s="213">
        <v>281.27499999999998</v>
      </c>
      <c r="I1002" s="214"/>
      <c r="J1002" s="210"/>
      <c r="K1002" s="210"/>
      <c r="L1002" s="215"/>
      <c r="M1002" s="216"/>
      <c r="N1002" s="217"/>
      <c r="O1002" s="217"/>
      <c r="P1002" s="217"/>
      <c r="Q1002" s="217"/>
      <c r="R1002" s="217"/>
      <c r="S1002" s="217"/>
      <c r="T1002" s="218"/>
      <c r="AT1002" s="219" t="s">
        <v>238</v>
      </c>
      <c r="AU1002" s="219" t="s">
        <v>82</v>
      </c>
      <c r="AV1002" s="14" t="s">
        <v>82</v>
      </c>
      <c r="AW1002" s="14" t="s">
        <v>4</v>
      </c>
      <c r="AX1002" s="14" t="s">
        <v>80</v>
      </c>
      <c r="AY1002" s="219" t="s">
        <v>226</v>
      </c>
    </row>
    <row r="1003" spans="1:65" s="2" customFormat="1" ht="24.2" customHeight="1">
      <c r="A1003" s="36"/>
      <c r="B1003" s="37"/>
      <c r="C1003" s="180" t="s">
        <v>1907</v>
      </c>
      <c r="D1003" s="180" t="s">
        <v>229</v>
      </c>
      <c r="E1003" s="181" t="s">
        <v>1908</v>
      </c>
      <c r="F1003" s="182" t="s">
        <v>1909</v>
      </c>
      <c r="G1003" s="183" t="s">
        <v>232</v>
      </c>
      <c r="H1003" s="184">
        <v>114.24</v>
      </c>
      <c r="I1003" s="185"/>
      <c r="J1003" s="186">
        <f>ROUND(I1003*H1003,2)</f>
        <v>0</v>
      </c>
      <c r="K1003" s="182" t="s">
        <v>233</v>
      </c>
      <c r="L1003" s="41"/>
      <c r="M1003" s="187" t="s">
        <v>19</v>
      </c>
      <c r="N1003" s="188" t="s">
        <v>44</v>
      </c>
      <c r="O1003" s="66"/>
      <c r="P1003" s="189">
        <f>O1003*H1003</f>
        <v>0</v>
      </c>
      <c r="Q1003" s="189">
        <v>3.9500000000000001E-4</v>
      </c>
      <c r="R1003" s="189">
        <f>Q1003*H1003</f>
        <v>4.51248E-2</v>
      </c>
      <c r="S1003" s="189">
        <v>0</v>
      </c>
      <c r="T1003" s="190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91" t="s">
        <v>234</v>
      </c>
      <c r="AT1003" s="191" t="s">
        <v>229</v>
      </c>
      <c r="AU1003" s="191" t="s">
        <v>82</v>
      </c>
      <c r="AY1003" s="19" t="s">
        <v>226</v>
      </c>
      <c r="BE1003" s="192">
        <f>IF(N1003="základní",J1003,0)</f>
        <v>0</v>
      </c>
      <c r="BF1003" s="192">
        <f>IF(N1003="snížená",J1003,0)</f>
        <v>0</v>
      </c>
      <c r="BG1003" s="192">
        <f>IF(N1003="zákl. přenesená",J1003,0)</f>
        <v>0</v>
      </c>
      <c r="BH1003" s="192">
        <f>IF(N1003="sníž. přenesená",J1003,0)</f>
        <v>0</v>
      </c>
      <c r="BI1003" s="192">
        <f>IF(N1003="nulová",J1003,0)</f>
        <v>0</v>
      </c>
      <c r="BJ1003" s="19" t="s">
        <v>80</v>
      </c>
      <c r="BK1003" s="192">
        <f>ROUND(I1003*H1003,2)</f>
        <v>0</v>
      </c>
      <c r="BL1003" s="19" t="s">
        <v>234</v>
      </c>
      <c r="BM1003" s="191" t="s">
        <v>1910</v>
      </c>
    </row>
    <row r="1004" spans="1:65" s="2" customFormat="1" ht="11.25">
      <c r="A1004" s="36"/>
      <c r="B1004" s="37"/>
      <c r="C1004" s="38"/>
      <c r="D1004" s="193" t="s">
        <v>236</v>
      </c>
      <c r="E1004" s="38"/>
      <c r="F1004" s="194" t="s">
        <v>1911</v>
      </c>
      <c r="G1004" s="38"/>
      <c r="H1004" s="38"/>
      <c r="I1004" s="195"/>
      <c r="J1004" s="38"/>
      <c r="K1004" s="38"/>
      <c r="L1004" s="41"/>
      <c r="M1004" s="196"/>
      <c r="N1004" s="197"/>
      <c r="O1004" s="66"/>
      <c r="P1004" s="66"/>
      <c r="Q1004" s="66"/>
      <c r="R1004" s="66"/>
      <c r="S1004" s="66"/>
      <c r="T1004" s="67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T1004" s="19" t="s">
        <v>236</v>
      </c>
      <c r="AU1004" s="19" t="s">
        <v>82</v>
      </c>
    </row>
    <row r="1005" spans="1:65" s="13" customFormat="1" ht="11.25">
      <c r="B1005" s="198"/>
      <c r="C1005" s="199"/>
      <c r="D1005" s="200" t="s">
        <v>238</v>
      </c>
      <c r="E1005" s="201" t="s">
        <v>19</v>
      </c>
      <c r="F1005" s="202" t="s">
        <v>1195</v>
      </c>
      <c r="G1005" s="199"/>
      <c r="H1005" s="201" t="s">
        <v>19</v>
      </c>
      <c r="I1005" s="203"/>
      <c r="J1005" s="199"/>
      <c r="K1005" s="199"/>
      <c r="L1005" s="204"/>
      <c r="M1005" s="205"/>
      <c r="N1005" s="206"/>
      <c r="O1005" s="206"/>
      <c r="P1005" s="206"/>
      <c r="Q1005" s="206"/>
      <c r="R1005" s="206"/>
      <c r="S1005" s="206"/>
      <c r="T1005" s="207"/>
      <c r="AT1005" s="208" t="s">
        <v>238</v>
      </c>
      <c r="AU1005" s="208" t="s">
        <v>82</v>
      </c>
      <c r="AV1005" s="13" t="s">
        <v>80</v>
      </c>
      <c r="AW1005" s="13" t="s">
        <v>35</v>
      </c>
      <c r="AX1005" s="13" t="s">
        <v>73</v>
      </c>
      <c r="AY1005" s="208" t="s">
        <v>226</v>
      </c>
    </row>
    <row r="1006" spans="1:65" s="14" customFormat="1" ht="11.25">
      <c r="B1006" s="209"/>
      <c r="C1006" s="210"/>
      <c r="D1006" s="200" t="s">
        <v>238</v>
      </c>
      <c r="E1006" s="211" t="s">
        <v>19</v>
      </c>
      <c r="F1006" s="212" t="s">
        <v>1912</v>
      </c>
      <c r="G1006" s="210"/>
      <c r="H1006" s="213">
        <v>114.24</v>
      </c>
      <c r="I1006" s="214"/>
      <c r="J1006" s="210"/>
      <c r="K1006" s="210"/>
      <c r="L1006" s="215"/>
      <c r="M1006" s="216"/>
      <c r="N1006" s="217"/>
      <c r="O1006" s="217"/>
      <c r="P1006" s="217"/>
      <c r="Q1006" s="217"/>
      <c r="R1006" s="217"/>
      <c r="S1006" s="217"/>
      <c r="T1006" s="218"/>
      <c r="AT1006" s="219" t="s">
        <v>238</v>
      </c>
      <c r="AU1006" s="219" t="s">
        <v>82</v>
      </c>
      <c r="AV1006" s="14" t="s">
        <v>82</v>
      </c>
      <c r="AW1006" s="14" t="s">
        <v>35</v>
      </c>
      <c r="AX1006" s="14" t="s">
        <v>73</v>
      </c>
      <c r="AY1006" s="219" t="s">
        <v>226</v>
      </c>
    </row>
    <row r="1007" spans="1:65" s="15" customFormat="1" ht="11.25">
      <c r="B1007" s="220"/>
      <c r="C1007" s="221"/>
      <c r="D1007" s="200" t="s">
        <v>238</v>
      </c>
      <c r="E1007" s="222" t="s">
        <v>19</v>
      </c>
      <c r="F1007" s="223" t="s">
        <v>241</v>
      </c>
      <c r="G1007" s="221"/>
      <c r="H1007" s="224">
        <v>114.24</v>
      </c>
      <c r="I1007" s="225"/>
      <c r="J1007" s="221"/>
      <c r="K1007" s="221"/>
      <c r="L1007" s="226"/>
      <c r="M1007" s="227"/>
      <c r="N1007" s="228"/>
      <c r="O1007" s="228"/>
      <c r="P1007" s="228"/>
      <c r="Q1007" s="228"/>
      <c r="R1007" s="228"/>
      <c r="S1007" s="228"/>
      <c r="T1007" s="229"/>
      <c r="AT1007" s="230" t="s">
        <v>238</v>
      </c>
      <c r="AU1007" s="230" t="s">
        <v>82</v>
      </c>
      <c r="AV1007" s="15" t="s">
        <v>143</v>
      </c>
      <c r="AW1007" s="15" t="s">
        <v>35</v>
      </c>
      <c r="AX1007" s="15" t="s">
        <v>80</v>
      </c>
      <c r="AY1007" s="230" t="s">
        <v>226</v>
      </c>
    </row>
    <row r="1008" spans="1:65" s="2" customFormat="1" ht="16.5" customHeight="1">
      <c r="A1008" s="36"/>
      <c r="B1008" s="37"/>
      <c r="C1008" s="180" t="s">
        <v>1913</v>
      </c>
      <c r="D1008" s="180" t="s">
        <v>229</v>
      </c>
      <c r="E1008" s="181" t="s">
        <v>1914</v>
      </c>
      <c r="F1008" s="182" t="s">
        <v>1915</v>
      </c>
      <c r="G1008" s="183" t="s">
        <v>328</v>
      </c>
      <c r="H1008" s="184">
        <v>76.16</v>
      </c>
      <c r="I1008" s="185"/>
      <c r="J1008" s="186">
        <f>ROUND(I1008*H1008,2)</f>
        <v>0</v>
      </c>
      <c r="K1008" s="182" t="s">
        <v>233</v>
      </c>
      <c r="L1008" s="41"/>
      <c r="M1008" s="187" t="s">
        <v>19</v>
      </c>
      <c r="N1008" s="188" t="s">
        <v>44</v>
      </c>
      <c r="O1008" s="66"/>
      <c r="P1008" s="189">
        <f>O1008*H1008</f>
        <v>0</v>
      </c>
      <c r="Q1008" s="189">
        <v>1.6000000000000001E-4</v>
      </c>
      <c r="R1008" s="189">
        <f>Q1008*H1008</f>
        <v>1.2185600000000001E-2</v>
      </c>
      <c r="S1008" s="189">
        <v>0</v>
      </c>
      <c r="T1008" s="190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91" t="s">
        <v>234</v>
      </c>
      <c r="AT1008" s="191" t="s">
        <v>229</v>
      </c>
      <c r="AU1008" s="191" t="s">
        <v>82</v>
      </c>
      <c r="AY1008" s="19" t="s">
        <v>226</v>
      </c>
      <c r="BE1008" s="192">
        <f>IF(N1008="základní",J1008,0)</f>
        <v>0</v>
      </c>
      <c r="BF1008" s="192">
        <f>IF(N1008="snížená",J1008,0)</f>
        <v>0</v>
      </c>
      <c r="BG1008" s="192">
        <f>IF(N1008="zákl. přenesená",J1008,0)</f>
        <v>0</v>
      </c>
      <c r="BH1008" s="192">
        <f>IF(N1008="sníž. přenesená",J1008,0)</f>
        <v>0</v>
      </c>
      <c r="BI1008" s="192">
        <f>IF(N1008="nulová",J1008,0)</f>
        <v>0</v>
      </c>
      <c r="BJ1008" s="19" t="s">
        <v>80</v>
      </c>
      <c r="BK1008" s="192">
        <f>ROUND(I1008*H1008,2)</f>
        <v>0</v>
      </c>
      <c r="BL1008" s="19" t="s">
        <v>234</v>
      </c>
      <c r="BM1008" s="191" t="s">
        <v>1916</v>
      </c>
    </row>
    <row r="1009" spans="1:65" s="2" customFormat="1" ht="11.25">
      <c r="A1009" s="36"/>
      <c r="B1009" s="37"/>
      <c r="C1009" s="38"/>
      <c r="D1009" s="193" t="s">
        <v>236</v>
      </c>
      <c r="E1009" s="38"/>
      <c r="F1009" s="194" t="s">
        <v>1917</v>
      </c>
      <c r="G1009" s="38"/>
      <c r="H1009" s="38"/>
      <c r="I1009" s="195"/>
      <c r="J1009" s="38"/>
      <c r="K1009" s="38"/>
      <c r="L1009" s="41"/>
      <c r="M1009" s="196"/>
      <c r="N1009" s="197"/>
      <c r="O1009" s="66"/>
      <c r="P1009" s="66"/>
      <c r="Q1009" s="66"/>
      <c r="R1009" s="66"/>
      <c r="S1009" s="66"/>
      <c r="T1009" s="67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T1009" s="19" t="s">
        <v>236</v>
      </c>
      <c r="AU1009" s="19" t="s">
        <v>82</v>
      </c>
    </row>
    <row r="1010" spans="1:65" s="13" customFormat="1" ht="11.25">
      <c r="B1010" s="198"/>
      <c r="C1010" s="199"/>
      <c r="D1010" s="200" t="s">
        <v>238</v>
      </c>
      <c r="E1010" s="201" t="s">
        <v>19</v>
      </c>
      <c r="F1010" s="202" t="s">
        <v>1195</v>
      </c>
      <c r="G1010" s="199"/>
      <c r="H1010" s="201" t="s">
        <v>19</v>
      </c>
      <c r="I1010" s="203"/>
      <c r="J1010" s="199"/>
      <c r="K1010" s="199"/>
      <c r="L1010" s="204"/>
      <c r="M1010" s="205"/>
      <c r="N1010" s="206"/>
      <c r="O1010" s="206"/>
      <c r="P1010" s="206"/>
      <c r="Q1010" s="206"/>
      <c r="R1010" s="206"/>
      <c r="S1010" s="206"/>
      <c r="T1010" s="207"/>
      <c r="AT1010" s="208" t="s">
        <v>238</v>
      </c>
      <c r="AU1010" s="208" t="s">
        <v>82</v>
      </c>
      <c r="AV1010" s="13" t="s">
        <v>80</v>
      </c>
      <c r="AW1010" s="13" t="s">
        <v>35</v>
      </c>
      <c r="AX1010" s="13" t="s">
        <v>73</v>
      </c>
      <c r="AY1010" s="208" t="s">
        <v>226</v>
      </c>
    </row>
    <row r="1011" spans="1:65" s="14" customFormat="1" ht="11.25">
      <c r="B1011" s="209"/>
      <c r="C1011" s="210"/>
      <c r="D1011" s="200" t="s">
        <v>238</v>
      </c>
      <c r="E1011" s="211" t="s">
        <v>19</v>
      </c>
      <c r="F1011" s="212" t="s">
        <v>1918</v>
      </c>
      <c r="G1011" s="210"/>
      <c r="H1011" s="213">
        <v>76.16</v>
      </c>
      <c r="I1011" s="214"/>
      <c r="J1011" s="210"/>
      <c r="K1011" s="210"/>
      <c r="L1011" s="215"/>
      <c r="M1011" s="216"/>
      <c r="N1011" s="217"/>
      <c r="O1011" s="217"/>
      <c r="P1011" s="217"/>
      <c r="Q1011" s="217"/>
      <c r="R1011" s="217"/>
      <c r="S1011" s="217"/>
      <c r="T1011" s="218"/>
      <c r="AT1011" s="219" t="s">
        <v>238</v>
      </c>
      <c r="AU1011" s="219" t="s">
        <v>82</v>
      </c>
      <c r="AV1011" s="14" t="s">
        <v>82</v>
      </c>
      <c r="AW1011" s="14" t="s">
        <v>35</v>
      </c>
      <c r="AX1011" s="14" t="s">
        <v>73</v>
      </c>
      <c r="AY1011" s="219" t="s">
        <v>226</v>
      </c>
    </row>
    <row r="1012" spans="1:65" s="15" customFormat="1" ht="11.25">
      <c r="B1012" s="220"/>
      <c r="C1012" s="221"/>
      <c r="D1012" s="200" t="s">
        <v>238</v>
      </c>
      <c r="E1012" s="222" t="s">
        <v>19</v>
      </c>
      <c r="F1012" s="223" t="s">
        <v>241</v>
      </c>
      <c r="G1012" s="221"/>
      <c r="H1012" s="224">
        <v>76.16</v>
      </c>
      <c r="I1012" s="225"/>
      <c r="J1012" s="221"/>
      <c r="K1012" s="221"/>
      <c r="L1012" s="226"/>
      <c r="M1012" s="227"/>
      <c r="N1012" s="228"/>
      <c r="O1012" s="228"/>
      <c r="P1012" s="228"/>
      <c r="Q1012" s="228"/>
      <c r="R1012" s="228"/>
      <c r="S1012" s="228"/>
      <c r="T1012" s="229"/>
      <c r="AT1012" s="230" t="s">
        <v>238</v>
      </c>
      <c r="AU1012" s="230" t="s">
        <v>82</v>
      </c>
      <c r="AV1012" s="15" t="s">
        <v>143</v>
      </c>
      <c r="AW1012" s="15" t="s">
        <v>35</v>
      </c>
      <c r="AX1012" s="15" t="s">
        <v>80</v>
      </c>
      <c r="AY1012" s="230" t="s">
        <v>226</v>
      </c>
    </row>
    <row r="1013" spans="1:65" s="2" customFormat="1" ht="16.5" customHeight="1">
      <c r="A1013" s="36"/>
      <c r="B1013" s="37"/>
      <c r="C1013" s="180" t="s">
        <v>1919</v>
      </c>
      <c r="D1013" s="180" t="s">
        <v>229</v>
      </c>
      <c r="E1013" s="181" t="s">
        <v>1920</v>
      </c>
      <c r="F1013" s="182" t="s">
        <v>1921</v>
      </c>
      <c r="G1013" s="183" t="s">
        <v>232</v>
      </c>
      <c r="H1013" s="184">
        <v>114.24</v>
      </c>
      <c r="I1013" s="185"/>
      <c r="J1013" s="186">
        <f>ROUND(I1013*H1013,2)</f>
        <v>0</v>
      </c>
      <c r="K1013" s="182" t="s">
        <v>233</v>
      </c>
      <c r="L1013" s="41"/>
      <c r="M1013" s="187" t="s">
        <v>19</v>
      </c>
      <c r="N1013" s="188" t="s">
        <v>44</v>
      </c>
      <c r="O1013" s="66"/>
      <c r="P1013" s="189">
        <f>O1013*H1013</f>
        <v>0</v>
      </c>
      <c r="Q1013" s="189">
        <v>0</v>
      </c>
      <c r="R1013" s="189">
        <f>Q1013*H1013</f>
        <v>0</v>
      </c>
      <c r="S1013" s="189">
        <v>0</v>
      </c>
      <c r="T1013" s="190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91" t="s">
        <v>234</v>
      </c>
      <c r="AT1013" s="191" t="s">
        <v>229</v>
      </c>
      <c r="AU1013" s="191" t="s">
        <v>82</v>
      </c>
      <c r="AY1013" s="19" t="s">
        <v>226</v>
      </c>
      <c r="BE1013" s="192">
        <f>IF(N1013="základní",J1013,0)</f>
        <v>0</v>
      </c>
      <c r="BF1013" s="192">
        <f>IF(N1013="snížená",J1013,0)</f>
        <v>0</v>
      </c>
      <c r="BG1013" s="192">
        <f>IF(N1013="zákl. přenesená",J1013,0)</f>
        <v>0</v>
      </c>
      <c r="BH1013" s="192">
        <f>IF(N1013="sníž. přenesená",J1013,0)</f>
        <v>0</v>
      </c>
      <c r="BI1013" s="192">
        <f>IF(N1013="nulová",J1013,0)</f>
        <v>0</v>
      </c>
      <c r="BJ1013" s="19" t="s">
        <v>80</v>
      </c>
      <c r="BK1013" s="192">
        <f>ROUND(I1013*H1013,2)</f>
        <v>0</v>
      </c>
      <c r="BL1013" s="19" t="s">
        <v>234</v>
      </c>
      <c r="BM1013" s="191" t="s">
        <v>1922</v>
      </c>
    </row>
    <row r="1014" spans="1:65" s="2" customFormat="1" ht="11.25">
      <c r="A1014" s="36"/>
      <c r="B1014" s="37"/>
      <c r="C1014" s="38"/>
      <c r="D1014" s="193" t="s">
        <v>236</v>
      </c>
      <c r="E1014" s="38"/>
      <c r="F1014" s="194" t="s">
        <v>1923</v>
      </c>
      <c r="G1014" s="38"/>
      <c r="H1014" s="38"/>
      <c r="I1014" s="195"/>
      <c r="J1014" s="38"/>
      <c r="K1014" s="38"/>
      <c r="L1014" s="41"/>
      <c r="M1014" s="196"/>
      <c r="N1014" s="197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236</v>
      </c>
      <c r="AU1014" s="19" t="s">
        <v>82</v>
      </c>
    </row>
    <row r="1015" spans="1:65" s="14" customFormat="1" ht="11.25">
      <c r="B1015" s="209"/>
      <c r="C1015" s="210"/>
      <c r="D1015" s="200" t="s">
        <v>238</v>
      </c>
      <c r="E1015" s="211" t="s">
        <v>19</v>
      </c>
      <c r="F1015" s="212" t="s">
        <v>1924</v>
      </c>
      <c r="G1015" s="210"/>
      <c r="H1015" s="213">
        <v>114.24</v>
      </c>
      <c r="I1015" s="214"/>
      <c r="J1015" s="210"/>
      <c r="K1015" s="210"/>
      <c r="L1015" s="215"/>
      <c r="M1015" s="216"/>
      <c r="N1015" s="217"/>
      <c r="O1015" s="217"/>
      <c r="P1015" s="217"/>
      <c r="Q1015" s="217"/>
      <c r="R1015" s="217"/>
      <c r="S1015" s="217"/>
      <c r="T1015" s="218"/>
      <c r="AT1015" s="219" t="s">
        <v>238</v>
      </c>
      <c r="AU1015" s="219" t="s">
        <v>82</v>
      </c>
      <c r="AV1015" s="14" t="s">
        <v>82</v>
      </c>
      <c r="AW1015" s="14" t="s">
        <v>35</v>
      </c>
      <c r="AX1015" s="14" t="s">
        <v>73</v>
      </c>
      <c r="AY1015" s="219" t="s">
        <v>226</v>
      </c>
    </row>
    <row r="1016" spans="1:65" s="15" customFormat="1" ht="11.25">
      <c r="B1016" s="220"/>
      <c r="C1016" s="221"/>
      <c r="D1016" s="200" t="s">
        <v>238</v>
      </c>
      <c r="E1016" s="222" t="s">
        <v>19</v>
      </c>
      <c r="F1016" s="223" t="s">
        <v>241</v>
      </c>
      <c r="G1016" s="221"/>
      <c r="H1016" s="224">
        <v>114.24</v>
      </c>
      <c r="I1016" s="225"/>
      <c r="J1016" s="221"/>
      <c r="K1016" s="221"/>
      <c r="L1016" s="226"/>
      <c r="M1016" s="227"/>
      <c r="N1016" s="228"/>
      <c r="O1016" s="228"/>
      <c r="P1016" s="228"/>
      <c r="Q1016" s="228"/>
      <c r="R1016" s="228"/>
      <c r="S1016" s="228"/>
      <c r="T1016" s="229"/>
      <c r="AT1016" s="230" t="s">
        <v>238</v>
      </c>
      <c r="AU1016" s="230" t="s">
        <v>82</v>
      </c>
      <c r="AV1016" s="15" t="s">
        <v>143</v>
      </c>
      <c r="AW1016" s="15" t="s">
        <v>35</v>
      </c>
      <c r="AX1016" s="15" t="s">
        <v>80</v>
      </c>
      <c r="AY1016" s="230" t="s">
        <v>226</v>
      </c>
    </row>
    <row r="1017" spans="1:65" s="2" customFormat="1" ht="16.5" customHeight="1">
      <c r="A1017" s="36"/>
      <c r="B1017" s="37"/>
      <c r="C1017" s="231" t="s">
        <v>1925</v>
      </c>
      <c r="D1017" s="231" t="s">
        <v>242</v>
      </c>
      <c r="E1017" s="232" t="s">
        <v>352</v>
      </c>
      <c r="F1017" s="233" t="s">
        <v>353</v>
      </c>
      <c r="G1017" s="234" t="s">
        <v>232</v>
      </c>
      <c r="H1017" s="235">
        <v>125.664</v>
      </c>
      <c r="I1017" s="236"/>
      <c r="J1017" s="237">
        <f>ROUND(I1017*H1017,2)</f>
        <v>0</v>
      </c>
      <c r="K1017" s="233" t="s">
        <v>233</v>
      </c>
      <c r="L1017" s="238"/>
      <c r="M1017" s="239" t="s">
        <v>19</v>
      </c>
      <c r="N1017" s="240" t="s">
        <v>44</v>
      </c>
      <c r="O1017" s="66"/>
      <c r="P1017" s="189">
        <f>O1017*H1017</f>
        <v>0</v>
      </c>
      <c r="Q1017" s="189">
        <v>2.9999999999999997E-4</v>
      </c>
      <c r="R1017" s="189">
        <f>Q1017*H1017</f>
        <v>3.7699199999999995E-2</v>
      </c>
      <c r="S1017" s="189">
        <v>0</v>
      </c>
      <c r="T1017" s="190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91" t="s">
        <v>246</v>
      </c>
      <c r="AT1017" s="191" t="s">
        <v>242</v>
      </c>
      <c r="AU1017" s="191" t="s">
        <v>82</v>
      </c>
      <c r="AY1017" s="19" t="s">
        <v>226</v>
      </c>
      <c r="BE1017" s="192">
        <f>IF(N1017="základní",J1017,0)</f>
        <v>0</v>
      </c>
      <c r="BF1017" s="192">
        <f>IF(N1017="snížená",J1017,0)</f>
        <v>0</v>
      </c>
      <c r="BG1017" s="192">
        <f>IF(N1017="zákl. přenesená",J1017,0)</f>
        <v>0</v>
      </c>
      <c r="BH1017" s="192">
        <f>IF(N1017="sníž. přenesená",J1017,0)</f>
        <v>0</v>
      </c>
      <c r="BI1017" s="192">
        <f>IF(N1017="nulová",J1017,0)</f>
        <v>0</v>
      </c>
      <c r="BJ1017" s="19" t="s">
        <v>80</v>
      </c>
      <c r="BK1017" s="192">
        <f>ROUND(I1017*H1017,2)</f>
        <v>0</v>
      </c>
      <c r="BL1017" s="19" t="s">
        <v>234</v>
      </c>
      <c r="BM1017" s="191" t="s">
        <v>1926</v>
      </c>
    </row>
    <row r="1018" spans="1:65" s="14" customFormat="1" ht="11.25">
      <c r="B1018" s="209"/>
      <c r="C1018" s="210"/>
      <c r="D1018" s="200" t="s">
        <v>238</v>
      </c>
      <c r="E1018" s="210"/>
      <c r="F1018" s="212" t="s">
        <v>1927</v>
      </c>
      <c r="G1018" s="210"/>
      <c r="H1018" s="213">
        <v>125.664</v>
      </c>
      <c r="I1018" s="214"/>
      <c r="J1018" s="210"/>
      <c r="K1018" s="210"/>
      <c r="L1018" s="215"/>
      <c r="M1018" s="216"/>
      <c r="N1018" s="217"/>
      <c r="O1018" s="217"/>
      <c r="P1018" s="217"/>
      <c r="Q1018" s="217"/>
      <c r="R1018" s="217"/>
      <c r="S1018" s="217"/>
      <c r="T1018" s="218"/>
      <c r="AT1018" s="219" t="s">
        <v>238</v>
      </c>
      <c r="AU1018" s="219" t="s">
        <v>82</v>
      </c>
      <c r="AV1018" s="14" t="s">
        <v>82</v>
      </c>
      <c r="AW1018" s="14" t="s">
        <v>4</v>
      </c>
      <c r="AX1018" s="14" t="s">
        <v>80</v>
      </c>
      <c r="AY1018" s="219" t="s">
        <v>226</v>
      </c>
    </row>
    <row r="1019" spans="1:65" s="2" customFormat="1" ht="24.2" customHeight="1">
      <c r="A1019" s="36"/>
      <c r="B1019" s="37"/>
      <c r="C1019" s="180" t="s">
        <v>1928</v>
      </c>
      <c r="D1019" s="180" t="s">
        <v>229</v>
      </c>
      <c r="E1019" s="181" t="s">
        <v>1929</v>
      </c>
      <c r="F1019" s="182" t="s">
        <v>1930</v>
      </c>
      <c r="G1019" s="183" t="s">
        <v>245</v>
      </c>
      <c r="H1019" s="184">
        <v>4.2729999999999997</v>
      </c>
      <c r="I1019" s="185"/>
      <c r="J1019" s="186">
        <f>ROUND(I1019*H1019,2)</f>
        <v>0</v>
      </c>
      <c r="K1019" s="182" t="s">
        <v>233</v>
      </c>
      <c r="L1019" s="41"/>
      <c r="M1019" s="187" t="s">
        <v>19</v>
      </c>
      <c r="N1019" s="188" t="s">
        <v>44</v>
      </c>
      <c r="O1019" s="66"/>
      <c r="P1019" s="189">
        <f>O1019*H1019</f>
        <v>0</v>
      </c>
      <c r="Q1019" s="189">
        <v>0</v>
      </c>
      <c r="R1019" s="189">
        <f>Q1019*H1019</f>
        <v>0</v>
      </c>
      <c r="S1019" s="189">
        <v>0</v>
      </c>
      <c r="T1019" s="190">
        <f>S1019*H1019</f>
        <v>0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91" t="s">
        <v>234</v>
      </c>
      <c r="AT1019" s="191" t="s">
        <v>229</v>
      </c>
      <c r="AU1019" s="191" t="s">
        <v>82</v>
      </c>
      <c r="AY1019" s="19" t="s">
        <v>226</v>
      </c>
      <c r="BE1019" s="192">
        <f>IF(N1019="základní",J1019,0)</f>
        <v>0</v>
      </c>
      <c r="BF1019" s="192">
        <f>IF(N1019="snížená",J1019,0)</f>
        <v>0</v>
      </c>
      <c r="BG1019" s="192">
        <f>IF(N1019="zákl. přenesená",J1019,0)</f>
        <v>0</v>
      </c>
      <c r="BH1019" s="192">
        <f>IF(N1019="sníž. přenesená",J1019,0)</f>
        <v>0</v>
      </c>
      <c r="BI1019" s="192">
        <f>IF(N1019="nulová",J1019,0)</f>
        <v>0</v>
      </c>
      <c r="BJ1019" s="19" t="s">
        <v>80</v>
      </c>
      <c r="BK1019" s="192">
        <f>ROUND(I1019*H1019,2)</f>
        <v>0</v>
      </c>
      <c r="BL1019" s="19" t="s">
        <v>234</v>
      </c>
      <c r="BM1019" s="191" t="s">
        <v>1931</v>
      </c>
    </row>
    <row r="1020" spans="1:65" s="2" customFormat="1" ht="11.25">
      <c r="A1020" s="36"/>
      <c r="B1020" s="37"/>
      <c r="C1020" s="38"/>
      <c r="D1020" s="193" t="s">
        <v>236</v>
      </c>
      <c r="E1020" s="38"/>
      <c r="F1020" s="194" t="s">
        <v>1932</v>
      </c>
      <c r="G1020" s="38"/>
      <c r="H1020" s="38"/>
      <c r="I1020" s="195"/>
      <c r="J1020" s="38"/>
      <c r="K1020" s="38"/>
      <c r="L1020" s="41"/>
      <c r="M1020" s="196"/>
      <c r="N1020" s="197"/>
      <c r="O1020" s="66"/>
      <c r="P1020" s="66"/>
      <c r="Q1020" s="66"/>
      <c r="R1020" s="66"/>
      <c r="S1020" s="66"/>
      <c r="T1020" s="67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T1020" s="19" t="s">
        <v>236</v>
      </c>
      <c r="AU1020" s="19" t="s">
        <v>82</v>
      </c>
    </row>
    <row r="1021" spans="1:65" s="12" customFormat="1" ht="22.9" customHeight="1">
      <c r="B1021" s="164"/>
      <c r="C1021" s="165"/>
      <c r="D1021" s="166" t="s">
        <v>72</v>
      </c>
      <c r="E1021" s="178" t="s">
        <v>395</v>
      </c>
      <c r="F1021" s="178" t="s">
        <v>396</v>
      </c>
      <c r="G1021" s="165"/>
      <c r="H1021" s="165"/>
      <c r="I1021" s="168"/>
      <c r="J1021" s="179">
        <f>BK1021</f>
        <v>0</v>
      </c>
      <c r="K1021" s="165"/>
      <c r="L1021" s="170"/>
      <c r="M1021" s="171"/>
      <c r="N1021" s="172"/>
      <c r="O1021" s="172"/>
      <c r="P1021" s="173">
        <f>SUM(P1022:P1043)</f>
        <v>0</v>
      </c>
      <c r="Q1021" s="172"/>
      <c r="R1021" s="173">
        <f>SUM(R1022:R1043)</f>
        <v>2.9972396399999996</v>
      </c>
      <c r="S1021" s="172"/>
      <c r="T1021" s="174">
        <f>SUM(T1022:T1043)</f>
        <v>0</v>
      </c>
      <c r="AR1021" s="175" t="s">
        <v>82</v>
      </c>
      <c r="AT1021" s="176" t="s">
        <v>72</v>
      </c>
      <c r="AU1021" s="176" t="s">
        <v>80</v>
      </c>
      <c r="AY1021" s="175" t="s">
        <v>226</v>
      </c>
      <c r="BK1021" s="177">
        <f>SUM(BK1022:BK1043)</f>
        <v>0</v>
      </c>
    </row>
    <row r="1022" spans="1:65" s="2" customFormat="1" ht="24.2" customHeight="1">
      <c r="A1022" s="36"/>
      <c r="B1022" s="37"/>
      <c r="C1022" s="180" t="s">
        <v>1933</v>
      </c>
      <c r="D1022" s="180" t="s">
        <v>229</v>
      </c>
      <c r="E1022" s="181" t="s">
        <v>1934</v>
      </c>
      <c r="F1022" s="182" t="s">
        <v>1935</v>
      </c>
      <c r="G1022" s="183" t="s">
        <v>232</v>
      </c>
      <c r="H1022" s="184">
        <v>312.84800000000001</v>
      </c>
      <c r="I1022" s="185"/>
      <c r="J1022" s="186">
        <f>ROUND(I1022*H1022,2)</f>
        <v>0</v>
      </c>
      <c r="K1022" s="182" t="s">
        <v>233</v>
      </c>
      <c r="L1022" s="41"/>
      <c r="M1022" s="187" t="s">
        <v>19</v>
      </c>
      <c r="N1022" s="188" t="s">
        <v>44</v>
      </c>
      <c r="O1022" s="66"/>
      <c r="P1022" s="189">
        <f>O1022*H1022</f>
        <v>0</v>
      </c>
      <c r="Q1022" s="189">
        <v>0</v>
      </c>
      <c r="R1022" s="189">
        <f>Q1022*H1022</f>
        <v>0</v>
      </c>
      <c r="S1022" s="189">
        <v>0</v>
      </c>
      <c r="T1022" s="190">
        <f>S1022*H1022</f>
        <v>0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91" t="s">
        <v>234</v>
      </c>
      <c r="AT1022" s="191" t="s">
        <v>229</v>
      </c>
      <c r="AU1022" s="191" t="s">
        <v>82</v>
      </c>
      <c r="AY1022" s="19" t="s">
        <v>226</v>
      </c>
      <c r="BE1022" s="192">
        <f>IF(N1022="základní",J1022,0)</f>
        <v>0</v>
      </c>
      <c r="BF1022" s="192">
        <f>IF(N1022="snížená",J1022,0)</f>
        <v>0</v>
      </c>
      <c r="BG1022" s="192">
        <f>IF(N1022="zákl. přenesená",J1022,0)</f>
        <v>0</v>
      </c>
      <c r="BH1022" s="192">
        <f>IF(N1022="sníž. přenesená",J1022,0)</f>
        <v>0</v>
      </c>
      <c r="BI1022" s="192">
        <f>IF(N1022="nulová",J1022,0)</f>
        <v>0</v>
      </c>
      <c r="BJ1022" s="19" t="s">
        <v>80</v>
      </c>
      <c r="BK1022" s="192">
        <f>ROUND(I1022*H1022,2)</f>
        <v>0</v>
      </c>
      <c r="BL1022" s="19" t="s">
        <v>234</v>
      </c>
      <c r="BM1022" s="191" t="s">
        <v>1936</v>
      </c>
    </row>
    <row r="1023" spans="1:65" s="2" customFormat="1" ht="11.25">
      <c r="A1023" s="36"/>
      <c r="B1023" s="37"/>
      <c r="C1023" s="38"/>
      <c r="D1023" s="193" t="s">
        <v>236</v>
      </c>
      <c r="E1023" s="38"/>
      <c r="F1023" s="194" t="s">
        <v>1937</v>
      </c>
      <c r="G1023" s="38"/>
      <c r="H1023" s="38"/>
      <c r="I1023" s="195"/>
      <c r="J1023" s="38"/>
      <c r="K1023" s="38"/>
      <c r="L1023" s="41"/>
      <c r="M1023" s="196"/>
      <c r="N1023" s="197"/>
      <c r="O1023" s="66"/>
      <c r="P1023" s="66"/>
      <c r="Q1023" s="66"/>
      <c r="R1023" s="66"/>
      <c r="S1023" s="66"/>
      <c r="T1023" s="67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T1023" s="19" t="s">
        <v>236</v>
      </c>
      <c r="AU1023" s="19" t="s">
        <v>82</v>
      </c>
    </row>
    <row r="1024" spans="1:65" s="14" customFormat="1" ht="11.25">
      <c r="B1024" s="209"/>
      <c r="C1024" s="210"/>
      <c r="D1024" s="200" t="s">
        <v>238</v>
      </c>
      <c r="E1024" s="211" t="s">
        <v>19</v>
      </c>
      <c r="F1024" s="212" t="s">
        <v>1938</v>
      </c>
      <c r="G1024" s="210"/>
      <c r="H1024" s="213">
        <v>312.84800000000001</v>
      </c>
      <c r="I1024" s="214"/>
      <c r="J1024" s="210"/>
      <c r="K1024" s="210"/>
      <c r="L1024" s="215"/>
      <c r="M1024" s="216"/>
      <c r="N1024" s="217"/>
      <c r="O1024" s="217"/>
      <c r="P1024" s="217"/>
      <c r="Q1024" s="217"/>
      <c r="R1024" s="217"/>
      <c r="S1024" s="217"/>
      <c r="T1024" s="218"/>
      <c r="AT1024" s="219" t="s">
        <v>238</v>
      </c>
      <c r="AU1024" s="219" t="s">
        <v>82</v>
      </c>
      <c r="AV1024" s="14" t="s">
        <v>82</v>
      </c>
      <c r="AW1024" s="14" t="s">
        <v>35</v>
      </c>
      <c r="AX1024" s="14" t="s">
        <v>73</v>
      </c>
      <c r="AY1024" s="219" t="s">
        <v>226</v>
      </c>
    </row>
    <row r="1025" spans="1:65" s="15" customFormat="1" ht="11.25">
      <c r="B1025" s="220"/>
      <c r="C1025" s="221"/>
      <c r="D1025" s="200" t="s">
        <v>238</v>
      </c>
      <c r="E1025" s="222" t="s">
        <v>19</v>
      </c>
      <c r="F1025" s="223" t="s">
        <v>241</v>
      </c>
      <c r="G1025" s="221"/>
      <c r="H1025" s="224">
        <v>312.84800000000001</v>
      </c>
      <c r="I1025" s="225"/>
      <c r="J1025" s="221"/>
      <c r="K1025" s="221"/>
      <c r="L1025" s="226"/>
      <c r="M1025" s="227"/>
      <c r="N1025" s="228"/>
      <c r="O1025" s="228"/>
      <c r="P1025" s="228"/>
      <c r="Q1025" s="228"/>
      <c r="R1025" s="228"/>
      <c r="S1025" s="228"/>
      <c r="T1025" s="229"/>
      <c r="AT1025" s="230" t="s">
        <v>238</v>
      </c>
      <c r="AU1025" s="230" t="s">
        <v>82</v>
      </c>
      <c r="AV1025" s="15" t="s">
        <v>143</v>
      </c>
      <c r="AW1025" s="15" t="s">
        <v>35</v>
      </c>
      <c r="AX1025" s="15" t="s">
        <v>80</v>
      </c>
      <c r="AY1025" s="230" t="s">
        <v>226</v>
      </c>
    </row>
    <row r="1026" spans="1:65" s="2" customFormat="1" ht="16.5" customHeight="1">
      <c r="A1026" s="36"/>
      <c r="B1026" s="37"/>
      <c r="C1026" s="231" t="s">
        <v>1939</v>
      </c>
      <c r="D1026" s="231" t="s">
        <v>242</v>
      </c>
      <c r="E1026" s="232" t="s">
        <v>1940</v>
      </c>
      <c r="F1026" s="233" t="s">
        <v>1941</v>
      </c>
      <c r="G1026" s="234" t="s">
        <v>232</v>
      </c>
      <c r="H1026" s="235">
        <v>319.10500000000002</v>
      </c>
      <c r="I1026" s="236"/>
      <c r="J1026" s="237">
        <f>ROUND(I1026*H1026,2)</f>
        <v>0</v>
      </c>
      <c r="K1026" s="233" t="s">
        <v>233</v>
      </c>
      <c r="L1026" s="238"/>
      <c r="M1026" s="239" t="s">
        <v>19</v>
      </c>
      <c r="N1026" s="240" t="s">
        <v>44</v>
      </c>
      <c r="O1026" s="66"/>
      <c r="P1026" s="189">
        <f>O1026*H1026</f>
        <v>0</v>
      </c>
      <c r="Q1026" s="189">
        <v>3.0000000000000001E-3</v>
      </c>
      <c r="R1026" s="189">
        <f>Q1026*H1026</f>
        <v>0.95731500000000003</v>
      </c>
      <c r="S1026" s="189">
        <v>0</v>
      </c>
      <c r="T1026" s="190">
        <f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91" t="s">
        <v>246</v>
      </c>
      <c r="AT1026" s="191" t="s">
        <v>242</v>
      </c>
      <c r="AU1026" s="191" t="s">
        <v>82</v>
      </c>
      <c r="AY1026" s="19" t="s">
        <v>226</v>
      </c>
      <c r="BE1026" s="192">
        <f>IF(N1026="základní",J1026,0)</f>
        <v>0</v>
      </c>
      <c r="BF1026" s="192">
        <f>IF(N1026="snížená",J1026,0)</f>
        <v>0</v>
      </c>
      <c r="BG1026" s="192">
        <f>IF(N1026="zákl. přenesená",J1026,0)</f>
        <v>0</v>
      </c>
      <c r="BH1026" s="192">
        <f>IF(N1026="sníž. přenesená",J1026,0)</f>
        <v>0</v>
      </c>
      <c r="BI1026" s="192">
        <f>IF(N1026="nulová",J1026,0)</f>
        <v>0</v>
      </c>
      <c r="BJ1026" s="19" t="s">
        <v>80</v>
      </c>
      <c r="BK1026" s="192">
        <f>ROUND(I1026*H1026,2)</f>
        <v>0</v>
      </c>
      <c r="BL1026" s="19" t="s">
        <v>234</v>
      </c>
      <c r="BM1026" s="191" t="s">
        <v>1942</v>
      </c>
    </row>
    <row r="1027" spans="1:65" s="14" customFormat="1" ht="11.25">
      <c r="B1027" s="209"/>
      <c r="C1027" s="210"/>
      <c r="D1027" s="200" t="s">
        <v>238</v>
      </c>
      <c r="E1027" s="210"/>
      <c r="F1027" s="212" t="s">
        <v>1943</v>
      </c>
      <c r="G1027" s="210"/>
      <c r="H1027" s="213">
        <v>319.10500000000002</v>
      </c>
      <c r="I1027" s="214"/>
      <c r="J1027" s="210"/>
      <c r="K1027" s="210"/>
      <c r="L1027" s="215"/>
      <c r="M1027" s="216"/>
      <c r="N1027" s="217"/>
      <c r="O1027" s="217"/>
      <c r="P1027" s="217"/>
      <c r="Q1027" s="217"/>
      <c r="R1027" s="217"/>
      <c r="S1027" s="217"/>
      <c r="T1027" s="218"/>
      <c r="AT1027" s="219" t="s">
        <v>238</v>
      </c>
      <c r="AU1027" s="219" t="s">
        <v>82</v>
      </c>
      <c r="AV1027" s="14" t="s">
        <v>82</v>
      </c>
      <c r="AW1027" s="14" t="s">
        <v>4</v>
      </c>
      <c r="AX1027" s="14" t="s">
        <v>80</v>
      </c>
      <c r="AY1027" s="219" t="s">
        <v>226</v>
      </c>
    </row>
    <row r="1028" spans="1:65" s="2" customFormat="1" ht="24.2" customHeight="1">
      <c r="A1028" s="36"/>
      <c r="B1028" s="37"/>
      <c r="C1028" s="180" t="s">
        <v>1944</v>
      </c>
      <c r="D1028" s="180" t="s">
        <v>229</v>
      </c>
      <c r="E1028" s="181" t="s">
        <v>1945</v>
      </c>
      <c r="F1028" s="182" t="s">
        <v>1946</v>
      </c>
      <c r="G1028" s="183" t="s">
        <v>232</v>
      </c>
      <c r="H1028" s="184">
        <v>232.91399999999999</v>
      </c>
      <c r="I1028" s="185"/>
      <c r="J1028" s="186">
        <f>ROUND(I1028*H1028,2)</f>
        <v>0</v>
      </c>
      <c r="K1028" s="182" t="s">
        <v>233</v>
      </c>
      <c r="L1028" s="41"/>
      <c r="M1028" s="187" t="s">
        <v>19</v>
      </c>
      <c r="N1028" s="188" t="s">
        <v>44</v>
      </c>
      <c r="O1028" s="66"/>
      <c r="P1028" s="189">
        <f>O1028*H1028</f>
        <v>0</v>
      </c>
      <c r="Q1028" s="189">
        <v>6.0600000000000003E-3</v>
      </c>
      <c r="R1028" s="189">
        <f>Q1028*H1028</f>
        <v>1.4114588399999999</v>
      </c>
      <c r="S1028" s="189">
        <v>0</v>
      </c>
      <c r="T1028" s="190">
        <f>S1028*H1028</f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91" t="s">
        <v>234</v>
      </c>
      <c r="AT1028" s="191" t="s">
        <v>229</v>
      </c>
      <c r="AU1028" s="191" t="s">
        <v>82</v>
      </c>
      <c r="AY1028" s="19" t="s">
        <v>226</v>
      </c>
      <c r="BE1028" s="192">
        <f>IF(N1028="základní",J1028,0)</f>
        <v>0</v>
      </c>
      <c r="BF1028" s="192">
        <f>IF(N1028="snížená",J1028,0)</f>
        <v>0</v>
      </c>
      <c r="BG1028" s="192">
        <f>IF(N1028="zákl. přenesená",J1028,0)</f>
        <v>0</v>
      </c>
      <c r="BH1028" s="192">
        <f>IF(N1028="sníž. přenesená",J1028,0)</f>
        <v>0</v>
      </c>
      <c r="BI1028" s="192">
        <f>IF(N1028="nulová",J1028,0)</f>
        <v>0</v>
      </c>
      <c r="BJ1028" s="19" t="s">
        <v>80</v>
      </c>
      <c r="BK1028" s="192">
        <f>ROUND(I1028*H1028,2)</f>
        <v>0</v>
      </c>
      <c r="BL1028" s="19" t="s">
        <v>234</v>
      </c>
      <c r="BM1028" s="191" t="s">
        <v>1947</v>
      </c>
    </row>
    <row r="1029" spans="1:65" s="2" customFormat="1" ht="11.25">
      <c r="A1029" s="36"/>
      <c r="B1029" s="37"/>
      <c r="C1029" s="38"/>
      <c r="D1029" s="193" t="s">
        <v>236</v>
      </c>
      <c r="E1029" s="38"/>
      <c r="F1029" s="194" t="s">
        <v>1948</v>
      </c>
      <c r="G1029" s="38"/>
      <c r="H1029" s="38"/>
      <c r="I1029" s="195"/>
      <c r="J1029" s="38"/>
      <c r="K1029" s="38"/>
      <c r="L1029" s="41"/>
      <c r="M1029" s="196"/>
      <c r="N1029" s="197"/>
      <c r="O1029" s="66"/>
      <c r="P1029" s="66"/>
      <c r="Q1029" s="66"/>
      <c r="R1029" s="66"/>
      <c r="S1029" s="66"/>
      <c r="T1029" s="67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T1029" s="19" t="s">
        <v>236</v>
      </c>
      <c r="AU1029" s="19" t="s">
        <v>82</v>
      </c>
    </row>
    <row r="1030" spans="1:65" s="13" customFormat="1" ht="11.25">
      <c r="B1030" s="198"/>
      <c r="C1030" s="199"/>
      <c r="D1030" s="200" t="s">
        <v>238</v>
      </c>
      <c r="E1030" s="201" t="s">
        <v>19</v>
      </c>
      <c r="F1030" s="202" t="s">
        <v>1949</v>
      </c>
      <c r="G1030" s="199"/>
      <c r="H1030" s="201" t="s">
        <v>19</v>
      </c>
      <c r="I1030" s="203"/>
      <c r="J1030" s="199"/>
      <c r="K1030" s="199"/>
      <c r="L1030" s="204"/>
      <c r="M1030" s="205"/>
      <c r="N1030" s="206"/>
      <c r="O1030" s="206"/>
      <c r="P1030" s="206"/>
      <c r="Q1030" s="206"/>
      <c r="R1030" s="206"/>
      <c r="S1030" s="206"/>
      <c r="T1030" s="207"/>
      <c r="AT1030" s="208" t="s">
        <v>238</v>
      </c>
      <c r="AU1030" s="208" t="s">
        <v>82</v>
      </c>
      <c r="AV1030" s="13" t="s">
        <v>80</v>
      </c>
      <c r="AW1030" s="13" t="s">
        <v>35</v>
      </c>
      <c r="AX1030" s="13" t="s">
        <v>73</v>
      </c>
      <c r="AY1030" s="208" t="s">
        <v>226</v>
      </c>
    </row>
    <row r="1031" spans="1:65" s="13" customFormat="1" ht="11.25">
      <c r="B1031" s="198"/>
      <c r="C1031" s="199"/>
      <c r="D1031" s="200" t="s">
        <v>238</v>
      </c>
      <c r="E1031" s="201" t="s">
        <v>19</v>
      </c>
      <c r="F1031" s="202" t="s">
        <v>1950</v>
      </c>
      <c r="G1031" s="199"/>
      <c r="H1031" s="201" t="s">
        <v>19</v>
      </c>
      <c r="I1031" s="203"/>
      <c r="J1031" s="199"/>
      <c r="K1031" s="199"/>
      <c r="L1031" s="204"/>
      <c r="M1031" s="205"/>
      <c r="N1031" s="206"/>
      <c r="O1031" s="206"/>
      <c r="P1031" s="206"/>
      <c r="Q1031" s="206"/>
      <c r="R1031" s="206"/>
      <c r="S1031" s="206"/>
      <c r="T1031" s="207"/>
      <c r="AT1031" s="208" t="s">
        <v>238</v>
      </c>
      <c r="AU1031" s="208" t="s">
        <v>82</v>
      </c>
      <c r="AV1031" s="13" t="s">
        <v>80</v>
      </c>
      <c r="AW1031" s="13" t="s">
        <v>35</v>
      </c>
      <c r="AX1031" s="13" t="s">
        <v>73</v>
      </c>
      <c r="AY1031" s="208" t="s">
        <v>226</v>
      </c>
    </row>
    <row r="1032" spans="1:65" s="14" customFormat="1" ht="11.25">
      <c r="B1032" s="209"/>
      <c r="C1032" s="210"/>
      <c r="D1032" s="200" t="s">
        <v>238</v>
      </c>
      <c r="E1032" s="211" t="s">
        <v>19</v>
      </c>
      <c r="F1032" s="212" t="s">
        <v>1951</v>
      </c>
      <c r="G1032" s="210"/>
      <c r="H1032" s="213">
        <v>137.66399999999999</v>
      </c>
      <c r="I1032" s="214"/>
      <c r="J1032" s="210"/>
      <c r="K1032" s="210"/>
      <c r="L1032" s="215"/>
      <c r="M1032" s="216"/>
      <c r="N1032" s="217"/>
      <c r="O1032" s="217"/>
      <c r="P1032" s="217"/>
      <c r="Q1032" s="217"/>
      <c r="R1032" s="217"/>
      <c r="S1032" s="217"/>
      <c r="T1032" s="218"/>
      <c r="AT1032" s="219" t="s">
        <v>238</v>
      </c>
      <c r="AU1032" s="219" t="s">
        <v>82</v>
      </c>
      <c r="AV1032" s="14" t="s">
        <v>82</v>
      </c>
      <c r="AW1032" s="14" t="s">
        <v>35</v>
      </c>
      <c r="AX1032" s="14" t="s">
        <v>73</v>
      </c>
      <c r="AY1032" s="219" t="s">
        <v>226</v>
      </c>
    </row>
    <row r="1033" spans="1:65" s="16" customFormat="1" ht="11.25">
      <c r="B1033" s="253"/>
      <c r="C1033" s="254"/>
      <c r="D1033" s="200" t="s">
        <v>238</v>
      </c>
      <c r="E1033" s="255" t="s">
        <v>19</v>
      </c>
      <c r="F1033" s="256" t="s">
        <v>1207</v>
      </c>
      <c r="G1033" s="254"/>
      <c r="H1033" s="257">
        <v>137.66399999999999</v>
      </c>
      <c r="I1033" s="258"/>
      <c r="J1033" s="254"/>
      <c r="K1033" s="254"/>
      <c r="L1033" s="259"/>
      <c r="M1033" s="260"/>
      <c r="N1033" s="261"/>
      <c r="O1033" s="261"/>
      <c r="P1033" s="261"/>
      <c r="Q1033" s="261"/>
      <c r="R1033" s="261"/>
      <c r="S1033" s="261"/>
      <c r="T1033" s="262"/>
      <c r="AT1033" s="263" t="s">
        <v>238</v>
      </c>
      <c r="AU1033" s="263" t="s">
        <v>82</v>
      </c>
      <c r="AV1033" s="16" t="s">
        <v>90</v>
      </c>
      <c r="AW1033" s="16" t="s">
        <v>35</v>
      </c>
      <c r="AX1033" s="16" t="s">
        <v>73</v>
      </c>
      <c r="AY1033" s="263" t="s">
        <v>226</v>
      </c>
    </row>
    <row r="1034" spans="1:65" s="13" customFormat="1" ht="11.25">
      <c r="B1034" s="198"/>
      <c r="C1034" s="199"/>
      <c r="D1034" s="200" t="s">
        <v>238</v>
      </c>
      <c r="E1034" s="201" t="s">
        <v>19</v>
      </c>
      <c r="F1034" s="202" t="s">
        <v>1374</v>
      </c>
      <c r="G1034" s="199"/>
      <c r="H1034" s="201" t="s">
        <v>19</v>
      </c>
      <c r="I1034" s="203"/>
      <c r="J1034" s="199"/>
      <c r="K1034" s="199"/>
      <c r="L1034" s="204"/>
      <c r="M1034" s="205"/>
      <c r="N1034" s="206"/>
      <c r="O1034" s="206"/>
      <c r="P1034" s="206"/>
      <c r="Q1034" s="206"/>
      <c r="R1034" s="206"/>
      <c r="S1034" s="206"/>
      <c r="T1034" s="207"/>
      <c r="AT1034" s="208" t="s">
        <v>238</v>
      </c>
      <c r="AU1034" s="208" t="s">
        <v>82</v>
      </c>
      <c r="AV1034" s="13" t="s">
        <v>80</v>
      </c>
      <c r="AW1034" s="13" t="s">
        <v>35</v>
      </c>
      <c r="AX1034" s="13" t="s">
        <v>73</v>
      </c>
      <c r="AY1034" s="208" t="s">
        <v>226</v>
      </c>
    </row>
    <row r="1035" spans="1:65" s="14" customFormat="1" ht="11.25">
      <c r="B1035" s="209"/>
      <c r="C1035" s="210"/>
      <c r="D1035" s="200" t="s">
        <v>238</v>
      </c>
      <c r="E1035" s="211" t="s">
        <v>19</v>
      </c>
      <c r="F1035" s="212" t="s">
        <v>1952</v>
      </c>
      <c r="G1035" s="210"/>
      <c r="H1035" s="213">
        <v>95.25</v>
      </c>
      <c r="I1035" s="214"/>
      <c r="J1035" s="210"/>
      <c r="K1035" s="210"/>
      <c r="L1035" s="215"/>
      <c r="M1035" s="216"/>
      <c r="N1035" s="217"/>
      <c r="O1035" s="217"/>
      <c r="P1035" s="217"/>
      <c r="Q1035" s="217"/>
      <c r="R1035" s="217"/>
      <c r="S1035" s="217"/>
      <c r="T1035" s="218"/>
      <c r="AT1035" s="219" t="s">
        <v>238</v>
      </c>
      <c r="AU1035" s="219" t="s">
        <v>82</v>
      </c>
      <c r="AV1035" s="14" t="s">
        <v>82</v>
      </c>
      <c r="AW1035" s="14" t="s">
        <v>35</v>
      </c>
      <c r="AX1035" s="14" t="s">
        <v>73</v>
      </c>
      <c r="AY1035" s="219" t="s">
        <v>226</v>
      </c>
    </row>
    <row r="1036" spans="1:65" s="16" customFormat="1" ht="11.25">
      <c r="B1036" s="253"/>
      <c r="C1036" s="254"/>
      <c r="D1036" s="200" t="s">
        <v>238</v>
      </c>
      <c r="E1036" s="255" t="s">
        <v>19</v>
      </c>
      <c r="F1036" s="256" t="s">
        <v>1207</v>
      </c>
      <c r="G1036" s="254"/>
      <c r="H1036" s="257">
        <v>95.25</v>
      </c>
      <c r="I1036" s="258"/>
      <c r="J1036" s="254"/>
      <c r="K1036" s="254"/>
      <c r="L1036" s="259"/>
      <c r="M1036" s="260"/>
      <c r="N1036" s="261"/>
      <c r="O1036" s="261"/>
      <c r="P1036" s="261"/>
      <c r="Q1036" s="261"/>
      <c r="R1036" s="261"/>
      <c r="S1036" s="261"/>
      <c r="T1036" s="262"/>
      <c r="AT1036" s="263" t="s">
        <v>238</v>
      </c>
      <c r="AU1036" s="263" t="s">
        <v>82</v>
      </c>
      <c r="AV1036" s="16" t="s">
        <v>90</v>
      </c>
      <c r="AW1036" s="16" t="s">
        <v>35</v>
      </c>
      <c r="AX1036" s="16" t="s">
        <v>73</v>
      </c>
      <c r="AY1036" s="263" t="s">
        <v>226</v>
      </c>
    </row>
    <row r="1037" spans="1:65" s="15" customFormat="1" ht="11.25">
      <c r="B1037" s="220"/>
      <c r="C1037" s="221"/>
      <c r="D1037" s="200" t="s">
        <v>238</v>
      </c>
      <c r="E1037" s="222" t="s">
        <v>19</v>
      </c>
      <c r="F1037" s="223" t="s">
        <v>241</v>
      </c>
      <c r="G1037" s="221"/>
      <c r="H1037" s="224">
        <v>232.91399999999999</v>
      </c>
      <c r="I1037" s="225"/>
      <c r="J1037" s="221"/>
      <c r="K1037" s="221"/>
      <c r="L1037" s="226"/>
      <c r="M1037" s="227"/>
      <c r="N1037" s="228"/>
      <c r="O1037" s="228"/>
      <c r="P1037" s="228"/>
      <c r="Q1037" s="228"/>
      <c r="R1037" s="228"/>
      <c r="S1037" s="228"/>
      <c r="T1037" s="229"/>
      <c r="AT1037" s="230" t="s">
        <v>238</v>
      </c>
      <c r="AU1037" s="230" t="s">
        <v>82</v>
      </c>
      <c r="AV1037" s="15" t="s">
        <v>143</v>
      </c>
      <c r="AW1037" s="15" t="s">
        <v>35</v>
      </c>
      <c r="AX1037" s="15" t="s">
        <v>80</v>
      </c>
      <c r="AY1037" s="230" t="s">
        <v>226</v>
      </c>
    </row>
    <row r="1038" spans="1:65" s="2" customFormat="1" ht="16.5" customHeight="1">
      <c r="A1038" s="36"/>
      <c r="B1038" s="37"/>
      <c r="C1038" s="231" t="s">
        <v>1953</v>
      </c>
      <c r="D1038" s="231" t="s">
        <v>242</v>
      </c>
      <c r="E1038" s="232" t="s">
        <v>1954</v>
      </c>
      <c r="F1038" s="233" t="s">
        <v>1955</v>
      </c>
      <c r="G1038" s="234" t="s">
        <v>232</v>
      </c>
      <c r="H1038" s="235">
        <v>140.417</v>
      </c>
      <c r="I1038" s="236"/>
      <c r="J1038" s="237">
        <f>ROUND(I1038*H1038,2)</f>
        <v>0</v>
      </c>
      <c r="K1038" s="233" t="s">
        <v>233</v>
      </c>
      <c r="L1038" s="238"/>
      <c r="M1038" s="239" t="s">
        <v>19</v>
      </c>
      <c r="N1038" s="240" t="s">
        <v>44</v>
      </c>
      <c r="O1038" s="66"/>
      <c r="P1038" s="189">
        <f>O1038*H1038</f>
        <v>0</v>
      </c>
      <c r="Q1038" s="189">
        <v>2.3999999999999998E-3</v>
      </c>
      <c r="R1038" s="189">
        <f>Q1038*H1038</f>
        <v>0.33700079999999999</v>
      </c>
      <c r="S1038" s="189">
        <v>0</v>
      </c>
      <c r="T1038" s="190">
        <f>S1038*H1038</f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91" t="s">
        <v>246</v>
      </c>
      <c r="AT1038" s="191" t="s">
        <v>242</v>
      </c>
      <c r="AU1038" s="191" t="s">
        <v>82</v>
      </c>
      <c r="AY1038" s="19" t="s">
        <v>226</v>
      </c>
      <c r="BE1038" s="192">
        <f>IF(N1038="základní",J1038,0)</f>
        <v>0</v>
      </c>
      <c r="BF1038" s="192">
        <f>IF(N1038="snížená",J1038,0)</f>
        <v>0</v>
      </c>
      <c r="BG1038" s="192">
        <f>IF(N1038="zákl. přenesená",J1038,0)</f>
        <v>0</v>
      </c>
      <c r="BH1038" s="192">
        <f>IF(N1038="sníž. přenesená",J1038,0)</f>
        <v>0</v>
      </c>
      <c r="BI1038" s="192">
        <f>IF(N1038="nulová",J1038,0)</f>
        <v>0</v>
      </c>
      <c r="BJ1038" s="19" t="s">
        <v>80</v>
      </c>
      <c r="BK1038" s="192">
        <f>ROUND(I1038*H1038,2)</f>
        <v>0</v>
      </c>
      <c r="BL1038" s="19" t="s">
        <v>234</v>
      </c>
      <c r="BM1038" s="191" t="s">
        <v>1956</v>
      </c>
    </row>
    <row r="1039" spans="1:65" s="14" customFormat="1" ht="11.25">
      <c r="B1039" s="209"/>
      <c r="C1039" s="210"/>
      <c r="D1039" s="200" t="s">
        <v>238</v>
      </c>
      <c r="E1039" s="210"/>
      <c r="F1039" s="212" t="s">
        <v>1957</v>
      </c>
      <c r="G1039" s="210"/>
      <c r="H1039" s="213">
        <v>140.417</v>
      </c>
      <c r="I1039" s="214"/>
      <c r="J1039" s="210"/>
      <c r="K1039" s="210"/>
      <c r="L1039" s="215"/>
      <c r="M1039" s="216"/>
      <c r="N1039" s="217"/>
      <c r="O1039" s="217"/>
      <c r="P1039" s="217"/>
      <c r="Q1039" s="217"/>
      <c r="R1039" s="217"/>
      <c r="S1039" s="217"/>
      <c r="T1039" s="218"/>
      <c r="AT1039" s="219" t="s">
        <v>238</v>
      </c>
      <c r="AU1039" s="219" t="s">
        <v>82</v>
      </c>
      <c r="AV1039" s="14" t="s">
        <v>82</v>
      </c>
      <c r="AW1039" s="14" t="s">
        <v>4</v>
      </c>
      <c r="AX1039" s="14" t="s">
        <v>80</v>
      </c>
      <c r="AY1039" s="219" t="s">
        <v>226</v>
      </c>
    </row>
    <row r="1040" spans="1:65" s="2" customFormat="1" ht="16.5" customHeight="1">
      <c r="A1040" s="36"/>
      <c r="B1040" s="37"/>
      <c r="C1040" s="231" t="s">
        <v>1958</v>
      </c>
      <c r="D1040" s="231" t="s">
        <v>242</v>
      </c>
      <c r="E1040" s="232" t="s">
        <v>1959</v>
      </c>
      <c r="F1040" s="233" t="s">
        <v>1960</v>
      </c>
      <c r="G1040" s="234" t="s">
        <v>232</v>
      </c>
      <c r="H1040" s="235">
        <v>97.155000000000001</v>
      </c>
      <c r="I1040" s="236"/>
      <c r="J1040" s="237">
        <f>ROUND(I1040*H1040,2)</f>
        <v>0</v>
      </c>
      <c r="K1040" s="233" t="s">
        <v>233</v>
      </c>
      <c r="L1040" s="238"/>
      <c r="M1040" s="239" t="s">
        <v>19</v>
      </c>
      <c r="N1040" s="240" t="s">
        <v>44</v>
      </c>
      <c r="O1040" s="66"/>
      <c r="P1040" s="189">
        <f>O1040*H1040</f>
        <v>0</v>
      </c>
      <c r="Q1040" s="189">
        <v>3.0000000000000001E-3</v>
      </c>
      <c r="R1040" s="189">
        <f>Q1040*H1040</f>
        <v>0.29146500000000003</v>
      </c>
      <c r="S1040" s="189">
        <v>0</v>
      </c>
      <c r="T1040" s="190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91" t="s">
        <v>246</v>
      </c>
      <c r="AT1040" s="191" t="s">
        <v>242</v>
      </c>
      <c r="AU1040" s="191" t="s">
        <v>82</v>
      </c>
      <c r="AY1040" s="19" t="s">
        <v>226</v>
      </c>
      <c r="BE1040" s="192">
        <f>IF(N1040="základní",J1040,0)</f>
        <v>0</v>
      </c>
      <c r="BF1040" s="192">
        <f>IF(N1040="snížená",J1040,0)</f>
        <v>0</v>
      </c>
      <c r="BG1040" s="192">
        <f>IF(N1040="zákl. přenesená",J1040,0)</f>
        <v>0</v>
      </c>
      <c r="BH1040" s="192">
        <f>IF(N1040="sníž. přenesená",J1040,0)</f>
        <v>0</v>
      </c>
      <c r="BI1040" s="192">
        <f>IF(N1040="nulová",J1040,0)</f>
        <v>0</v>
      </c>
      <c r="BJ1040" s="19" t="s">
        <v>80</v>
      </c>
      <c r="BK1040" s="192">
        <f>ROUND(I1040*H1040,2)</f>
        <v>0</v>
      </c>
      <c r="BL1040" s="19" t="s">
        <v>234</v>
      </c>
      <c r="BM1040" s="191" t="s">
        <v>1961</v>
      </c>
    </row>
    <row r="1041" spans="1:65" s="14" customFormat="1" ht="11.25">
      <c r="B1041" s="209"/>
      <c r="C1041" s="210"/>
      <c r="D1041" s="200" t="s">
        <v>238</v>
      </c>
      <c r="E1041" s="210"/>
      <c r="F1041" s="212" t="s">
        <v>1962</v>
      </c>
      <c r="G1041" s="210"/>
      <c r="H1041" s="213">
        <v>97.155000000000001</v>
      </c>
      <c r="I1041" s="214"/>
      <c r="J1041" s="210"/>
      <c r="K1041" s="210"/>
      <c r="L1041" s="215"/>
      <c r="M1041" s="216"/>
      <c r="N1041" s="217"/>
      <c r="O1041" s="217"/>
      <c r="P1041" s="217"/>
      <c r="Q1041" s="217"/>
      <c r="R1041" s="217"/>
      <c r="S1041" s="217"/>
      <c r="T1041" s="218"/>
      <c r="AT1041" s="219" t="s">
        <v>238</v>
      </c>
      <c r="AU1041" s="219" t="s">
        <v>82</v>
      </c>
      <c r="AV1041" s="14" t="s">
        <v>82</v>
      </c>
      <c r="AW1041" s="14" t="s">
        <v>4</v>
      </c>
      <c r="AX1041" s="14" t="s">
        <v>80</v>
      </c>
      <c r="AY1041" s="219" t="s">
        <v>226</v>
      </c>
    </row>
    <row r="1042" spans="1:65" s="2" customFormat="1" ht="24.2" customHeight="1">
      <c r="A1042" s="36"/>
      <c r="B1042" s="37"/>
      <c r="C1042" s="180" t="s">
        <v>1963</v>
      </c>
      <c r="D1042" s="180" t="s">
        <v>229</v>
      </c>
      <c r="E1042" s="181" t="s">
        <v>437</v>
      </c>
      <c r="F1042" s="182" t="s">
        <v>438</v>
      </c>
      <c r="G1042" s="183" t="s">
        <v>245</v>
      </c>
      <c r="H1042" s="184">
        <v>2.9969999999999999</v>
      </c>
      <c r="I1042" s="185"/>
      <c r="J1042" s="186">
        <f>ROUND(I1042*H1042,2)</f>
        <v>0</v>
      </c>
      <c r="K1042" s="182" t="s">
        <v>233</v>
      </c>
      <c r="L1042" s="41"/>
      <c r="M1042" s="187" t="s">
        <v>19</v>
      </c>
      <c r="N1042" s="188" t="s">
        <v>44</v>
      </c>
      <c r="O1042" s="66"/>
      <c r="P1042" s="189">
        <f>O1042*H1042</f>
        <v>0</v>
      </c>
      <c r="Q1042" s="189">
        <v>0</v>
      </c>
      <c r="R1042" s="189">
        <f>Q1042*H1042</f>
        <v>0</v>
      </c>
      <c r="S1042" s="189">
        <v>0</v>
      </c>
      <c r="T1042" s="190">
        <f>S1042*H1042</f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91" t="s">
        <v>234</v>
      </c>
      <c r="AT1042" s="191" t="s">
        <v>229</v>
      </c>
      <c r="AU1042" s="191" t="s">
        <v>82</v>
      </c>
      <c r="AY1042" s="19" t="s">
        <v>226</v>
      </c>
      <c r="BE1042" s="192">
        <f>IF(N1042="základní",J1042,0)</f>
        <v>0</v>
      </c>
      <c r="BF1042" s="192">
        <f>IF(N1042="snížená",J1042,0)</f>
        <v>0</v>
      </c>
      <c r="BG1042" s="192">
        <f>IF(N1042="zákl. přenesená",J1042,0)</f>
        <v>0</v>
      </c>
      <c r="BH1042" s="192">
        <f>IF(N1042="sníž. přenesená",J1042,0)</f>
        <v>0</v>
      </c>
      <c r="BI1042" s="192">
        <f>IF(N1042="nulová",J1042,0)</f>
        <v>0</v>
      </c>
      <c r="BJ1042" s="19" t="s">
        <v>80</v>
      </c>
      <c r="BK1042" s="192">
        <f>ROUND(I1042*H1042,2)</f>
        <v>0</v>
      </c>
      <c r="BL1042" s="19" t="s">
        <v>234</v>
      </c>
      <c r="BM1042" s="191" t="s">
        <v>1964</v>
      </c>
    </row>
    <row r="1043" spans="1:65" s="2" customFormat="1" ht="11.25">
      <c r="A1043" s="36"/>
      <c r="B1043" s="37"/>
      <c r="C1043" s="38"/>
      <c r="D1043" s="193" t="s">
        <v>236</v>
      </c>
      <c r="E1043" s="38"/>
      <c r="F1043" s="194" t="s">
        <v>440</v>
      </c>
      <c r="G1043" s="38"/>
      <c r="H1043" s="38"/>
      <c r="I1043" s="195"/>
      <c r="J1043" s="38"/>
      <c r="K1043" s="38"/>
      <c r="L1043" s="41"/>
      <c r="M1043" s="196"/>
      <c r="N1043" s="197"/>
      <c r="O1043" s="66"/>
      <c r="P1043" s="66"/>
      <c r="Q1043" s="66"/>
      <c r="R1043" s="66"/>
      <c r="S1043" s="66"/>
      <c r="T1043" s="67"/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T1043" s="19" t="s">
        <v>236</v>
      </c>
      <c r="AU1043" s="19" t="s">
        <v>82</v>
      </c>
    </row>
    <row r="1044" spans="1:65" s="12" customFormat="1" ht="22.9" customHeight="1">
      <c r="B1044" s="164"/>
      <c r="C1044" s="165"/>
      <c r="D1044" s="166" t="s">
        <v>72</v>
      </c>
      <c r="E1044" s="178" t="s">
        <v>1965</v>
      </c>
      <c r="F1044" s="178" t="s">
        <v>1966</v>
      </c>
      <c r="G1044" s="165"/>
      <c r="H1044" s="165"/>
      <c r="I1044" s="168"/>
      <c r="J1044" s="179">
        <f>BK1044</f>
        <v>0</v>
      </c>
      <c r="K1044" s="165"/>
      <c r="L1044" s="170"/>
      <c r="M1044" s="171"/>
      <c r="N1044" s="172"/>
      <c r="O1044" s="172"/>
      <c r="P1044" s="173">
        <f>SUM(P1045:P1156)</f>
        <v>0</v>
      </c>
      <c r="Q1044" s="172"/>
      <c r="R1044" s="173">
        <f>SUM(R1045:R1156)</f>
        <v>2.5296979601319003</v>
      </c>
      <c r="S1044" s="172"/>
      <c r="T1044" s="174">
        <f>SUM(T1045:T1156)</f>
        <v>0</v>
      </c>
      <c r="AR1044" s="175" t="s">
        <v>82</v>
      </c>
      <c r="AT1044" s="176" t="s">
        <v>72</v>
      </c>
      <c r="AU1044" s="176" t="s">
        <v>80</v>
      </c>
      <c r="AY1044" s="175" t="s">
        <v>226</v>
      </c>
      <c r="BK1044" s="177">
        <f>SUM(BK1045:BK1156)</f>
        <v>0</v>
      </c>
    </row>
    <row r="1045" spans="1:65" s="2" customFormat="1" ht="33" customHeight="1">
      <c r="A1045" s="36"/>
      <c r="B1045" s="37"/>
      <c r="C1045" s="180" t="s">
        <v>1967</v>
      </c>
      <c r="D1045" s="180" t="s">
        <v>229</v>
      </c>
      <c r="E1045" s="181" t="s">
        <v>1968</v>
      </c>
      <c r="F1045" s="182" t="s">
        <v>1969</v>
      </c>
      <c r="G1045" s="183" t="s">
        <v>232</v>
      </c>
      <c r="H1045" s="184">
        <v>10.5</v>
      </c>
      <c r="I1045" s="185"/>
      <c r="J1045" s="186">
        <f>ROUND(I1045*H1045,2)</f>
        <v>0</v>
      </c>
      <c r="K1045" s="182" t="s">
        <v>233</v>
      </c>
      <c r="L1045" s="41"/>
      <c r="M1045" s="187" t="s">
        <v>19</v>
      </c>
      <c r="N1045" s="188" t="s">
        <v>44</v>
      </c>
      <c r="O1045" s="66"/>
      <c r="P1045" s="189">
        <f>O1045*H1045</f>
        <v>0</v>
      </c>
      <c r="Q1045" s="189">
        <v>1.3550400000000001E-2</v>
      </c>
      <c r="R1045" s="189">
        <f>Q1045*H1045</f>
        <v>0.14227919999999999</v>
      </c>
      <c r="S1045" s="189">
        <v>0</v>
      </c>
      <c r="T1045" s="190">
        <f>S1045*H1045</f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91" t="s">
        <v>234</v>
      </c>
      <c r="AT1045" s="191" t="s">
        <v>229</v>
      </c>
      <c r="AU1045" s="191" t="s">
        <v>82</v>
      </c>
      <c r="AY1045" s="19" t="s">
        <v>226</v>
      </c>
      <c r="BE1045" s="192">
        <f>IF(N1045="základní",J1045,0)</f>
        <v>0</v>
      </c>
      <c r="BF1045" s="192">
        <f>IF(N1045="snížená",J1045,0)</f>
        <v>0</v>
      </c>
      <c r="BG1045" s="192">
        <f>IF(N1045="zákl. přenesená",J1045,0)</f>
        <v>0</v>
      </c>
      <c r="BH1045" s="192">
        <f>IF(N1045="sníž. přenesená",J1045,0)</f>
        <v>0</v>
      </c>
      <c r="BI1045" s="192">
        <f>IF(N1045="nulová",J1045,0)</f>
        <v>0</v>
      </c>
      <c r="BJ1045" s="19" t="s">
        <v>80</v>
      </c>
      <c r="BK1045" s="192">
        <f>ROUND(I1045*H1045,2)</f>
        <v>0</v>
      </c>
      <c r="BL1045" s="19" t="s">
        <v>234</v>
      </c>
      <c r="BM1045" s="191" t="s">
        <v>1970</v>
      </c>
    </row>
    <row r="1046" spans="1:65" s="2" customFormat="1" ht="11.25">
      <c r="A1046" s="36"/>
      <c r="B1046" s="37"/>
      <c r="C1046" s="38"/>
      <c r="D1046" s="193" t="s">
        <v>236</v>
      </c>
      <c r="E1046" s="38"/>
      <c r="F1046" s="194" t="s">
        <v>1971</v>
      </c>
      <c r="G1046" s="38"/>
      <c r="H1046" s="38"/>
      <c r="I1046" s="195"/>
      <c r="J1046" s="38"/>
      <c r="K1046" s="38"/>
      <c r="L1046" s="41"/>
      <c r="M1046" s="196"/>
      <c r="N1046" s="197"/>
      <c r="O1046" s="66"/>
      <c r="P1046" s="66"/>
      <c r="Q1046" s="66"/>
      <c r="R1046" s="66"/>
      <c r="S1046" s="66"/>
      <c r="T1046" s="67"/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T1046" s="19" t="s">
        <v>236</v>
      </c>
      <c r="AU1046" s="19" t="s">
        <v>82</v>
      </c>
    </row>
    <row r="1047" spans="1:65" s="13" customFormat="1" ht="11.25">
      <c r="B1047" s="198"/>
      <c r="C1047" s="199"/>
      <c r="D1047" s="200" t="s">
        <v>238</v>
      </c>
      <c r="E1047" s="201" t="s">
        <v>19</v>
      </c>
      <c r="F1047" s="202" t="s">
        <v>1972</v>
      </c>
      <c r="G1047" s="199"/>
      <c r="H1047" s="201" t="s">
        <v>19</v>
      </c>
      <c r="I1047" s="203"/>
      <c r="J1047" s="199"/>
      <c r="K1047" s="199"/>
      <c r="L1047" s="204"/>
      <c r="M1047" s="205"/>
      <c r="N1047" s="206"/>
      <c r="O1047" s="206"/>
      <c r="P1047" s="206"/>
      <c r="Q1047" s="206"/>
      <c r="R1047" s="206"/>
      <c r="S1047" s="206"/>
      <c r="T1047" s="207"/>
      <c r="AT1047" s="208" t="s">
        <v>238</v>
      </c>
      <c r="AU1047" s="208" t="s">
        <v>82</v>
      </c>
      <c r="AV1047" s="13" t="s">
        <v>80</v>
      </c>
      <c r="AW1047" s="13" t="s">
        <v>35</v>
      </c>
      <c r="AX1047" s="13" t="s">
        <v>73</v>
      </c>
      <c r="AY1047" s="208" t="s">
        <v>226</v>
      </c>
    </row>
    <row r="1048" spans="1:65" s="13" customFormat="1" ht="11.25">
      <c r="B1048" s="198"/>
      <c r="C1048" s="199"/>
      <c r="D1048" s="200" t="s">
        <v>238</v>
      </c>
      <c r="E1048" s="201" t="s">
        <v>19</v>
      </c>
      <c r="F1048" s="202" t="s">
        <v>1529</v>
      </c>
      <c r="G1048" s="199"/>
      <c r="H1048" s="201" t="s">
        <v>19</v>
      </c>
      <c r="I1048" s="203"/>
      <c r="J1048" s="199"/>
      <c r="K1048" s="199"/>
      <c r="L1048" s="204"/>
      <c r="M1048" s="205"/>
      <c r="N1048" s="206"/>
      <c r="O1048" s="206"/>
      <c r="P1048" s="206"/>
      <c r="Q1048" s="206"/>
      <c r="R1048" s="206"/>
      <c r="S1048" s="206"/>
      <c r="T1048" s="207"/>
      <c r="AT1048" s="208" t="s">
        <v>238</v>
      </c>
      <c r="AU1048" s="208" t="s">
        <v>82</v>
      </c>
      <c r="AV1048" s="13" t="s">
        <v>80</v>
      </c>
      <c r="AW1048" s="13" t="s">
        <v>35</v>
      </c>
      <c r="AX1048" s="13" t="s">
        <v>73</v>
      </c>
      <c r="AY1048" s="208" t="s">
        <v>226</v>
      </c>
    </row>
    <row r="1049" spans="1:65" s="14" customFormat="1" ht="11.25">
      <c r="B1049" s="209"/>
      <c r="C1049" s="210"/>
      <c r="D1049" s="200" t="s">
        <v>238</v>
      </c>
      <c r="E1049" s="211" t="s">
        <v>19</v>
      </c>
      <c r="F1049" s="212" t="s">
        <v>1973</v>
      </c>
      <c r="G1049" s="210"/>
      <c r="H1049" s="213">
        <v>5.25</v>
      </c>
      <c r="I1049" s="214"/>
      <c r="J1049" s="210"/>
      <c r="K1049" s="210"/>
      <c r="L1049" s="215"/>
      <c r="M1049" s="216"/>
      <c r="N1049" s="217"/>
      <c r="O1049" s="217"/>
      <c r="P1049" s="217"/>
      <c r="Q1049" s="217"/>
      <c r="R1049" s="217"/>
      <c r="S1049" s="217"/>
      <c r="T1049" s="218"/>
      <c r="AT1049" s="219" t="s">
        <v>238</v>
      </c>
      <c r="AU1049" s="219" t="s">
        <v>82</v>
      </c>
      <c r="AV1049" s="14" t="s">
        <v>82</v>
      </c>
      <c r="AW1049" s="14" t="s">
        <v>35</v>
      </c>
      <c r="AX1049" s="14" t="s">
        <v>73</v>
      </c>
      <c r="AY1049" s="219" t="s">
        <v>226</v>
      </c>
    </row>
    <row r="1050" spans="1:65" s="16" customFormat="1" ht="11.25">
      <c r="B1050" s="253"/>
      <c r="C1050" s="254"/>
      <c r="D1050" s="200" t="s">
        <v>238</v>
      </c>
      <c r="E1050" s="255" t="s">
        <v>19</v>
      </c>
      <c r="F1050" s="256" t="s">
        <v>1207</v>
      </c>
      <c r="G1050" s="254"/>
      <c r="H1050" s="257">
        <v>5.25</v>
      </c>
      <c r="I1050" s="258"/>
      <c r="J1050" s="254"/>
      <c r="K1050" s="254"/>
      <c r="L1050" s="259"/>
      <c r="M1050" s="260"/>
      <c r="N1050" s="261"/>
      <c r="O1050" s="261"/>
      <c r="P1050" s="261"/>
      <c r="Q1050" s="261"/>
      <c r="R1050" s="261"/>
      <c r="S1050" s="261"/>
      <c r="T1050" s="262"/>
      <c r="AT1050" s="263" t="s">
        <v>238</v>
      </c>
      <c r="AU1050" s="263" t="s">
        <v>82</v>
      </c>
      <c r="AV1050" s="16" t="s">
        <v>90</v>
      </c>
      <c r="AW1050" s="16" t="s">
        <v>35</v>
      </c>
      <c r="AX1050" s="16" t="s">
        <v>73</v>
      </c>
      <c r="AY1050" s="263" t="s">
        <v>226</v>
      </c>
    </row>
    <row r="1051" spans="1:65" s="13" customFormat="1" ht="11.25">
      <c r="B1051" s="198"/>
      <c r="C1051" s="199"/>
      <c r="D1051" s="200" t="s">
        <v>238</v>
      </c>
      <c r="E1051" s="201" t="s">
        <v>19</v>
      </c>
      <c r="F1051" s="202" t="s">
        <v>1537</v>
      </c>
      <c r="G1051" s="199"/>
      <c r="H1051" s="201" t="s">
        <v>19</v>
      </c>
      <c r="I1051" s="203"/>
      <c r="J1051" s="199"/>
      <c r="K1051" s="199"/>
      <c r="L1051" s="204"/>
      <c r="M1051" s="205"/>
      <c r="N1051" s="206"/>
      <c r="O1051" s="206"/>
      <c r="P1051" s="206"/>
      <c r="Q1051" s="206"/>
      <c r="R1051" s="206"/>
      <c r="S1051" s="206"/>
      <c r="T1051" s="207"/>
      <c r="AT1051" s="208" t="s">
        <v>238</v>
      </c>
      <c r="AU1051" s="208" t="s">
        <v>82</v>
      </c>
      <c r="AV1051" s="13" t="s">
        <v>80</v>
      </c>
      <c r="AW1051" s="13" t="s">
        <v>35</v>
      </c>
      <c r="AX1051" s="13" t="s">
        <v>73</v>
      </c>
      <c r="AY1051" s="208" t="s">
        <v>226</v>
      </c>
    </row>
    <row r="1052" spans="1:65" s="14" customFormat="1" ht="11.25">
      <c r="B1052" s="209"/>
      <c r="C1052" s="210"/>
      <c r="D1052" s="200" t="s">
        <v>238</v>
      </c>
      <c r="E1052" s="211" t="s">
        <v>19</v>
      </c>
      <c r="F1052" s="212" t="s">
        <v>1973</v>
      </c>
      <c r="G1052" s="210"/>
      <c r="H1052" s="213">
        <v>5.25</v>
      </c>
      <c r="I1052" s="214"/>
      <c r="J1052" s="210"/>
      <c r="K1052" s="210"/>
      <c r="L1052" s="215"/>
      <c r="M1052" s="216"/>
      <c r="N1052" s="217"/>
      <c r="O1052" s="217"/>
      <c r="P1052" s="217"/>
      <c r="Q1052" s="217"/>
      <c r="R1052" s="217"/>
      <c r="S1052" s="217"/>
      <c r="T1052" s="218"/>
      <c r="AT1052" s="219" t="s">
        <v>238</v>
      </c>
      <c r="AU1052" s="219" t="s">
        <v>82</v>
      </c>
      <c r="AV1052" s="14" t="s">
        <v>82</v>
      </c>
      <c r="AW1052" s="14" t="s">
        <v>35</v>
      </c>
      <c r="AX1052" s="14" t="s">
        <v>73</v>
      </c>
      <c r="AY1052" s="219" t="s">
        <v>226</v>
      </c>
    </row>
    <row r="1053" spans="1:65" s="16" customFormat="1" ht="11.25">
      <c r="B1053" s="253"/>
      <c r="C1053" s="254"/>
      <c r="D1053" s="200" t="s">
        <v>238</v>
      </c>
      <c r="E1053" s="255" t="s">
        <v>19</v>
      </c>
      <c r="F1053" s="256" t="s">
        <v>1207</v>
      </c>
      <c r="G1053" s="254"/>
      <c r="H1053" s="257">
        <v>5.25</v>
      </c>
      <c r="I1053" s="258"/>
      <c r="J1053" s="254"/>
      <c r="K1053" s="254"/>
      <c r="L1053" s="259"/>
      <c r="M1053" s="260"/>
      <c r="N1053" s="261"/>
      <c r="O1053" s="261"/>
      <c r="P1053" s="261"/>
      <c r="Q1053" s="261"/>
      <c r="R1053" s="261"/>
      <c r="S1053" s="261"/>
      <c r="T1053" s="262"/>
      <c r="AT1053" s="263" t="s">
        <v>238</v>
      </c>
      <c r="AU1053" s="263" t="s">
        <v>82</v>
      </c>
      <c r="AV1053" s="16" t="s">
        <v>90</v>
      </c>
      <c r="AW1053" s="16" t="s">
        <v>35</v>
      </c>
      <c r="AX1053" s="16" t="s">
        <v>73</v>
      </c>
      <c r="AY1053" s="263" t="s">
        <v>226</v>
      </c>
    </row>
    <row r="1054" spans="1:65" s="15" customFormat="1" ht="11.25">
      <c r="B1054" s="220"/>
      <c r="C1054" s="221"/>
      <c r="D1054" s="200" t="s">
        <v>238</v>
      </c>
      <c r="E1054" s="222" t="s">
        <v>19</v>
      </c>
      <c r="F1054" s="223" t="s">
        <v>241</v>
      </c>
      <c r="G1054" s="221"/>
      <c r="H1054" s="224">
        <v>10.5</v>
      </c>
      <c r="I1054" s="225"/>
      <c r="J1054" s="221"/>
      <c r="K1054" s="221"/>
      <c r="L1054" s="226"/>
      <c r="M1054" s="227"/>
      <c r="N1054" s="228"/>
      <c r="O1054" s="228"/>
      <c r="P1054" s="228"/>
      <c r="Q1054" s="228"/>
      <c r="R1054" s="228"/>
      <c r="S1054" s="228"/>
      <c r="T1054" s="229"/>
      <c r="AT1054" s="230" t="s">
        <v>238</v>
      </c>
      <c r="AU1054" s="230" t="s">
        <v>82</v>
      </c>
      <c r="AV1054" s="15" t="s">
        <v>143</v>
      </c>
      <c r="AW1054" s="15" t="s">
        <v>35</v>
      </c>
      <c r="AX1054" s="15" t="s">
        <v>80</v>
      </c>
      <c r="AY1054" s="230" t="s">
        <v>226</v>
      </c>
    </row>
    <row r="1055" spans="1:65" s="2" customFormat="1" ht="37.9" customHeight="1">
      <c r="A1055" s="36"/>
      <c r="B1055" s="37"/>
      <c r="C1055" s="180" t="s">
        <v>1974</v>
      </c>
      <c r="D1055" s="180" t="s">
        <v>229</v>
      </c>
      <c r="E1055" s="181" t="s">
        <v>1975</v>
      </c>
      <c r="F1055" s="182" t="s">
        <v>1976</v>
      </c>
      <c r="G1055" s="183" t="s">
        <v>232</v>
      </c>
      <c r="H1055" s="184">
        <v>32.25</v>
      </c>
      <c r="I1055" s="185"/>
      <c r="J1055" s="186">
        <f>ROUND(I1055*H1055,2)</f>
        <v>0</v>
      </c>
      <c r="K1055" s="182" t="s">
        <v>233</v>
      </c>
      <c r="L1055" s="41"/>
      <c r="M1055" s="187" t="s">
        <v>19</v>
      </c>
      <c r="N1055" s="188" t="s">
        <v>44</v>
      </c>
      <c r="O1055" s="66"/>
      <c r="P1055" s="189">
        <f>O1055*H1055</f>
        <v>0</v>
      </c>
      <c r="Q1055" s="189">
        <v>2.9627400000000002E-2</v>
      </c>
      <c r="R1055" s="189">
        <f>Q1055*H1055</f>
        <v>0.95548365000000002</v>
      </c>
      <c r="S1055" s="189">
        <v>0</v>
      </c>
      <c r="T1055" s="190">
        <f>S1055*H1055</f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91" t="s">
        <v>234</v>
      </c>
      <c r="AT1055" s="191" t="s">
        <v>229</v>
      </c>
      <c r="AU1055" s="191" t="s">
        <v>82</v>
      </c>
      <c r="AY1055" s="19" t="s">
        <v>226</v>
      </c>
      <c r="BE1055" s="192">
        <f>IF(N1055="základní",J1055,0)</f>
        <v>0</v>
      </c>
      <c r="BF1055" s="192">
        <f>IF(N1055="snížená",J1055,0)</f>
        <v>0</v>
      </c>
      <c r="BG1055" s="192">
        <f>IF(N1055="zákl. přenesená",J1055,0)</f>
        <v>0</v>
      </c>
      <c r="BH1055" s="192">
        <f>IF(N1055="sníž. přenesená",J1055,0)</f>
        <v>0</v>
      </c>
      <c r="BI1055" s="192">
        <f>IF(N1055="nulová",J1055,0)</f>
        <v>0</v>
      </c>
      <c r="BJ1055" s="19" t="s">
        <v>80</v>
      </c>
      <c r="BK1055" s="192">
        <f>ROUND(I1055*H1055,2)</f>
        <v>0</v>
      </c>
      <c r="BL1055" s="19" t="s">
        <v>234</v>
      </c>
      <c r="BM1055" s="191" t="s">
        <v>1977</v>
      </c>
    </row>
    <row r="1056" spans="1:65" s="2" customFormat="1" ht="11.25">
      <c r="A1056" s="36"/>
      <c r="B1056" s="37"/>
      <c r="C1056" s="38"/>
      <c r="D1056" s="193" t="s">
        <v>236</v>
      </c>
      <c r="E1056" s="38"/>
      <c r="F1056" s="194" t="s">
        <v>1978</v>
      </c>
      <c r="G1056" s="38"/>
      <c r="H1056" s="38"/>
      <c r="I1056" s="195"/>
      <c r="J1056" s="38"/>
      <c r="K1056" s="38"/>
      <c r="L1056" s="41"/>
      <c r="M1056" s="196"/>
      <c r="N1056" s="197"/>
      <c r="O1056" s="66"/>
      <c r="P1056" s="66"/>
      <c r="Q1056" s="66"/>
      <c r="R1056" s="66"/>
      <c r="S1056" s="66"/>
      <c r="T1056" s="67"/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T1056" s="19" t="s">
        <v>236</v>
      </c>
      <c r="AU1056" s="19" t="s">
        <v>82</v>
      </c>
    </row>
    <row r="1057" spans="2:51" s="13" customFormat="1" ht="11.25">
      <c r="B1057" s="198"/>
      <c r="C1057" s="199"/>
      <c r="D1057" s="200" t="s">
        <v>238</v>
      </c>
      <c r="E1057" s="201" t="s">
        <v>19</v>
      </c>
      <c r="F1057" s="202" t="s">
        <v>1972</v>
      </c>
      <c r="G1057" s="199"/>
      <c r="H1057" s="201" t="s">
        <v>19</v>
      </c>
      <c r="I1057" s="203"/>
      <c r="J1057" s="199"/>
      <c r="K1057" s="199"/>
      <c r="L1057" s="204"/>
      <c r="M1057" s="205"/>
      <c r="N1057" s="206"/>
      <c r="O1057" s="206"/>
      <c r="P1057" s="206"/>
      <c r="Q1057" s="206"/>
      <c r="R1057" s="206"/>
      <c r="S1057" s="206"/>
      <c r="T1057" s="207"/>
      <c r="AT1057" s="208" t="s">
        <v>238</v>
      </c>
      <c r="AU1057" s="208" t="s">
        <v>82</v>
      </c>
      <c r="AV1057" s="13" t="s">
        <v>80</v>
      </c>
      <c r="AW1057" s="13" t="s">
        <v>35</v>
      </c>
      <c r="AX1057" s="13" t="s">
        <v>73</v>
      </c>
      <c r="AY1057" s="208" t="s">
        <v>226</v>
      </c>
    </row>
    <row r="1058" spans="2:51" s="13" customFormat="1" ht="11.25">
      <c r="B1058" s="198"/>
      <c r="C1058" s="199"/>
      <c r="D1058" s="200" t="s">
        <v>238</v>
      </c>
      <c r="E1058" s="201" t="s">
        <v>19</v>
      </c>
      <c r="F1058" s="202" t="s">
        <v>1533</v>
      </c>
      <c r="G1058" s="199"/>
      <c r="H1058" s="201" t="s">
        <v>19</v>
      </c>
      <c r="I1058" s="203"/>
      <c r="J1058" s="199"/>
      <c r="K1058" s="199"/>
      <c r="L1058" s="204"/>
      <c r="M1058" s="205"/>
      <c r="N1058" s="206"/>
      <c r="O1058" s="206"/>
      <c r="P1058" s="206"/>
      <c r="Q1058" s="206"/>
      <c r="R1058" s="206"/>
      <c r="S1058" s="206"/>
      <c r="T1058" s="207"/>
      <c r="AT1058" s="208" t="s">
        <v>238</v>
      </c>
      <c r="AU1058" s="208" t="s">
        <v>82</v>
      </c>
      <c r="AV1058" s="13" t="s">
        <v>80</v>
      </c>
      <c r="AW1058" s="13" t="s">
        <v>35</v>
      </c>
      <c r="AX1058" s="13" t="s">
        <v>73</v>
      </c>
      <c r="AY1058" s="208" t="s">
        <v>226</v>
      </c>
    </row>
    <row r="1059" spans="2:51" s="14" customFormat="1" ht="11.25">
      <c r="B1059" s="209"/>
      <c r="C1059" s="210"/>
      <c r="D1059" s="200" t="s">
        <v>238</v>
      </c>
      <c r="E1059" s="211" t="s">
        <v>19</v>
      </c>
      <c r="F1059" s="212" t="s">
        <v>1979</v>
      </c>
      <c r="G1059" s="210"/>
      <c r="H1059" s="213">
        <v>5.4</v>
      </c>
      <c r="I1059" s="214"/>
      <c r="J1059" s="210"/>
      <c r="K1059" s="210"/>
      <c r="L1059" s="215"/>
      <c r="M1059" s="216"/>
      <c r="N1059" s="217"/>
      <c r="O1059" s="217"/>
      <c r="P1059" s="217"/>
      <c r="Q1059" s="217"/>
      <c r="R1059" s="217"/>
      <c r="S1059" s="217"/>
      <c r="T1059" s="218"/>
      <c r="AT1059" s="219" t="s">
        <v>238</v>
      </c>
      <c r="AU1059" s="219" t="s">
        <v>82</v>
      </c>
      <c r="AV1059" s="14" t="s">
        <v>82</v>
      </c>
      <c r="AW1059" s="14" t="s">
        <v>35</v>
      </c>
      <c r="AX1059" s="14" t="s">
        <v>73</v>
      </c>
      <c r="AY1059" s="219" t="s">
        <v>226</v>
      </c>
    </row>
    <row r="1060" spans="2:51" s="16" customFormat="1" ht="11.25">
      <c r="B1060" s="253"/>
      <c r="C1060" s="254"/>
      <c r="D1060" s="200" t="s">
        <v>238</v>
      </c>
      <c r="E1060" s="255" t="s">
        <v>19</v>
      </c>
      <c r="F1060" s="256" t="s">
        <v>1207</v>
      </c>
      <c r="G1060" s="254"/>
      <c r="H1060" s="257">
        <v>5.4</v>
      </c>
      <c r="I1060" s="258"/>
      <c r="J1060" s="254"/>
      <c r="K1060" s="254"/>
      <c r="L1060" s="259"/>
      <c r="M1060" s="260"/>
      <c r="N1060" s="261"/>
      <c r="O1060" s="261"/>
      <c r="P1060" s="261"/>
      <c r="Q1060" s="261"/>
      <c r="R1060" s="261"/>
      <c r="S1060" s="261"/>
      <c r="T1060" s="262"/>
      <c r="AT1060" s="263" t="s">
        <v>238</v>
      </c>
      <c r="AU1060" s="263" t="s">
        <v>82</v>
      </c>
      <c r="AV1060" s="16" t="s">
        <v>90</v>
      </c>
      <c r="AW1060" s="16" t="s">
        <v>35</v>
      </c>
      <c r="AX1060" s="16" t="s">
        <v>73</v>
      </c>
      <c r="AY1060" s="263" t="s">
        <v>226</v>
      </c>
    </row>
    <row r="1061" spans="2:51" s="13" customFormat="1" ht="11.25">
      <c r="B1061" s="198"/>
      <c r="C1061" s="199"/>
      <c r="D1061" s="200" t="s">
        <v>238</v>
      </c>
      <c r="E1061" s="201" t="s">
        <v>19</v>
      </c>
      <c r="F1061" s="202" t="s">
        <v>1538</v>
      </c>
      <c r="G1061" s="199"/>
      <c r="H1061" s="201" t="s">
        <v>19</v>
      </c>
      <c r="I1061" s="203"/>
      <c r="J1061" s="199"/>
      <c r="K1061" s="199"/>
      <c r="L1061" s="204"/>
      <c r="M1061" s="205"/>
      <c r="N1061" s="206"/>
      <c r="O1061" s="206"/>
      <c r="P1061" s="206"/>
      <c r="Q1061" s="206"/>
      <c r="R1061" s="206"/>
      <c r="S1061" s="206"/>
      <c r="T1061" s="207"/>
      <c r="AT1061" s="208" t="s">
        <v>238</v>
      </c>
      <c r="AU1061" s="208" t="s">
        <v>82</v>
      </c>
      <c r="AV1061" s="13" t="s">
        <v>80</v>
      </c>
      <c r="AW1061" s="13" t="s">
        <v>35</v>
      </c>
      <c r="AX1061" s="13" t="s">
        <v>73</v>
      </c>
      <c r="AY1061" s="208" t="s">
        <v>226</v>
      </c>
    </row>
    <row r="1062" spans="2:51" s="14" customFormat="1" ht="11.25">
      <c r="B1062" s="209"/>
      <c r="C1062" s="210"/>
      <c r="D1062" s="200" t="s">
        <v>238</v>
      </c>
      <c r="E1062" s="211" t="s">
        <v>19</v>
      </c>
      <c r="F1062" s="212" t="s">
        <v>1980</v>
      </c>
      <c r="G1062" s="210"/>
      <c r="H1062" s="213">
        <v>7.77</v>
      </c>
      <c r="I1062" s="214"/>
      <c r="J1062" s="210"/>
      <c r="K1062" s="210"/>
      <c r="L1062" s="215"/>
      <c r="M1062" s="216"/>
      <c r="N1062" s="217"/>
      <c r="O1062" s="217"/>
      <c r="P1062" s="217"/>
      <c r="Q1062" s="217"/>
      <c r="R1062" s="217"/>
      <c r="S1062" s="217"/>
      <c r="T1062" s="218"/>
      <c r="AT1062" s="219" t="s">
        <v>238</v>
      </c>
      <c r="AU1062" s="219" t="s">
        <v>82</v>
      </c>
      <c r="AV1062" s="14" t="s">
        <v>82</v>
      </c>
      <c r="AW1062" s="14" t="s">
        <v>35</v>
      </c>
      <c r="AX1062" s="14" t="s">
        <v>73</v>
      </c>
      <c r="AY1062" s="219" t="s">
        <v>226</v>
      </c>
    </row>
    <row r="1063" spans="2:51" s="16" customFormat="1" ht="11.25">
      <c r="B1063" s="253"/>
      <c r="C1063" s="254"/>
      <c r="D1063" s="200" t="s">
        <v>238</v>
      </c>
      <c r="E1063" s="255" t="s">
        <v>19</v>
      </c>
      <c r="F1063" s="256" t="s">
        <v>1207</v>
      </c>
      <c r="G1063" s="254"/>
      <c r="H1063" s="257">
        <v>7.77</v>
      </c>
      <c r="I1063" s="258"/>
      <c r="J1063" s="254"/>
      <c r="K1063" s="254"/>
      <c r="L1063" s="259"/>
      <c r="M1063" s="260"/>
      <c r="N1063" s="261"/>
      <c r="O1063" s="261"/>
      <c r="P1063" s="261"/>
      <c r="Q1063" s="261"/>
      <c r="R1063" s="261"/>
      <c r="S1063" s="261"/>
      <c r="T1063" s="262"/>
      <c r="AT1063" s="263" t="s">
        <v>238</v>
      </c>
      <c r="AU1063" s="263" t="s">
        <v>82</v>
      </c>
      <c r="AV1063" s="16" t="s">
        <v>90</v>
      </c>
      <c r="AW1063" s="16" t="s">
        <v>35</v>
      </c>
      <c r="AX1063" s="16" t="s">
        <v>73</v>
      </c>
      <c r="AY1063" s="263" t="s">
        <v>226</v>
      </c>
    </row>
    <row r="1064" spans="2:51" s="13" customFormat="1" ht="11.25">
      <c r="B1064" s="198"/>
      <c r="C1064" s="199"/>
      <c r="D1064" s="200" t="s">
        <v>238</v>
      </c>
      <c r="E1064" s="201" t="s">
        <v>19</v>
      </c>
      <c r="F1064" s="202" t="s">
        <v>1541</v>
      </c>
      <c r="G1064" s="199"/>
      <c r="H1064" s="201" t="s">
        <v>19</v>
      </c>
      <c r="I1064" s="203"/>
      <c r="J1064" s="199"/>
      <c r="K1064" s="199"/>
      <c r="L1064" s="204"/>
      <c r="M1064" s="205"/>
      <c r="N1064" s="206"/>
      <c r="O1064" s="206"/>
      <c r="P1064" s="206"/>
      <c r="Q1064" s="206"/>
      <c r="R1064" s="206"/>
      <c r="S1064" s="206"/>
      <c r="T1064" s="207"/>
      <c r="AT1064" s="208" t="s">
        <v>238</v>
      </c>
      <c r="AU1064" s="208" t="s">
        <v>82</v>
      </c>
      <c r="AV1064" s="13" t="s">
        <v>80</v>
      </c>
      <c r="AW1064" s="13" t="s">
        <v>35</v>
      </c>
      <c r="AX1064" s="13" t="s">
        <v>73</v>
      </c>
      <c r="AY1064" s="208" t="s">
        <v>226</v>
      </c>
    </row>
    <row r="1065" spans="2:51" s="14" customFormat="1" ht="11.25">
      <c r="B1065" s="209"/>
      <c r="C1065" s="210"/>
      <c r="D1065" s="200" t="s">
        <v>238</v>
      </c>
      <c r="E1065" s="211" t="s">
        <v>19</v>
      </c>
      <c r="F1065" s="212" t="s">
        <v>1981</v>
      </c>
      <c r="G1065" s="210"/>
      <c r="H1065" s="213">
        <v>3</v>
      </c>
      <c r="I1065" s="214"/>
      <c r="J1065" s="210"/>
      <c r="K1065" s="210"/>
      <c r="L1065" s="215"/>
      <c r="M1065" s="216"/>
      <c r="N1065" s="217"/>
      <c r="O1065" s="217"/>
      <c r="P1065" s="217"/>
      <c r="Q1065" s="217"/>
      <c r="R1065" s="217"/>
      <c r="S1065" s="217"/>
      <c r="T1065" s="218"/>
      <c r="AT1065" s="219" t="s">
        <v>238</v>
      </c>
      <c r="AU1065" s="219" t="s">
        <v>82</v>
      </c>
      <c r="AV1065" s="14" t="s">
        <v>82</v>
      </c>
      <c r="AW1065" s="14" t="s">
        <v>35</v>
      </c>
      <c r="AX1065" s="14" t="s">
        <v>73</v>
      </c>
      <c r="AY1065" s="219" t="s">
        <v>226</v>
      </c>
    </row>
    <row r="1066" spans="2:51" s="16" customFormat="1" ht="11.25">
      <c r="B1066" s="253"/>
      <c r="C1066" s="254"/>
      <c r="D1066" s="200" t="s">
        <v>238</v>
      </c>
      <c r="E1066" s="255" t="s">
        <v>19</v>
      </c>
      <c r="F1066" s="256" t="s">
        <v>1207</v>
      </c>
      <c r="G1066" s="254"/>
      <c r="H1066" s="257">
        <v>3</v>
      </c>
      <c r="I1066" s="258"/>
      <c r="J1066" s="254"/>
      <c r="K1066" s="254"/>
      <c r="L1066" s="259"/>
      <c r="M1066" s="260"/>
      <c r="N1066" s="261"/>
      <c r="O1066" s="261"/>
      <c r="P1066" s="261"/>
      <c r="Q1066" s="261"/>
      <c r="R1066" s="261"/>
      <c r="S1066" s="261"/>
      <c r="T1066" s="262"/>
      <c r="AT1066" s="263" t="s">
        <v>238</v>
      </c>
      <c r="AU1066" s="263" t="s">
        <v>82</v>
      </c>
      <c r="AV1066" s="16" t="s">
        <v>90</v>
      </c>
      <c r="AW1066" s="16" t="s">
        <v>35</v>
      </c>
      <c r="AX1066" s="16" t="s">
        <v>73</v>
      </c>
      <c r="AY1066" s="263" t="s">
        <v>226</v>
      </c>
    </row>
    <row r="1067" spans="2:51" s="13" customFormat="1" ht="11.25">
      <c r="B1067" s="198"/>
      <c r="C1067" s="199"/>
      <c r="D1067" s="200" t="s">
        <v>238</v>
      </c>
      <c r="E1067" s="201" t="s">
        <v>19</v>
      </c>
      <c r="F1067" s="202" t="s">
        <v>1544</v>
      </c>
      <c r="G1067" s="199"/>
      <c r="H1067" s="201" t="s">
        <v>19</v>
      </c>
      <c r="I1067" s="203"/>
      <c r="J1067" s="199"/>
      <c r="K1067" s="199"/>
      <c r="L1067" s="204"/>
      <c r="M1067" s="205"/>
      <c r="N1067" s="206"/>
      <c r="O1067" s="206"/>
      <c r="P1067" s="206"/>
      <c r="Q1067" s="206"/>
      <c r="R1067" s="206"/>
      <c r="S1067" s="206"/>
      <c r="T1067" s="207"/>
      <c r="AT1067" s="208" t="s">
        <v>238</v>
      </c>
      <c r="AU1067" s="208" t="s">
        <v>82</v>
      </c>
      <c r="AV1067" s="13" t="s">
        <v>80</v>
      </c>
      <c r="AW1067" s="13" t="s">
        <v>35</v>
      </c>
      <c r="AX1067" s="13" t="s">
        <v>73</v>
      </c>
      <c r="AY1067" s="208" t="s">
        <v>226</v>
      </c>
    </row>
    <row r="1068" spans="2:51" s="14" customFormat="1" ht="11.25">
      <c r="B1068" s="209"/>
      <c r="C1068" s="210"/>
      <c r="D1068" s="200" t="s">
        <v>238</v>
      </c>
      <c r="E1068" s="211" t="s">
        <v>19</v>
      </c>
      <c r="F1068" s="212" t="s">
        <v>1981</v>
      </c>
      <c r="G1068" s="210"/>
      <c r="H1068" s="213">
        <v>3</v>
      </c>
      <c r="I1068" s="214"/>
      <c r="J1068" s="210"/>
      <c r="K1068" s="210"/>
      <c r="L1068" s="215"/>
      <c r="M1068" s="216"/>
      <c r="N1068" s="217"/>
      <c r="O1068" s="217"/>
      <c r="P1068" s="217"/>
      <c r="Q1068" s="217"/>
      <c r="R1068" s="217"/>
      <c r="S1068" s="217"/>
      <c r="T1068" s="218"/>
      <c r="AT1068" s="219" t="s">
        <v>238</v>
      </c>
      <c r="AU1068" s="219" t="s">
        <v>82</v>
      </c>
      <c r="AV1068" s="14" t="s">
        <v>82</v>
      </c>
      <c r="AW1068" s="14" t="s">
        <v>35</v>
      </c>
      <c r="AX1068" s="14" t="s">
        <v>73</v>
      </c>
      <c r="AY1068" s="219" t="s">
        <v>226</v>
      </c>
    </row>
    <row r="1069" spans="2:51" s="16" customFormat="1" ht="11.25">
      <c r="B1069" s="253"/>
      <c r="C1069" s="254"/>
      <c r="D1069" s="200" t="s">
        <v>238</v>
      </c>
      <c r="E1069" s="255" t="s">
        <v>19</v>
      </c>
      <c r="F1069" s="256" t="s">
        <v>1207</v>
      </c>
      <c r="G1069" s="254"/>
      <c r="H1069" s="257">
        <v>3</v>
      </c>
      <c r="I1069" s="258"/>
      <c r="J1069" s="254"/>
      <c r="K1069" s="254"/>
      <c r="L1069" s="259"/>
      <c r="M1069" s="260"/>
      <c r="N1069" s="261"/>
      <c r="O1069" s="261"/>
      <c r="P1069" s="261"/>
      <c r="Q1069" s="261"/>
      <c r="R1069" s="261"/>
      <c r="S1069" s="261"/>
      <c r="T1069" s="262"/>
      <c r="AT1069" s="263" t="s">
        <v>238</v>
      </c>
      <c r="AU1069" s="263" t="s">
        <v>82</v>
      </c>
      <c r="AV1069" s="16" t="s">
        <v>90</v>
      </c>
      <c r="AW1069" s="16" t="s">
        <v>35</v>
      </c>
      <c r="AX1069" s="16" t="s">
        <v>73</v>
      </c>
      <c r="AY1069" s="263" t="s">
        <v>226</v>
      </c>
    </row>
    <row r="1070" spans="2:51" s="13" customFormat="1" ht="11.25">
      <c r="B1070" s="198"/>
      <c r="C1070" s="199"/>
      <c r="D1070" s="200" t="s">
        <v>238</v>
      </c>
      <c r="E1070" s="201" t="s">
        <v>19</v>
      </c>
      <c r="F1070" s="202" t="s">
        <v>1545</v>
      </c>
      <c r="G1070" s="199"/>
      <c r="H1070" s="201" t="s">
        <v>19</v>
      </c>
      <c r="I1070" s="203"/>
      <c r="J1070" s="199"/>
      <c r="K1070" s="199"/>
      <c r="L1070" s="204"/>
      <c r="M1070" s="205"/>
      <c r="N1070" s="206"/>
      <c r="O1070" s="206"/>
      <c r="P1070" s="206"/>
      <c r="Q1070" s="206"/>
      <c r="R1070" s="206"/>
      <c r="S1070" s="206"/>
      <c r="T1070" s="207"/>
      <c r="AT1070" s="208" t="s">
        <v>238</v>
      </c>
      <c r="AU1070" s="208" t="s">
        <v>82</v>
      </c>
      <c r="AV1070" s="13" t="s">
        <v>80</v>
      </c>
      <c r="AW1070" s="13" t="s">
        <v>35</v>
      </c>
      <c r="AX1070" s="13" t="s">
        <v>73</v>
      </c>
      <c r="AY1070" s="208" t="s">
        <v>226</v>
      </c>
    </row>
    <row r="1071" spans="2:51" s="14" customFormat="1" ht="11.25">
      <c r="B1071" s="209"/>
      <c r="C1071" s="210"/>
      <c r="D1071" s="200" t="s">
        <v>238</v>
      </c>
      <c r="E1071" s="211" t="s">
        <v>19</v>
      </c>
      <c r="F1071" s="212" t="s">
        <v>1982</v>
      </c>
      <c r="G1071" s="210"/>
      <c r="H1071" s="213">
        <v>2.7</v>
      </c>
      <c r="I1071" s="214"/>
      <c r="J1071" s="210"/>
      <c r="K1071" s="210"/>
      <c r="L1071" s="215"/>
      <c r="M1071" s="216"/>
      <c r="N1071" s="217"/>
      <c r="O1071" s="217"/>
      <c r="P1071" s="217"/>
      <c r="Q1071" s="217"/>
      <c r="R1071" s="217"/>
      <c r="S1071" s="217"/>
      <c r="T1071" s="218"/>
      <c r="AT1071" s="219" t="s">
        <v>238</v>
      </c>
      <c r="AU1071" s="219" t="s">
        <v>82</v>
      </c>
      <c r="AV1071" s="14" t="s">
        <v>82</v>
      </c>
      <c r="AW1071" s="14" t="s">
        <v>35</v>
      </c>
      <c r="AX1071" s="14" t="s">
        <v>73</v>
      </c>
      <c r="AY1071" s="219" t="s">
        <v>226</v>
      </c>
    </row>
    <row r="1072" spans="2:51" s="16" customFormat="1" ht="11.25">
      <c r="B1072" s="253"/>
      <c r="C1072" s="254"/>
      <c r="D1072" s="200" t="s">
        <v>238</v>
      </c>
      <c r="E1072" s="255" t="s">
        <v>19</v>
      </c>
      <c r="F1072" s="256" t="s">
        <v>1207</v>
      </c>
      <c r="G1072" s="254"/>
      <c r="H1072" s="257">
        <v>2.7</v>
      </c>
      <c r="I1072" s="258"/>
      <c r="J1072" s="254"/>
      <c r="K1072" s="254"/>
      <c r="L1072" s="259"/>
      <c r="M1072" s="260"/>
      <c r="N1072" s="261"/>
      <c r="O1072" s="261"/>
      <c r="P1072" s="261"/>
      <c r="Q1072" s="261"/>
      <c r="R1072" s="261"/>
      <c r="S1072" s="261"/>
      <c r="T1072" s="262"/>
      <c r="AT1072" s="263" t="s">
        <v>238</v>
      </c>
      <c r="AU1072" s="263" t="s">
        <v>82</v>
      </c>
      <c r="AV1072" s="16" t="s">
        <v>90</v>
      </c>
      <c r="AW1072" s="16" t="s">
        <v>35</v>
      </c>
      <c r="AX1072" s="16" t="s">
        <v>73</v>
      </c>
      <c r="AY1072" s="263" t="s">
        <v>226</v>
      </c>
    </row>
    <row r="1073" spans="1:65" s="13" customFormat="1" ht="11.25">
      <c r="B1073" s="198"/>
      <c r="C1073" s="199"/>
      <c r="D1073" s="200" t="s">
        <v>238</v>
      </c>
      <c r="E1073" s="201" t="s">
        <v>19</v>
      </c>
      <c r="F1073" s="202" t="s">
        <v>1562</v>
      </c>
      <c r="G1073" s="199"/>
      <c r="H1073" s="201" t="s">
        <v>19</v>
      </c>
      <c r="I1073" s="203"/>
      <c r="J1073" s="199"/>
      <c r="K1073" s="199"/>
      <c r="L1073" s="204"/>
      <c r="M1073" s="205"/>
      <c r="N1073" s="206"/>
      <c r="O1073" s="206"/>
      <c r="P1073" s="206"/>
      <c r="Q1073" s="206"/>
      <c r="R1073" s="206"/>
      <c r="S1073" s="206"/>
      <c r="T1073" s="207"/>
      <c r="AT1073" s="208" t="s">
        <v>238</v>
      </c>
      <c r="AU1073" s="208" t="s">
        <v>82</v>
      </c>
      <c r="AV1073" s="13" t="s">
        <v>80</v>
      </c>
      <c r="AW1073" s="13" t="s">
        <v>35</v>
      </c>
      <c r="AX1073" s="13" t="s">
        <v>73</v>
      </c>
      <c r="AY1073" s="208" t="s">
        <v>226</v>
      </c>
    </row>
    <row r="1074" spans="1:65" s="14" customFormat="1" ht="11.25">
      <c r="B1074" s="209"/>
      <c r="C1074" s="210"/>
      <c r="D1074" s="200" t="s">
        <v>238</v>
      </c>
      <c r="E1074" s="211" t="s">
        <v>19</v>
      </c>
      <c r="F1074" s="212" t="s">
        <v>1979</v>
      </c>
      <c r="G1074" s="210"/>
      <c r="H1074" s="213">
        <v>5.4</v>
      </c>
      <c r="I1074" s="214"/>
      <c r="J1074" s="210"/>
      <c r="K1074" s="210"/>
      <c r="L1074" s="215"/>
      <c r="M1074" s="216"/>
      <c r="N1074" s="217"/>
      <c r="O1074" s="217"/>
      <c r="P1074" s="217"/>
      <c r="Q1074" s="217"/>
      <c r="R1074" s="217"/>
      <c r="S1074" s="217"/>
      <c r="T1074" s="218"/>
      <c r="AT1074" s="219" t="s">
        <v>238</v>
      </c>
      <c r="AU1074" s="219" t="s">
        <v>82</v>
      </c>
      <c r="AV1074" s="14" t="s">
        <v>82</v>
      </c>
      <c r="AW1074" s="14" t="s">
        <v>35</v>
      </c>
      <c r="AX1074" s="14" t="s">
        <v>73</v>
      </c>
      <c r="AY1074" s="219" t="s">
        <v>226</v>
      </c>
    </row>
    <row r="1075" spans="1:65" s="16" customFormat="1" ht="11.25">
      <c r="B1075" s="253"/>
      <c r="C1075" s="254"/>
      <c r="D1075" s="200" t="s">
        <v>238</v>
      </c>
      <c r="E1075" s="255" t="s">
        <v>19</v>
      </c>
      <c r="F1075" s="256" t="s">
        <v>1207</v>
      </c>
      <c r="G1075" s="254"/>
      <c r="H1075" s="257">
        <v>5.4</v>
      </c>
      <c r="I1075" s="258"/>
      <c r="J1075" s="254"/>
      <c r="K1075" s="254"/>
      <c r="L1075" s="259"/>
      <c r="M1075" s="260"/>
      <c r="N1075" s="261"/>
      <c r="O1075" s="261"/>
      <c r="P1075" s="261"/>
      <c r="Q1075" s="261"/>
      <c r="R1075" s="261"/>
      <c r="S1075" s="261"/>
      <c r="T1075" s="262"/>
      <c r="AT1075" s="263" t="s">
        <v>238</v>
      </c>
      <c r="AU1075" s="263" t="s">
        <v>82</v>
      </c>
      <c r="AV1075" s="16" t="s">
        <v>90</v>
      </c>
      <c r="AW1075" s="16" t="s">
        <v>35</v>
      </c>
      <c r="AX1075" s="16" t="s">
        <v>73</v>
      </c>
      <c r="AY1075" s="263" t="s">
        <v>226</v>
      </c>
    </row>
    <row r="1076" spans="1:65" s="13" customFormat="1" ht="11.25">
      <c r="B1076" s="198"/>
      <c r="C1076" s="199"/>
      <c r="D1076" s="200" t="s">
        <v>238</v>
      </c>
      <c r="E1076" s="201" t="s">
        <v>19</v>
      </c>
      <c r="F1076" s="202" t="s">
        <v>1575</v>
      </c>
      <c r="G1076" s="199"/>
      <c r="H1076" s="201" t="s">
        <v>19</v>
      </c>
      <c r="I1076" s="203"/>
      <c r="J1076" s="199"/>
      <c r="K1076" s="199"/>
      <c r="L1076" s="204"/>
      <c r="M1076" s="205"/>
      <c r="N1076" s="206"/>
      <c r="O1076" s="206"/>
      <c r="P1076" s="206"/>
      <c r="Q1076" s="206"/>
      <c r="R1076" s="206"/>
      <c r="S1076" s="206"/>
      <c r="T1076" s="207"/>
      <c r="AT1076" s="208" t="s">
        <v>238</v>
      </c>
      <c r="AU1076" s="208" t="s">
        <v>82</v>
      </c>
      <c r="AV1076" s="13" t="s">
        <v>80</v>
      </c>
      <c r="AW1076" s="13" t="s">
        <v>35</v>
      </c>
      <c r="AX1076" s="13" t="s">
        <v>73</v>
      </c>
      <c r="AY1076" s="208" t="s">
        <v>226</v>
      </c>
    </row>
    <row r="1077" spans="1:65" s="14" customFormat="1" ht="11.25">
      <c r="B1077" s="209"/>
      <c r="C1077" s="210"/>
      <c r="D1077" s="200" t="s">
        <v>238</v>
      </c>
      <c r="E1077" s="211" t="s">
        <v>19</v>
      </c>
      <c r="F1077" s="212" t="s">
        <v>1983</v>
      </c>
      <c r="G1077" s="210"/>
      <c r="H1077" s="213">
        <v>4.9800000000000004</v>
      </c>
      <c r="I1077" s="214"/>
      <c r="J1077" s="210"/>
      <c r="K1077" s="210"/>
      <c r="L1077" s="215"/>
      <c r="M1077" s="216"/>
      <c r="N1077" s="217"/>
      <c r="O1077" s="217"/>
      <c r="P1077" s="217"/>
      <c r="Q1077" s="217"/>
      <c r="R1077" s="217"/>
      <c r="S1077" s="217"/>
      <c r="T1077" s="218"/>
      <c r="AT1077" s="219" t="s">
        <v>238</v>
      </c>
      <c r="AU1077" s="219" t="s">
        <v>82</v>
      </c>
      <c r="AV1077" s="14" t="s">
        <v>82</v>
      </c>
      <c r="AW1077" s="14" t="s">
        <v>35</v>
      </c>
      <c r="AX1077" s="14" t="s">
        <v>73</v>
      </c>
      <c r="AY1077" s="219" t="s">
        <v>226</v>
      </c>
    </row>
    <row r="1078" spans="1:65" s="16" customFormat="1" ht="11.25">
      <c r="B1078" s="253"/>
      <c r="C1078" s="254"/>
      <c r="D1078" s="200" t="s">
        <v>238</v>
      </c>
      <c r="E1078" s="255" t="s">
        <v>19</v>
      </c>
      <c r="F1078" s="256" t="s">
        <v>1207</v>
      </c>
      <c r="G1078" s="254"/>
      <c r="H1078" s="257">
        <v>4.9800000000000004</v>
      </c>
      <c r="I1078" s="258"/>
      <c r="J1078" s="254"/>
      <c r="K1078" s="254"/>
      <c r="L1078" s="259"/>
      <c r="M1078" s="260"/>
      <c r="N1078" s="261"/>
      <c r="O1078" s="261"/>
      <c r="P1078" s="261"/>
      <c r="Q1078" s="261"/>
      <c r="R1078" s="261"/>
      <c r="S1078" s="261"/>
      <c r="T1078" s="262"/>
      <c r="AT1078" s="263" t="s">
        <v>238</v>
      </c>
      <c r="AU1078" s="263" t="s">
        <v>82</v>
      </c>
      <c r="AV1078" s="16" t="s">
        <v>90</v>
      </c>
      <c r="AW1078" s="16" t="s">
        <v>35</v>
      </c>
      <c r="AX1078" s="16" t="s">
        <v>73</v>
      </c>
      <c r="AY1078" s="263" t="s">
        <v>226</v>
      </c>
    </row>
    <row r="1079" spans="1:65" s="15" customFormat="1" ht="11.25">
      <c r="B1079" s="220"/>
      <c r="C1079" s="221"/>
      <c r="D1079" s="200" t="s">
        <v>238</v>
      </c>
      <c r="E1079" s="222" t="s">
        <v>19</v>
      </c>
      <c r="F1079" s="223" t="s">
        <v>241</v>
      </c>
      <c r="G1079" s="221"/>
      <c r="H1079" s="224">
        <v>32.25</v>
      </c>
      <c r="I1079" s="225"/>
      <c r="J1079" s="221"/>
      <c r="K1079" s="221"/>
      <c r="L1079" s="226"/>
      <c r="M1079" s="227"/>
      <c r="N1079" s="228"/>
      <c r="O1079" s="228"/>
      <c r="P1079" s="228"/>
      <c r="Q1079" s="228"/>
      <c r="R1079" s="228"/>
      <c r="S1079" s="228"/>
      <c r="T1079" s="229"/>
      <c r="AT1079" s="230" t="s">
        <v>238</v>
      </c>
      <c r="AU1079" s="230" t="s">
        <v>82</v>
      </c>
      <c r="AV1079" s="15" t="s">
        <v>143</v>
      </c>
      <c r="AW1079" s="15" t="s">
        <v>35</v>
      </c>
      <c r="AX1079" s="15" t="s">
        <v>80</v>
      </c>
      <c r="AY1079" s="230" t="s">
        <v>226</v>
      </c>
    </row>
    <row r="1080" spans="1:65" s="2" customFormat="1" ht="24.2" customHeight="1">
      <c r="A1080" s="36"/>
      <c r="B1080" s="37"/>
      <c r="C1080" s="180" t="s">
        <v>1984</v>
      </c>
      <c r="D1080" s="180" t="s">
        <v>229</v>
      </c>
      <c r="E1080" s="181" t="s">
        <v>1985</v>
      </c>
      <c r="F1080" s="182" t="s">
        <v>1986</v>
      </c>
      <c r="G1080" s="183" t="s">
        <v>232</v>
      </c>
      <c r="H1080" s="184">
        <v>42.75</v>
      </c>
      <c r="I1080" s="185"/>
      <c r="J1080" s="186">
        <f>ROUND(I1080*H1080,2)</f>
        <v>0</v>
      </c>
      <c r="K1080" s="182" t="s">
        <v>233</v>
      </c>
      <c r="L1080" s="41"/>
      <c r="M1080" s="187" t="s">
        <v>19</v>
      </c>
      <c r="N1080" s="188" t="s">
        <v>44</v>
      </c>
      <c r="O1080" s="66"/>
      <c r="P1080" s="189">
        <f>O1080*H1080</f>
        <v>0</v>
      </c>
      <c r="Q1080" s="189">
        <v>1E-4</v>
      </c>
      <c r="R1080" s="189">
        <f>Q1080*H1080</f>
        <v>4.2750000000000002E-3</v>
      </c>
      <c r="S1080" s="189">
        <v>0</v>
      </c>
      <c r="T1080" s="190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91" t="s">
        <v>234</v>
      </c>
      <c r="AT1080" s="191" t="s">
        <v>229</v>
      </c>
      <c r="AU1080" s="191" t="s">
        <v>82</v>
      </c>
      <c r="AY1080" s="19" t="s">
        <v>226</v>
      </c>
      <c r="BE1080" s="192">
        <f>IF(N1080="základní",J1080,0)</f>
        <v>0</v>
      </c>
      <c r="BF1080" s="192">
        <f>IF(N1080="snížená",J1080,0)</f>
        <v>0</v>
      </c>
      <c r="BG1080" s="192">
        <f>IF(N1080="zákl. přenesená",J1080,0)</f>
        <v>0</v>
      </c>
      <c r="BH1080" s="192">
        <f>IF(N1080="sníž. přenesená",J1080,0)</f>
        <v>0</v>
      </c>
      <c r="BI1080" s="192">
        <f>IF(N1080="nulová",J1080,0)</f>
        <v>0</v>
      </c>
      <c r="BJ1080" s="19" t="s">
        <v>80</v>
      </c>
      <c r="BK1080" s="192">
        <f>ROUND(I1080*H1080,2)</f>
        <v>0</v>
      </c>
      <c r="BL1080" s="19" t="s">
        <v>234</v>
      </c>
      <c r="BM1080" s="191" t="s">
        <v>1987</v>
      </c>
    </row>
    <row r="1081" spans="1:65" s="2" customFormat="1" ht="11.25">
      <c r="A1081" s="36"/>
      <c r="B1081" s="37"/>
      <c r="C1081" s="38"/>
      <c r="D1081" s="193" t="s">
        <v>236</v>
      </c>
      <c r="E1081" s="38"/>
      <c r="F1081" s="194" t="s">
        <v>1988</v>
      </c>
      <c r="G1081" s="38"/>
      <c r="H1081" s="38"/>
      <c r="I1081" s="195"/>
      <c r="J1081" s="38"/>
      <c r="K1081" s="38"/>
      <c r="L1081" s="41"/>
      <c r="M1081" s="196"/>
      <c r="N1081" s="197"/>
      <c r="O1081" s="66"/>
      <c r="P1081" s="66"/>
      <c r="Q1081" s="66"/>
      <c r="R1081" s="66"/>
      <c r="S1081" s="66"/>
      <c r="T1081" s="67"/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T1081" s="19" t="s">
        <v>236</v>
      </c>
      <c r="AU1081" s="19" t="s">
        <v>82</v>
      </c>
    </row>
    <row r="1082" spans="1:65" s="2" customFormat="1" ht="24.2" customHeight="1">
      <c r="A1082" s="36"/>
      <c r="B1082" s="37"/>
      <c r="C1082" s="180" t="s">
        <v>1989</v>
      </c>
      <c r="D1082" s="180" t="s">
        <v>229</v>
      </c>
      <c r="E1082" s="181" t="s">
        <v>1990</v>
      </c>
      <c r="F1082" s="182" t="s">
        <v>1991</v>
      </c>
      <c r="G1082" s="183" t="s">
        <v>328</v>
      </c>
      <c r="H1082" s="184">
        <v>3.46</v>
      </c>
      <c r="I1082" s="185"/>
      <c r="J1082" s="186">
        <f>ROUND(I1082*H1082,2)</f>
        <v>0</v>
      </c>
      <c r="K1082" s="182" t="s">
        <v>233</v>
      </c>
      <c r="L1082" s="41"/>
      <c r="M1082" s="187" t="s">
        <v>19</v>
      </c>
      <c r="N1082" s="188" t="s">
        <v>44</v>
      </c>
      <c r="O1082" s="66"/>
      <c r="P1082" s="189">
        <f>O1082*H1082</f>
        <v>0</v>
      </c>
      <c r="Q1082" s="189">
        <v>1.015E-4</v>
      </c>
      <c r="R1082" s="189">
        <f>Q1082*H1082</f>
        <v>3.5118999999999998E-4</v>
      </c>
      <c r="S1082" s="189">
        <v>0</v>
      </c>
      <c r="T1082" s="190">
        <f>S1082*H1082</f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91" t="s">
        <v>234</v>
      </c>
      <c r="AT1082" s="191" t="s">
        <v>229</v>
      </c>
      <c r="AU1082" s="191" t="s">
        <v>82</v>
      </c>
      <c r="AY1082" s="19" t="s">
        <v>226</v>
      </c>
      <c r="BE1082" s="192">
        <f>IF(N1082="základní",J1082,0)</f>
        <v>0</v>
      </c>
      <c r="BF1082" s="192">
        <f>IF(N1082="snížená",J1082,0)</f>
        <v>0</v>
      </c>
      <c r="BG1082" s="192">
        <f>IF(N1082="zákl. přenesená",J1082,0)</f>
        <v>0</v>
      </c>
      <c r="BH1082" s="192">
        <f>IF(N1082="sníž. přenesená",J1082,0)</f>
        <v>0</v>
      </c>
      <c r="BI1082" s="192">
        <f>IF(N1082="nulová",J1082,0)</f>
        <v>0</v>
      </c>
      <c r="BJ1082" s="19" t="s">
        <v>80</v>
      </c>
      <c r="BK1082" s="192">
        <f>ROUND(I1082*H1082,2)</f>
        <v>0</v>
      </c>
      <c r="BL1082" s="19" t="s">
        <v>234</v>
      </c>
      <c r="BM1082" s="191" t="s">
        <v>1992</v>
      </c>
    </row>
    <row r="1083" spans="1:65" s="2" customFormat="1" ht="11.25">
      <c r="A1083" s="36"/>
      <c r="B1083" s="37"/>
      <c r="C1083" s="38"/>
      <c r="D1083" s="193" t="s">
        <v>236</v>
      </c>
      <c r="E1083" s="38"/>
      <c r="F1083" s="194" t="s">
        <v>1993</v>
      </c>
      <c r="G1083" s="38"/>
      <c r="H1083" s="38"/>
      <c r="I1083" s="195"/>
      <c r="J1083" s="38"/>
      <c r="K1083" s="38"/>
      <c r="L1083" s="41"/>
      <c r="M1083" s="196"/>
      <c r="N1083" s="197"/>
      <c r="O1083" s="66"/>
      <c r="P1083" s="66"/>
      <c r="Q1083" s="66"/>
      <c r="R1083" s="66"/>
      <c r="S1083" s="66"/>
      <c r="T1083" s="67"/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T1083" s="19" t="s">
        <v>236</v>
      </c>
      <c r="AU1083" s="19" t="s">
        <v>82</v>
      </c>
    </row>
    <row r="1084" spans="1:65" s="13" customFormat="1" ht="11.25">
      <c r="B1084" s="198"/>
      <c r="C1084" s="199"/>
      <c r="D1084" s="200" t="s">
        <v>238</v>
      </c>
      <c r="E1084" s="201" t="s">
        <v>19</v>
      </c>
      <c r="F1084" s="202" t="s">
        <v>1972</v>
      </c>
      <c r="G1084" s="199"/>
      <c r="H1084" s="201" t="s">
        <v>19</v>
      </c>
      <c r="I1084" s="203"/>
      <c r="J1084" s="199"/>
      <c r="K1084" s="199"/>
      <c r="L1084" s="204"/>
      <c r="M1084" s="205"/>
      <c r="N1084" s="206"/>
      <c r="O1084" s="206"/>
      <c r="P1084" s="206"/>
      <c r="Q1084" s="206"/>
      <c r="R1084" s="206"/>
      <c r="S1084" s="206"/>
      <c r="T1084" s="207"/>
      <c r="AT1084" s="208" t="s">
        <v>238</v>
      </c>
      <c r="AU1084" s="208" t="s">
        <v>82</v>
      </c>
      <c r="AV1084" s="13" t="s">
        <v>80</v>
      </c>
      <c r="AW1084" s="13" t="s">
        <v>35</v>
      </c>
      <c r="AX1084" s="13" t="s">
        <v>73</v>
      </c>
      <c r="AY1084" s="208" t="s">
        <v>226</v>
      </c>
    </row>
    <row r="1085" spans="1:65" s="13" customFormat="1" ht="11.25">
      <c r="B1085" s="198"/>
      <c r="C1085" s="199"/>
      <c r="D1085" s="200" t="s">
        <v>238</v>
      </c>
      <c r="E1085" s="201" t="s">
        <v>19</v>
      </c>
      <c r="F1085" s="202" t="s">
        <v>1562</v>
      </c>
      <c r="G1085" s="199"/>
      <c r="H1085" s="201" t="s">
        <v>19</v>
      </c>
      <c r="I1085" s="203"/>
      <c r="J1085" s="199"/>
      <c r="K1085" s="199"/>
      <c r="L1085" s="204"/>
      <c r="M1085" s="205"/>
      <c r="N1085" s="206"/>
      <c r="O1085" s="206"/>
      <c r="P1085" s="206"/>
      <c r="Q1085" s="206"/>
      <c r="R1085" s="206"/>
      <c r="S1085" s="206"/>
      <c r="T1085" s="207"/>
      <c r="AT1085" s="208" t="s">
        <v>238</v>
      </c>
      <c r="AU1085" s="208" t="s">
        <v>82</v>
      </c>
      <c r="AV1085" s="13" t="s">
        <v>80</v>
      </c>
      <c r="AW1085" s="13" t="s">
        <v>35</v>
      </c>
      <c r="AX1085" s="13" t="s">
        <v>73</v>
      </c>
      <c r="AY1085" s="208" t="s">
        <v>226</v>
      </c>
    </row>
    <row r="1086" spans="1:65" s="14" customFormat="1" ht="11.25">
      <c r="B1086" s="209"/>
      <c r="C1086" s="210"/>
      <c r="D1086" s="200" t="s">
        <v>238</v>
      </c>
      <c r="E1086" s="211" t="s">
        <v>19</v>
      </c>
      <c r="F1086" s="212" t="s">
        <v>1994</v>
      </c>
      <c r="G1086" s="210"/>
      <c r="H1086" s="213">
        <v>1.8</v>
      </c>
      <c r="I1086" s="214"/>
      <c r="J1086" s="210"/>
      <c r="K1086" s="210"/>
      <c r="L1086" s="215"/>
      <c r="M1086" s="216"/>
      <c r="N1086" s="217"/>
      <c r="O1086" s="217"/>
      <c r="P1086" s="217"/>
      <c r="Q1086" s="217"/>
      <c r="R1086" s="217"/>
      <c r="S1086" s="217"/>
      <c r="T1086" s="218"/>
      <c r="AT1086" s="219" t="s">
        <v>238</v>
      </c>
      <c r="AU1086" s="219" t="s">
        <v>82</v>
      </c>
      <c r="AV1086" s="14" t="s">
        <v>82</v>
      </c>
      <c r="AW1086" s="14" t="s">
        <v>35</v>
      </c>
      <c r="AX1086" s="14" t="s">
        <v>73</v>
      </c>
      <c r="AY1086" s="219" t="s">
        <v>226</v>
      </c>
    </row>
    <row r="1087" spans="1:65" s="16" customFormat="1" ht="11.25">
      <c r="B1087" s="253"/>
      <c r="C1087" s="254"/>
      <c r="D1087" s="200" t="s">
        <v>238</v>
      </c>
      <c r="E1087" s="255" t="s">
        <v>19</v>
      </c>
      <c r="F1087" s="256" t="s">
        <v>1207</v>
      </c>
      <c r="G1087" s="254"/>
      <c r="H1087" s="257">
        <v>1.8</v>
      </c>
      <c r="I1087" s="258"/>
      <c r="J1087" s="254"/>
      <c r="K1087" s="254"/>
      <c r="L1087" s="259"/>
      <c r="M1087" s="260"/>
      <c r="N1087" s="261"/>
      <c r="O1087" s="261"/>
      <c r="P1087" s="261"/>
      <c r="Q1087" s="261"/>
      <c r="R1087" s="261"/>
      <c r="S1087" s="261"/>
      <c r="T1087" s="262"/>
      <c r="AT1087" s="263" t="s">
        <v>238</v>
      </c>
      <c r="AU1087" s="263" t="s">
        <v>82</v>
      </c>
      <c r="AV1087" s="16" t="s">
        <v>90</v>
      </c>
      <c r="AW1087" s="16" t="s">
        <v>35</v>
      </c>
      <c r="AX1087" s="16" t="s">
        <v>73</v>
      </c>
      <c r="AY1087" s="263" t="s">
        <v>226</v>
      </c>
    </row>
    <row r="1088" spans="1:65" s="13" customFormat="1" ht="11.25">
      <c r="B1088" s="198"/>
      <c r="C1088" s="199"/>
      <c r="D1088" s="200" t="s">
        <v>238</v>
      </c>
      <c r="E1088" s="201" t="s">
        <v>19</v>
      </c>
      <c r="F1088" s="202" t="s">
        <v>1575</v>
      </c>
      <c r="G1088" s="199"/>
      <c r="H1088" s="201" t="s">
        <v>19</v>
      </c>
      <c r="I1088" s="203"/>
      <c r="J1088" s="199"/>
      <c r="K1088" s="199"/>
      <c r="L1088" s="204"/>
      <c r="M1088" s="205"/>
      <c r="N1088" s="206"/>
      <c r="O1088" s="206"/>
      <c r="P1088" s="206"/>
      <c r="Q1088" s="206"/>
      <c r="R1088" s="206"/>
      <c r="S1088" s="206"/>
      <c r="T1088" s="207"/>
      <c r="AT1088" s="208" t="s">
        <v>238</v>
      </c>
      <c r="AU1088" s="208" t="s">
        <v>82</v>
      </c>
      <c r="AV1088" s="13" t="s">
        <v>80</v>
      </c>
      <c r="AW1088" s="13" t="s">
        <v>35</v>
      </c>
      <c r="AX1088" s="13" t="s">
        <v>73</v>
      </c>
      <c r="AY1088" s="208" t="s">
        <v>226</v>
      </c>
    </row>
    <row r="1089" spans="1:65" s="14" customFormat="1" ht="11.25">
      <c r="B1089" s="209"/>
      <c r="C1089" s="210"/>
      <c r="D1089" s="200" t="s">
        <v>238</v>
      </c>
      <c r="E1089" s="211" t="s">
        <v>19</v>
      </c>
      <c r="F1089" s="212" t="s">
        <v>1995</v>
      </c>
      <c r="G1089" s="210"/>
      <c r="H1089" s="213">
        <v>1.66</v>
      </c>
      <c r="I1089" s="214"/>
      <c r="J1089" s="210"/>
      <c r="K1089" s="210"/>
      <c r="L1089" s="215"/>
      <c r="M1089" s="216"/>
      <c r="N1089" s="217"/>
      <c r="O1089" s="217"/>
      <c r="P1089" s="217"/>
      <c r="Q1089" s="217"/>
      <c r="R1089" s="217"/>
      <c r="S1089" s="217"/>
      <c r="T1089" s="218"/>
      <c r="AT1089" s="219" t="s">
        <v>238</v>
      </c>
      <c r="AU1089" s="219" t="s">
        <v>82</v>
      </c>
      <c r="AV1089" s="14" t="s">
        <v>82</v>
      </c>
      <c r="AW1089" s="14" t="s">
        <v>35</v>
      </c>
      <c r="AX1089" s="14" t="s">
        <v>73</v>
      </c>
      <c r="AY1089" s="219" t="s">
        <v>226</v>
      </c>
    </row>
    <row r="1090" spans="1:65" s="16" customFormat="1" ht="11.25">
      <c r="B1090" s="253"/>
      <c r="C1090" s="254"/>
      <c r="D1090" s="200" t="s">
        <v>238</v>
      </c>
      <c r="E1090" s="255" t="s">
        <v>19</v>
      </c>
      <c r="F1090" s="256" t="s">
        <v>1207</v>
      </c>
      <c r="G1090" s="254"/>
      <c r="H1090" s="257">
        <v>1.66</v>
      </c>
      <c r="I1090" s="258"/>
      <c r="J1090" s="254"/>
      <c r="K1090" s="254"/>
      <c r="L1090" s="259"/>
      <c r="M1090" s="260"/>
      <c r="N1090" s="261"/>
      <c r="O1090" s="261"/>
      <c r="P1090" s="261"/>
      <c r="Q1090" s="261"/>
      <c r="R1090" s="261"/>
      <c r="S1090" s="261"/>
      <c r="T1090" s="262"/>
      <c r="AT1090" s="263" t="s">
        <v>238</v>
      </c>
      <c r="AU1090" s="263" t="s">
        <v>82</v>
      </c>
      <c r="AV1090" s="16" t="s">
        <v>90</v>
      </c>
      <c r="AW1090" s="16" t="s">
        <v>35</v>
      </c>
      <c r="AX1090" s="16" t="s">
        <v>73</v>
      </c>
      <c r="AY1090" s="263" t="s">
        <v>226</v>
      </c>
    </row>
    <row r="1091" spans="1:65" s="15" customFormat="1" ht="11.25">
      <c r="B1091" s="220"/>
      <c r="C1091" s="221"/>
      <c r="D1091" s="200" t="s">
        <v>238</v>
      </c>
      <c r="E1091" s="222" t="s">
        <v>19</v>
      </c>
      <c r="F1091" s="223" t="s">
        <v>241</v>
      </c>
      <c r="G1091" s="221"/>
      <c r="H1091" s="224">
        <v>3.46</v>
      </c>
      <c r="I1091" s="225"/>
      <c r="J1091" s="221"/>
      <c r="K1091" s="221"/>
      <c r="L1091" s="226"/>
      <c r="M1091" s="227"/>
      <c r="N1091" s="228"/>
      <c r="O1091" s="228"/>
      <c r="P1091" s="228"/>
      <c r="Q1091" s="228"/>
      <c r="R1091" s="228"/>
      <c r="S1091" s="228"/>
      <c r="T1091" s="229"/>
      <c r="AT1091" s="230" t="s">
        <v>238</v>
      </c>
      <c r="AU1091" s="230" t="s">
        <v>82</v>
      </c>
      <c r="AV1091" s="15" t="s">
        <v>143</v>
      </c>
      <c r="AW1091" s="15" t="s">
        <v>35</v>
      </c>
      <c r="AX1091" s="15" t="s">
        <v>80</v>
      </c>
      <c r="AY1091" s="230" t="s">
        <v>226</v>
      </c>
    </row>
    <row r="1092" spans="1:65" s="2" customFormat="1" ht="16.5" customHeight="1">
      <c r="A1092" s="36"/>
      <c r="B1092" s="37"/>
      <c r="C1092" s="180" t="s">
        <v>1996</v>
      </c>
      <c r="D1092" s="180" t="s">
        <v>229</v>
      </c>
      <c r="E1092" s="181" t="s">
        <v>1997</v>
      </c>
      <c r="F1092" s="182" t="s">
        <v>1998</v>
      </c>
      <c r="G1092" s="183" t="s">
        <v>232</v>
      </c>
      <c r="H1092" s="184">
        <v>42.75</v>
      </c>
      <c r="I1092" s="185"/>
      <c r="J1092" s="186">
        <f>ROUND(I1092*H1092,2)</f>
        <v>0</v>
      </c>
      <c r="K1092" s="182" t="s">
        <v>233</v>
      </c>
      <c r="L1092" s="41"/>
      <c r="M1092" s="187" t="s">
        <v>19</v>
      </c>
      <c r="N1092" s="188" t="s">
        <v>44</v>
      </c>
      <c r="O1092" s="66"/>
      <c r="P1092" s="189">
        <f>O1092*H1092</f>
        <v>0</v>
      </c>
      <c r="Q1092" s="189">
        <v>0</v>
      </c>
      <c r="R1092" s="189">
        <f>Q1092*H1092</f>
        <v>0</v>
      </c>
      <c r="S1092" s="189">
        <v>0</v>
      </c>
      <c r="T1092" s="190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91" t="s">
        <v>234</v>
      </c>
      <c r="AT1092" s="191" t="s">
        <v>229</v>
      </c>
      <c r="AU1092" s="191" t="s">
        <v>82</v>
      </c>
      <c r="AY1092" s="19" t="s">
        <v>226</v>
      </c>
      <c r="BE1092" s="192">
        <f>IF(N1092="základní",J1092,0)</f>
        <v>0</v>
      </c>
      <c r="BF1092" s="192">
        <f>IF(N1092="snížená",J1092,0)</f>
        <v>0</v>
      </c>
      <c r="BG1092" s="192">
        <f>IF(N1092="zákl. přenesená",J1092,0)</f>
        <v>0</v>
      </c>
      <c r="BH1092" s="192">
        <f>IF(N1092="sníž. přenesená",J1092,0)</f>
        <v>0</v>
      </c>
      <c r="BI1092" s="192">
        <f>IF(N1092="nulová",J1092,0)</f>
        <v>0</v>
      </c>
      <c r="BJ1092" s="19" t="s">
        <v>80</v>
      </c>
      <c r="BK1092" s="192">
        <f>ROUND(I1092*H1092,2)</f>
        <v>0</v>
      </c>
      <c r="BL1092" s="19" t="s">
        <v>234</v>
      </c>
      <c r="BM1092" s="191" t="s">
        <v>1999</v>
      </c>
    </row>
    <row r="1093" spans="1:65" s="2" customFormat="1" ht="11.25">
      <c r="A1093" s="36"/>
      <c r="B1093" s="37"/>
      <c r="C1093" s="38"/>
      <c r="D1093" s="193" t="s">
        <v>236</v>
      </c>
      <c r="E1093" s="38"/>
      <c r="F1093" s="194" t="s">
        <v>2000</v>
      </c>
      <c r="G1093" s="38"/>
      <c r="H1093" s="38"/>
      <c r="I1093" s="195"/>
      <c r="J1093" s="38"/>
      <c r="K1093" s="38"/>
      <c r="L1093" s="41"/>
      <c r="M1093" s="196"/>
      <c r="N1093" s="197"/>
      <c r="O1093" s="66"/>
      <c r="P1093" s="66"/>
      <c r="Q1093" s="66"/>
      <c r="R1093" s="66"/>
      <c r="S1093" s="66"/>
      <c r="T1093" s="67"/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T1093" s="19" t="s">
        <v>236</v>
      </c>
      <c r="AU1093" s="19" t="s">
        <v>82</v>
      </c>
    </row>
    <row r="1094" spans="1:65" s="2" customFormat="1" ht="24.2" customHeight="1">
      <c r="A1094" s="36"/>
      <c r="B1094" s="37"/>
      <c r="C1094" s="180" t="s">
        <v>2001</v>
      </c>
      <c r="D1094" s="180" t="s">
        <v>229</v>
      </c>
      <c r="E1094" s="181" t="s">
        <v>2002</v>
      </c>
      <c r="F1094" s="182" t="s">
        <v>2003</v>
      </c>
      <c r="G1094" s="183" t="s">
        <v>232</v>
      </c>
      <c r="H1094" s="184">
        <v>56.691000000000003</v>
      </c>
      <c r="I1094" s="185"/>
      <c r="J1094" s="186">
        <f>ROUND(I1094*H1094,2)</f>
        <v>0</v>
      </c>
      <c r="K1094" s="182" t="s">
        <v>233</v>
      </c>
      <c r="L1094" s="41"/>
      <c r="M1094" s="187" t="s">
        <v>19</v>
      </c>
      <c r="N1094" s="188" t="s">
        <v>44</v>
      </c>
      <c r="O1094" s="66"/>
      <c r="P1094" s="189">
        <f>O1094*H1094</f>
        <v>0</v>
      </c>
      <c r="Q1094" s="189">
        <v>1.22014909E-2</v>
      </c>
      <c r="R1094" s="189">
        <f>Q1094*H1094</f>
        <v>0.69171472061190009</v>
      </c>
      <c r="S1094" s="189">
        <v>0</v>
      </c>
      <c r="T1094" s="190">
        <f>S1094*H1094</f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91" t="s">
        <v>234</v>
      </c>
      <c r="AT1094" s="191" t="s">
        <v>229</v>
      </c>
      <c r="AU1094" s="191" t="s">
        <v>82</v>
      </c>
      <c r="AY1094" s="19" t="s">
        <v>226</v>
      </c>
      <c r="BE1094" s="192">
        <f>IF(N1094="základní",J1094,0)</f>
        <v>0</v>
      </c>
      <c r="BF1094" s="192">
        <f>IF(N1094="snížená",J1094,0)</f>
        <v>0</v>
      </c>
      <c r="BG1094" s="192">
        <f>IF(N1094="zákl. přenesená",J1094,0)</f>
        <v>0</v>
      </c>
      <c r="BH1094" s="192">
        <f>IF(N1094="sníž. přenesená",J1094,0)</f>
        <v>0</v>
      </c>
      <c r="BI1094" s="192">
        <f>IF(N1094="nulová",J1094,0)</f>
        <v>0</v>
      </c>
      <c r="BJ1094" s="19" t="s">
        <v>80</v>
      </c>
      <c r="BK1094" s="192">
        <f>ROUND(I1094*H1094,2)</f>
        <v>0</v>
      </c>
      <c r="BL1094" s="19" t="s">
        <v>234</v>
      </c>
      <c r="BM1094" s="191" t="s">
        <v>2004</v>
      </c>
    </row>
    <row r="1095" spans="1:65" s="2" customFormat="1" ht="11.25">
      <c r="A1095" s="36"/>
      <c r="B1095" s="37"/>
      <c r="C1095" s="38"/>
      <c r="D1095" s="193" t="s">
        <v>236</v>
      </c>
      <c r="E1095" s="38"/>
      <c r="F1095" s="194" t="s">
        <v>2005</v>
      </c>
      <c r="G1095" s="38"/>
      <c r="H1095" s="38"/>
      <c r="I1095" s="195"/>
      <c r="J1095" s="38"/>
      <c r="K1095" s="38"/>
      <c r="L1095" s="41"/>
      <c r="M1095" s="196"/>
      <c r="N1095" s="197"/>
      <c r="O1095" s="66"/>
      <c r="P1095" s="66"/>
      <c r="Q1095" s="66"/>
      <c r="R1095" s="66"/>
      <c r="S1095" s="66"/>
      <c r="T1095" s="67"/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T1095" s="19" t="s">
        <v>236</v>
      </c>
      <c r="AU1095" s="19" t="s">
        <v>82</v>
      </c>
    </row>
    <row r="1096" spans="1:65" s="13" customFormat="1" ht="11.25">
      <c r="B1096" s="198"/>
      <c r="C1096" s="199"/>
      <c r="D1096" s="200" t="s">
        <v>238</v>
      </c>
      <c r="E1096" s="201" t="s">
        <v>19</v>
      </c>
      <c r="F1096" s="202" t="s">
        <v>1365</v>
      </c>
      <c r="G1096" s="199"/>
      <c r="H1096" s="201" t="s">
        <v>19</v>
      </c>
      <c r="I1096" s="203"/>
      <c r="J1096" s="199"/>
      <c r="K1096" s="199"/>
      <c r="L1096" s="204"/>
      <c r="M1096" s="205"/>
      <c r="N1096" s="206"/>
      <c r="O1096" s="206"/>
      <c r="P1096" s="206"/>
      <c r="Q1096" s="206"/>
      <c r="R1096" s="206"/>
      <c r="S1096" s="206"/>
      <c r="T1096" s="207"/>
      <c r="AT1096" s="208" t="s">
        <v>238</v>
      </c>
      <c r="AU1096" s="208" t="s">
        <v>82</v>
      </c>
      <c r="AV1096" s="13" t="s">
        <v>80</v>
      </c>
      <c r="AW1096" s="13" t="s">
        <v>35</v>
      </c>
      <c r="AX1096" s="13" t="s">
        <v>73</v>
      </c>
      <c r="AY1096" s="208" t="s">
        <v>226</v>
      </c>
    </row>
    <row r="1097" spans="1:65" s="13" customFormat="1" ht="11.25">
      <c r="B1097" s="198"/>
      <c r="C1097" s="199"/>
      <c r="D1097" s="200" t="s">
        <v>238</v>
      </c>
      <c r="E1097" s="201" t="s">
        <v>19</v>
      </c>
      <c r="F1097" s="202" t="s">
        <v>1520</v>
      </c>
      <c r="G1097" s="199"/>
      <c r="H1097" s="201" t="s">
        <v>19</v>
      </c>
      <c r="I1097" s="203"/>
      <c r="J1097" s="199"/>
      <c r="K1097" s="199"/>
      <c r="L1097" s="204"/>
      <c r="M1097" s="205"/>
      <c r="N1097" s="206"/>
      <c r="O1097" s="206"/>
      <c r="P1097" s="206"/>
      <c r="Q1097" s="206"/>
      <c r="R1097" s="206"/>
      <c r="S1097" s="206"/>
      <c r="T1097" s="207"/>
      <c r="AT1097" s="208" t="s">
        <v>238</v>
      </c>
      <c r="AU1097" s="208" t="s">
        <v>82</v>
      </c>
      <c r="AV1097" s="13" t="s">
        <v>80</v>
      </c>
      <c r="AW1097" s="13" t="s">
        <v>35</v>
      </c>
      <c r="AX1097" s="13" t="s">
        <v>73</v>
      </c>
      <c r="AY1097" s="208" t="s">
        <v>226</v>
      </c>
    </row>
    <row r="1098" spans="1:65" s="14" customFormat="1" ht="11.25">
      <c r="B1098" s="209"/>
      <c r="C1098" s="210"/>
      <c r="D1098" s="200" t="s">
        <v>238</v>
      </c>
      <c r="E1098" s="211" t="s">
        <v>19</v>
      </c>
      <c r="F1098" s="212" t="s">
        <v>1648</v>
      </c>
      <c r="G1098" s="210"/>
      <c r="H1098" s="213">
        <v>2.8180000000000001</v>
      </c>
      <c r="I1098" s="214"/>
      <c r="J1098" s="210"/>
      <c r="K1098" s="210"/>
      <c r="L1098" s="215"/>
      <c r="M1098" s="216"/>
      <c r="N1098" s="217"/>
      <c r="O1098" s="217"/>
      <c r="P1098" s="217"/>
      <c r="Q1098" s="217"/>
      <c r="R1098" s="217"/>
      <c r="S1098" s="217"/>
      <c r="T1098" s="218"/>
      <c r="AT1098" s="219" t="s">
        <v>238</v>
      </c>
      <c r="AU1098" s="219" t="s">
        <v>82</v>
      </c>
      <c r="AV1098" s="14" t="s">
        <v>82</v>
      </c>
      <c r="AW1098" s="14" t="s">
        <v>35</v>
      </c>
      <c r="AX1098" s="14" t="s">
        <v>73</v>
      </c>
      <c r="AY1098" s="219" t="s">
        <v>226</v>
      </c>
    </row>
    <row r="1099" spans="1:65" s="16" customFormat="1" ht="11.25">
      <c r="B1099" s="253"/>
      <c r="C1099" s="254"/>
      <c r="D1099" s="200" t="s">
        <v>238</v>
      </c>
      <c r="E1099" s="255" t="s">
        <v>19</v>
      </c>
      <c r="F1099" s="256" t="s">
        <v>1207</v>
      </c>
      <c r="G1099" s="254"/>
      <c r="H1099" s="257">
        <v>2.8180000000000001</v>
      </c>
      <c r="I1099" s="258"/>
      <c r="J1099" s="254"/>
      <c r="K1099" s="254"/>
      <c r="L1099" s="259"/>
      <c r="M1099" s="260"/>
      <c r="N1099" s="261"/>
      <c r="O1099" s="261"/>
      <c r="P1099" s="261"/>
      <c r="Q1099" s="261"/>
      <c r="R1099" s="261"/>
      <c r="S1099" s="261"/>
      <c r="T1099" s="262"/>
      <c r="AT1099" s="263" t="s">
        <v>238</v>
      </c>
      <c r="AU1099" s="263" t="s">
        <v>82</v>
      </c>
      <c r="AV1099" s="16" t="s">
        <v>90</v>
      </c>
      <c r="AW1099" s="16" t="s">
        <v>35</v>
      </c>
      <c r="AX1099" s="16" t="s">
        <v>73</v>
      </c>
      <c r="AY1099" s="263" t="s">
        <v>226</v>
      </c>
    </row>
    <row r="1100" spans="1:65" s="13" customFormat="1" ht="11.25">
      <c r="B1100" s="198"/>
      <c r="C1100" s="199"/>
      <c r="D1100" s="200" t="s">
        <v>238</v>
      </c>
      <c r="E1100" s="201" t="s">
        <v>19</v>
      </c>
      <c r="F1100" s="202" t="s">
        <v>1527</v>
      </c>
      <c r="G1100" s="199"/>
      <c r="H1100" s="201" t="s">
        <v>19</v>
      </c>
      <c r="I1100" s="203"/>
      <c r="J1100" s="199"/>
      <c r="K1100" s="199"/>
      <c r="L1100" s="204"/>
      <c r="M1100" s="205"/>
      <c r="N1100" s="206"/>
      <c r="O1100" s="206"/>
      <c r="P1100" s="206"/>
      <c r="Q1100" s="206"/>
      <c r="R1100" s="206"/>
      <c r="S1100" s="206"/>
      <c r="T1100" s="207"/>
      <c r="AT1100" s="208" t="s">
        <v>238</v>
      </c>
      <c r="AU1100" s="208" t="s">
        <v>82</v>
      </c>
      <c r="AV1100" s="13" t="s">
        <v>80</v>
      </c>
      <c r="AW1100" s="13" t="s">
        <v>35</v>
      </c>
      <c r="AX1100" s="13" t="s">
        <v>73</v>
      </c>
      <c r="AY1100" s="208" t="s">
        <v>226</v>
      </c>
    </row>
    <row r="1101" spans="1:65" s="14" customFormat="1" ht="11.25">
      <c r="B1101" s="209"/>
      <c r="C1101" s="210"/>
      <c r="D1101" s="200" t="s">
        <v>238</v>
      </c>
      <c r="E1101" s="211" t="s">
        <v>19</v>
      </c>
      <c r="F1101" s="212" t="s">
        <v>1650</v>
      </c>
      <c r="G1101" s="210"/>
      <c r="H1101" s="213">
        <v>2.843</v>
      </c>
      <c r="I1101" s="214"/>
      <c r="J1101" s="210"/>
      <c r="K1101" s="210"/>
      <c r="L1101" s="215"/>
      <c r="M1101" s="216"/>
      <c r="N1101" s="217"/>
      <c r="O1101" s="217"/>
      <c r="P1101" s="217"/>
      <c r="Q1101" s="217"/>
      <c r="R1101" s="217"/>
      <c r="S1101" s="217"/>
      <c r="T1101" s="218"/>
      <c r="AT1101" s="219" t="s">
        <v>238</v>
      </c>
      <c r="AU1101" s="219" t="s">
        <v>82</v>
      </c>
      <c r="AV1101" s="14" t="s">
        <v>82</v>
      </c>
      <c r="AW1101" s="14" t="s">
        <v>35</v>
      </c>
      <c r="AX1101" s="14" t="s">
        <v>73</v>
      </c>
      <c r="AY1101" s="219" t="s">
        <v>226</v>
      </c>
    </row>
    <row r="1102" spans="1:65" s="16" customFormat="1" ht="11.25">
      <c r="B1102" s="253"/>
      <c r="C1102" s="254"/>
      <c r="D1102" s="200" t="s">
        <v>238</v>
      </c>
      <c r="E1102" s="255" t="s">
        <v>19</v>
      </c>
      <c r="F1102" s="256" t="s">
        <v>1207</v>
      </c>
      <c r="G1102" s="254"/>
      <c r="H1102" s="257">
        <v>2.843</v>
      </c>
      <c r="I1102" s="258"/>
      <c r="J1102" s="254"/>
      <c r="K1102" s="254"/>
      <c r="L1102" s="259"/>
      <c r="M1102" s="260"/>
      <c r="N1102" s="261"/>
      <c r="O1102" s="261"/>
      <c r="P1102" s="261"/>
      <c r="Q1102" s="261"/>
      <c r="R1102" s="261"/>
      <c r="S1102" s="261"/>
      <c r="T1102" s="262"/>
      <c r="AT1102" s="263" t="s">
        <v>238</v>
      </c>
      <c r="AU1102" s="263" t="s">
        <v>82</v>
      </c>
      <c r="AV1102" s="16" t="s">
        <v>90</v>
      </c>
      <c r="AW1102" s="16" t="s">
        <v>35</v>
      </c>
      <c r="AX1102" s="16" t="s">
        <v>73</v>
      </c>
      <c r="AY1102" s="263" t="s">
        <v>226</v>
      </c>
    </row>
    <row r="1103" spans="1:65" s="13" customFormat="1" ht="11.25">
      <c r="B1103" s="198"/>
      <c r="C1103" s="199"/>
      <c r="D1103" s="200" t="s">
        <v>238</v>
      </c>
      <c r="E1103" s="201" t="s">
        <v>19</v>
      </c>
      <c r="F1103" s="202" t="s">
        <v>1552</v>
      </c>
      <c r="G1103" s="199"/>
      <c r="H1103" s="201" t="s">
        <v>19</v>
      </c>
      <c r="I1103" s="203"/>
      <c r="J1103" s="199"/>
      <c r="K1103" s="199"/>
      <c r="L1103" s="204"/>
      <c r="M1103" s="205"/>
      <c r="N1103" s="206"/>
      <c r="O1103" s="206"/>
      <c r="P1103" s="206"/>
      <c r="Q1103" s="206"/>
      <c r="R1103" s="206"/>
      <c r="S1103" s="206"/>
      <c r="T1103" s="207"/>
      <c r="AT1103" s="208" t="s">
        <v>238</v>
      </c>
      <c r="AU1103" s="208" t="s">
        <v>82</v>
      </c>
      <c r="AV1103" s="13" t="s">
        <v>80</v>
      </c>
      <c r="AW1103" s="13" t="s">
        <v>35</v>
      </c>
      <c r="AX1103" s="13" t="s">
        <v>73</v>
      </c>
      <c r="AY1103" s="208" t="s">
        <v>226</v>
      </c>
    </row>
    <row r="1104" spans="1:65" s="14" customFormat="1" ht="11.25">
      <c r="B1104" s="209"/>
      <c r="C1104" s="210"/>
      <c r="D1104" s="200" t="s">
        <v>238</v>
      </c>
      <c r="E1104" s="211" t="s">
        <v>19</v>
      </c>
      <c r="F1104" s="212" t="s">
        <v>1666</v>
      </c>
      <c r="G1104" s="210"/>
      <c r="H1104" s="213">
        <v>51.03</v>
      </c>
      <c r="I1104" s="214"/>
      <c r="J1104" s="210"/>
      <c r="K1104" s="210"/>
      <c r="L1104" s="215"/>
      <c r="M1104" s="216"/>
      <c r="N1104" s="217"/>
      <c r="O1104" s="217"/>
      <c r="P1104" s="217"/>
      <c r="Q1104" s="217"/>
      <c r="R1104" s="217"/>
      <c r="S1104" s="217"/>
      <c r="T1104" s="218"/>
      <c r="AT1104" s="219" t="s">
        <v>238</v>
      </c>
      <c r="AU1104" s="219" t="s">
        <v>82</v>
      </c>
      <c r="AV1104" s="14" t="s">
        <v>82</v>
      </c>
      <c r="AW1104" s="14" t="s">
        <v>35</v>
      </c>
      <c r="AX1104" s="14" t="s">
        <v>73</v>
      </c>
      <c r="AY1104" s="219" t="s">
        <v>226</v>
      </c>
    </row>
    <row r="1105" spans="1:65" s="16" customFormat="1" ht="11.25">
      <c r="B1105" s="253"/>
      <c r="C1105" s="254"/>
      <c r="D1105" s="200" t="s">
        <v>238</v>
      </c>
      <c r="E1105" s="255" t="s">
        <v>19</v>
      </c>
      <c r="F1105" s="256" t="s">
        <v>1207</v>
      </c>
      <c r="G1105" s="254"/>
      <c r="H1105" s="257">
        <v>51.03</v>
      </c>
      <c r="I1105" s="258"/>
      <c r="J1105" s="254"/>
      <c r="K1105" s="254"/>
      <c r="L1105" s="259"/>
      <c r="M1105" s="260"/>
      <c r="N1105" s="261"/>
      <c r="O1105" s="261"/>
      <c r="P1105" s="261"/>
      <c r="Q1105" s="261"/>
      <c r="R1105" s="261"/>
      <c r="S1105" s="261"/>
      <c r="T1105" s="262"/>
      <c r="AT1105" s="263" t="s">
        <v>238</v>
      </c>
      <c r="AU1105" s="263" t="s">
        <v>82</v>
      </c>
      <c r="AV1105" s="16" t="s">
        <v>90</v>
      </c>
      <c r="AW1105" s="16" t="s">
        <v>35</v>
      </c>
      <c r="AX1105" s="16" t="s">
        <v>73</v>
      </c>
      <c r="AY1105" s="263" t="s">
        <v>226</v>
      </c>
    </row>
    <row r="1106" spans="1:65" s="15" customFormat="1" ht="11.25">
      <c r="B1106" s="220"/>
      <c r="C1106" s="221"/>
      <c r="D1106" s="200" t="s">
        <v>238</v>
      </c>
      <c r="E1106" s="222" t="s">
        <v>19</v>
      </c>
      <c r="F1106" s="223" t="s">
        <v>241</v>
      </c>
      <c r="G1106" s="221"/>
      <c r="H1106" s="224">
        <v>56.691000000000003</v>
      </c>
      <c r="I1106" s="225"/>
      <c r="J1106" s="221"/>
      <c r="K1106" s="221"/>
      <c r="L1106" s="226"/>
      <c r="M1106" s="227"/>
      <c r="N1106" s="228"/>
      <c r="O1106" s="228"/>
      <c r="P1106" s="228"/>
      <c r="Q1106" s="228"/>
      <c r="R1106" s="228"/>
      <c r="S1106" s="228"/>
      <c r="T1106" s="229"/>
      <c r="AT1106" s="230" t="s">
        <v>238</v>
      </c>
      <c r="AU1106" s="230" t="s">
        <v>82</v>
      </c>
      <c r="AV1106" s="15" t="s">
        <v>143</v>
      </c>
      <c r="AW1106" s="15" t="s">
        <v>35</v>
      </c>
      <c r="AX1106" s="15" t="s">
        <v>80</v>
      </c>
      <c r="AY1106" s="230" t="s">
        <v>226</v>
      </c>
    </row>
    <row r="1107" spans="1:65" s="2" customFormat="1" ht="24.2" customHeight="1">
      <c r="A1107" s="36"/>
      <c r="B1107" s="37"/>
      <c r="C1107" s="180" t="s">
        <v>2006</v>
      </c>
      <c r="D1107" s="180" t="s">
        <v>229</v>
      </c>
      <c r="E1107" s="181" t="s">
        <v>2007</v>
      </c>
      <c r="F1107" s="182" t="s">
        <v>2008</v>
      </c>
      <c r="G1107" s="183" t="s">
        <v>232</v>
      </c>
      <c r="H1107" s="184">
        <v>54.015999999999998</v>
      </c>
      <c r="I1107" s="185"/>
      <c r="J1107" s="186">
        <f>ROUND(I1107*H1107,2)</f>
        <v>0</v>
      </c>
      <c r="K1107" s="182" t="s">
        <v>233</v>
      </c>
      <c r="L1107" s="41"/>
      <c r="M1107" s="187" t="s">
        <v>19</v>
      </c>
      <c r="N1107" s="188" t="s">
        <v>44</v>
      </c>
      <c r="O1107" s="66"/>
      <c r="P1107" s="189">
        <f>O1107*H1107</f>
        <v>0</v>
      </c>
      <c r="Q1107" s="189">
        <v>1.2588719999999999E-2</v>
      </c>
      <c r="R1107" s="189">
        <f>Q1107*H1107</f>
        <v>0.67999229951999995</v>
      </c>
      <c r="S1107" s="189">
        <v>0</v>
      </c>
      <c r="T1107" s="190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91" t="s">
        <v>234</v>
      </c>
      <c r="AT1107" s="191" t="s">
        <v>229</v>
      </c>
      <c r="AU1107" s="191" t="s">
        <v>82</v>
      </c>
      <c r="AY1107" s="19" t="s">
        <v>226</v>
      </c>
      <c r="BE1107" s="192">
        <f>IF(N1107="základní",J1107,0)</f>
        <v>0</v>
      </c>
      <c r="BF1107" s="192">
        <f>IF(N1107="snížená",J1107,0)</f>
        <v>0</v>
      </c>
      <c r="BG1107" s="192">
        <f>IF(N1107="zákl. přenesená",J1107,0)</f>
        <v>0</v>
      </c>
      <c r="BH1107" s="192">
        <f>IF(N1107="sníž. přenesená",J1107,0)</f>
        <v>0</v>
      </c>
      <c r="BI1107" s="192">
        <f>IF(N1107="nulová",J1107,0)</f>
        <v>0</v>
      </c>
      <c r="BJ1107" s="19" t="s">
        <v>80</v>
      </c>
      <c r="BK1107" s="192">
        <f>ROUND(I1107*H1107,2)</f>
        <v>0</v>
      </c>
      <c r="BL1107" s="19" t="s">
        <v>234</v>
      </c>
      <c r="BM1107" s="191" t="s">
        <v>2009</v>
      </c>
    </row>
    <row r="1108" spans="1:65" s="2" customFormat="1" ht="11.25">
      <c r="A1108" s="36"/>
      <c r="B1108" s="37"/>
      <c r="C1108" s="38"/>
      <c r="D1108" s="193" t="s">
        <v>236</v>
      </c>
      <c r="E1108" s="38"/>
      <c r="F1108" s="194" t="s">
        <v>2010</v>
      </c>
      <c r="G1108" s="38"/>
      <c r="H1108" s="38"/>
      <c r="I1108" s="195"/>
      <c r="J1108" s="38"/>
      <c r="K1108" s="38"/>
      <c r="L1108" s="41"/>
      <c r="M1108" s="196"/>
      <c r="N1108" s="197"/>
      <c r="O1108" s="66"/>
      <c r="P1108" s="66"/>
      <c r="Q1108" s="66"/>
      <c r="R1108" s="66"/>
      <c r="S1108" s="66"/>
      <c r="T1108" s="67"/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T1108" s="19" t="s">
        <v>236</v>
      </c>
      <c r="AU1108" s="19" t="s">
        <v>82</v>
      </c>
    </row>
    <row r="1109" spans="1:65" s="13" customFormat="1" ht="11.25">
      <c r="B1109" s="198"/>
      <c r="C1109" s="199"/>
      <c r="D1109" s="200" t="s">
        <v>238</v>
      </c>
      <c r="E1109" s="201" t="s">
        <v>19</v>
      </c>
      <c r="F1109" s="202" t="s">
        <v>1365</v>
      </c>
      <c r="G1109" s="199"/>
      <c r="H1109" s="201" t="s">
        <v>19</v>
      </c>
      <c r="I1109" s="203"/>
      <c r="J1109" s="199"/>
      <c r="K1109" s="199"/>
      <c r="L1109" s="204"/>
      <c r="M1109" s="205"/>
      <c r="N1109" s="206"/>
      <c r="O1109" s="206"/>
      <c r="P1109" s="206"/>
      <c r="Q1109" s="206"/>
      <c r="R1109" s="206"/>
      <c r="S1109" s="206"/>
      <c r="T1109" s="207"/>
      <c r="AT1109" s="208" t="s">
        <v>238</v>
      </c>
      <c r="AU1109" s="208" t="s">
        <v>82</v>
      </c>
      <c r="AV1109" s="13" t="s">
        <v>80</v>
      </c>
      <c r="AW1109" s="13" t="s">
        <v>35</v>
      </c>
      <c r="AX1109" s="13" t="s">
        <v>73</v>
      </c>
      <c r="AY1109" s="208" t="s">
        <v>226</v>
      </c>
    </row>
    <row r="1110" spans="1:65" s="13" customFormat="1" ht="11.25">
      <c r="B1110" s="198"/>
      <c r="C1110" s="199"/>
      <c r="D1110" s="200" t="s">
        <v>238</v>
      </c>
      <c r="E1110" s="201" t="s">
        <v>19</v>
      </c>
      <c r="F1110" s="202" t="s">
        <v>1556</v>
      </c>
      <c r="G1110" s="199"/>
      <c r="H1110" s="201" t="s">
        <v>19</v>
      </c>
      <c r="I1110" s="203"/>
      <c r="J1110" s="199"/>
      <c r="K1110" s="199"/>
      <c r="L1110" s="204"/>
      <c r="M1110" s="205"/>
      <c r="N1110" s="206"/>
      <c r="O1110" s="206"/>
      <c r="P1110" s="206"/>
      <c r="Q1110" s="206"/>
      <c r="R1110" s="206"/>
      <c r="S1110" s="206"/>
      <c r="T1110" s="207"/>
      <c r="AT1110" s="208" t="s">
        <v>238</v>
      </c>
      <c r="AU1110" s="208" t="s">
        <v>82</v>
      </c>
      <c r="AV1110" s="13" t="s">
        <v>80</v>
      </c>
      <c r="AW1110" s="13" t="s">
        <v>35</v>
      </c>
      <c r="AX1110" s="13" t="s">
        <v>73</v>
      </c>
      <c r="AY1110" s="208" t="s">
        <v>226</v>
      </c>
    </row>
    <row r="1111" spans="1:65" s="14" customFormat="1" ht="11.25">
      <c r="B1111" s="209"/>
      <c r="C1111" s="210"/>
      <c r="D1111" s="200" t="s">
        <v>238</v>
      </c>
      <c r="E1111" s="211" t="s">
        <v>19</v>
      </c>
      <c r="F1111" s="212" t="s">
        <v>1668</v>
      </c>
      <c r="G1111" s="210"/>
      <c r="H1111" s="213">
        <v>4.7690000000000001</v>
      </c>
      <c r="I1111" s="214"/>
      <c r="J1111" s="210"/>
      <c r="K1111" s="210"/>
      <c r="L1111" s="215"/>
      <c r="M1111" s="216"/>
      <c r="N1111" s="217"/>
      <c r="O1111" s="217"/>
      <c r="P1111" s="217"/>
      <c r="Q1111" s="217"/>
      <c r="R1111" s="217"/>
      <c r="S1111" s="217"/>
      <c r="T1111" s="218"/>
      <c r="AT1111" s="219" t="s">
        <v>238</v>
      </c>
      <c r="AU1111" s="219" t="s">
        <v>82</v>
      </c>
      <c r="AV1111" s="14" t="s">
        <v>82</v>
      </c>
      <c r="AW1111" s="14" t="s">
        <v>35</v>
      </c>
      <c r="AX1111" s="14" t="s">
        <v>73</v>
      </c>
      <c r="AY1111" s="219" t="s">
        <v>226</v>
      </c>
    </row>
    <row r="1112" spans="1:65" s="16" customFormat="1" ht="11.25">
      <c r="B1112" s="253"/>
      <c r="C1112" s="254"/>
      <c r="D1112" s="200" t="s">
        <v>238</v>
      </c>
      <c r="E1112" s="255" t="s">
        <v>19</v>
      </c>
      <c r="F1112" s="256" t="s">
        <v>1207</v>
      </c>
      <c r="G1112" s="254"/>
      <c r="H1112" s="257">
        <v>4.7690000000000001</v>
      </c>
      <c r="I1112" s="258"/>
      <c r="J1112" s="254"/>
      <c r="K1112" s="254"/>
      <c r="L1112" s="259"/>
      <c r="M1112" s="260"/>
      <c r="N1112" s="261"/>
      <c r="O1112" s="261"/>
      <c r="P1112" s="261"/>
      <c r="Q1112" s="261"/>
      <c r="R1112" s="261"/>
      <c r="S1112" s="261"/>
      <c r="T1112" s="262"/>
      <c r="AT1112" s="263" t="s">
        <v>238</v>
      </c>
      <c r="AU1112" s="263" t="s">
        <v>82</v>
      </c>
      <c r="AV1112" s="16" t="s">
        <v>90</v>
      </c>
      <c r="AW1112" s="16" t="s">
        <v>35</v>
      </c>
      <c r="AX1112" s="16" t="s">
        <v>73</v>
      </c>
      <c r="AY1112" s="263" t="s">
        <v>226</v>
      </c>
    </row>
    <row r="1113" spans="1:65" s="13" customFormat="1" ht="11.25">
      <c r="B1113" s="198"/>
      <c r="C1113" s="199"/>
      <c r="D1113" s="200" t="s">
        <v>238</v>
      </c>
      <c r="E1113" s="201" t="s">
        <v>19</v>
      </c>
      <c r="F1113" s="202" t="s">
        <v>1559</v>
      </c>
      <c r="G1113" s="199"/>
      <c r="H1113" s="201" t="s">
        <v>19</v>
      </c>
      <c r="I1113" s="203"/>
      <c r="J1113" s="199"/>
      <c r="K1113" s="199"/>
      <c r="L1113" s="204"/>
      <c r="M1113" s="205"/>
      <c r="N1113" s="206"/>
      <c r="O1113" s="206"/>
      <c r="P1113" s="206"/>
      <c r="Q1113" s="206"/>
      <c r="R1113" s="206"/>
      <c r="S1113" s="206"/>
      <c r="T1113" s="207"/>
      <c r="AT1113" s="208" t="s">
        <v>238</v>
      </c>
      <c r="AU1113" s="208" t="s">
        <v>82</v>
      </c>
      <c r="AV1113" s="13" t="s">
        <v>80</v>
      </c>
      <c r="AW1113" s="13" t="s">
        <v>35</v>
      </c>
      <c r="AX1113" s="13" t="s">
        <v>73</v>
      </c>
      <c r="AY1113" s="208" t="s">
        <v>226</v>
      </c>
    </row>
    <row r="1114" spans="1:65" s="14" customFormat="1" ht="11.25">
      <c r="B1114" s="209"/>
      <c r="C1114" s="210"/>
      <c r="D1114" s="200" t="s">
        <v>238</v>
      </c>
      <c r="E1114" s="211" t="s">
        <v>19</v>
      </c>
      <c r="F1114" s="212" t="s">
        <v>1670</v>
      </c>
      <c r="G1114" s="210"/>
      <c r="H1114" s="213">
        <v>4.6559999999999997</v>
      </c>
      <c r="I1114" s="214"/>
      <c r="J1114" s="210"/>
      <c r="K1114" s="210"/>
      <c r="L1114" s="215"/>
      <c r="M1114" s="216"/>
      <c r="N1114" s="217"/>
      <c r="O1114" s="217"/>
      <c r="P1114" s="217"/>
      <c r="Q1114" s="217"/>
      <c r="R1114" s="217"/>
      <c r="S1114" s="217"/>
      <c r="T1114" s="218"/>
      <c r="AT1114" s="219" t="s">
        <v>238</v>
      </c>
      <c r="AU1114" s="219" t="s">
        <v>82</v>
      </c>
      <c r="AV1114" s="14" t="s">
        <v>82</v>
      </c>
      <c r="AW1114" s="14" t="s">
        <v>35</v>
      </c>
      <c r="AX1114" s="14" t="s">
        <v>73</v>
      </c>
      <c r="AY1114" s="219" t="s">
        <v>226</v>
      </c>
    </row>
    <row r="1115" spans="1:65" s="16" customFormat="1" ht="11.25">
      <c r="B1115" s="253"/>
      <c r="C1115" s="254"/>
      <c r="D1115" s="200" t="s">
        <v>238</v>
      </c>
      <c r="E1115" s="255" t="s">
        <v>19</v>
      </c>
      <c r="F1115" s="256" t="s">
        <v>1207</v>
      </c>
      <c r="G1115" s="254"/>
      <c r="H1115" s="257">
        <v>4.6559999999999997</v>
      </c>
      <c r="I1115" s="258"/>
      <c r="J1115" s="254"/>
      <c r="K1115" s="254"/>
      <c r="L1115" s="259"/>
      <c r="M1115" s="260"/>
      <c r="N1115" s="261"/>
      <c r="O1115" s="261"/>
      <c r="P1115" s="261"/>
      <c r="Q1115" s="261"/>
      <c r="R1115" s="261"/>
      <c r="S1115" s="261"/>
      <c r="T1115" s="262"/>
      <c r="AT1115" s="263" t="s">
        <v>238</v>
      </c>
      <c r="AU1115" s="263" t="s">
        <v>82</v>
      </c>
      <c r="AV1115" s="16" t="s">
        <v>90</v>
      </c>
      <c r="AW1115" s="16" t="s">
        <v>35</v>
      </c>
      <c r="AX1115" s="16" t="s">
        <v>73</v>
      </c>
      <c r="AY1115" s="263" t="s">
        <v>226</v>
      </c>
    </row>
    <row r="1116" spans="1:65" s="13" customFormat="1" ht="11.25">
      <c r="B1116" s="198"/>
      <c r="C1116" s="199"/>
      <c r="D1116" s="200" t="s">
        <v>238</v>
      </c>
      <c r="E1116" s="201" t="s">
        <v>19</v>
      </c>
      <c r="F1116" s="202" t="s">
        <v>1562</v>
      </c>
      <c r="G1116" s="199"/>
      <c r="H1116" s="201" t="s">
        <v>19</v>
      </c>
      <c r="I1116" s="203"/>
      <c r="J1116" s="199"/>
      <c r="K1116" s="199"/>
      <c r="L1116" s="204"/>
      <c r="M1116" s="205"/>
      <c r="N1116" s="206"/>
      <c r="O1116" s="206"/>
      <c r="P1116" s="206"/>
      <c r="Q1116" s="206"/>
      <c r="R1116" s="206"/>
      <c r="S1116" s="206"/>
      <c r="T1116" s="207"/>
      <c r="AT1116" s="208" t="s">
        <v>238</v>
      </c>
      <c r="AU1116" s="208" t="s">
        <v>82</v>
      </c>
      <c r="AV1116" s="13" t="s">
        <v>80</v>
      </c>
      <c r="AW1116" s="13" t="s">
        <v>35</v>
      </c>
      <c r="AX1116" s="13" t="s">
        <v>73</v>
      </c>
      <c r="AY1116" s="208" t="s">
        <v>226</v>
      </c>
    </row>
    <row r="1117" spans="1:65" s="14" customFormat="1" ht="11.25">
      <c r="B1117" s="209"/>
      <c r="C1117" s="210"/>
      <c r="D1117" s="200" t="s">
        <v>238</v>
      </c>
      <c r="E1117" s="211" t="s">
        <v>19</v>
      </c>
      <c r="F1117" s="212" t="s">
        <v>1671</v>
      </c>
      <c r="G1117" s="210"/>
      <c r="H1117" s="213">
        <v>2.2599999999999998</v>
      </c>
      <c r="I1117" s="214"/>
      <c r="J1117" s="210"/>
      <c r="K1117" s="210"/>
      <c r="L1117" s="215"/>
      <c r="M1117" s="216"/>
      <c r="N1117" s="217"/>
      <c r="O1117" s="217"/>
      <c r="P1117" s="217"/>
      <c r="Q1117" s="217"/>
      <c r="R1117" s="217"/>
      <c r="S1117" s="217"/>
      <c r="T1117" s="218"/>
      <c r="AT1117" s="219" t="s">
        <v>238</v>
      </c>
      <c r="AU1117" s="219" t="s">
        <v>82</v>
      </c>
      <c r="AV1117" s="14" t="s">
        <v>82</v>
      </c>
      <c r="AW1117" s="14" t="s">
        <v>35</v>
      </c>
      <c r="AX1117" s="14" t="s">
        <v>73</v>
      </c>
      <c r="AY1117" s="219" t="s">
        <v>226</v>
      </c>
    </row>
    <row r="1118" spans="1:65" s="14" customFormat="1" ht="11.25">
      <c r="B1118" s="209"/>
      <c r="C1118" s="210"/>
      <c r="D1118" s="200" t="s">
        <v>238</v>
      </c>
      <c r="E1118" s="211" t="s">
        <v>19</v>
      </c>
      <c r="F1118" s="212" t="s">
        <v>2011</v>
      </c>
      <c r="G1118" s="210"/>
      <c r="H1118" s="213">
        <v>2.7</v>
      </c>
      <c r="I1118" s="214"/>
      <c r="J1118" s="210"/>
      <c r="K1118" s="210"/>
      <c r="L1118" s="215"/>
      <c r="M1118" s="216"/>
      <c r="N1118" s="217"/>
      <c r="O1118" s="217"/>
      <c r="P1118" s="217"/>
      <c r="Q1118" s="217"/>
      <c r="R1118" s="217"/>
      <c r="S1118" s="217"/>
      <c r="T1118" s="218"/>
      <c r="AT1118" s="219" t="s">
        <v>238</v>
      </c>
      <c r="AU1118" s="219" t="s">
        <v>82</v>
      </c>
      <c r="AV1118" s="14" t="s">
        <v>82</v>
      </c>
      <c r="AW1118" s="14" t="s">
        <v>35</v>
      </c>
      <c r="AX1118" s="14" t="s">
        <v>73</v>
      </c>
      <c r="AY1118" s="219" t="s">
        <v>226</v>
      </c>
    </row>
    <row r="1119" spans="1:65" s="16" customFormat="1" ht="11.25">
      <c r="B1119" s="253"/>
      <c r="C1119" s="254"/>
      <c r="D1119" s="200" t="s">
        <v>238</v>
      </c>
      <c r="E1119" s="255" t="s">
        <v>19</v>
      </c>
      <c r="F1119" s="256" t="s">
        <v>1207</v>
      </c>
      <c r="G1119" s="254"/>
      <c r="H1119" s="257">
        <v>4.96</v>
      </c>
      <c r="I1119" s="258"/>
      <c r="J1119" s="254"/>
      <c r="K1119" s="254"/>
      <c r="L1119" s="259"/>
      <c r="M1119" s="260"/>
      <c r="N1119" s="261"/>
      <c r="O1119" s="261"/>
      <c r="P1119" s="261"/>
      <c r="Q1119" s="261"/>
      <c r="R1119" s="261"/>
      <c r="S1119" s="261"/>
      <c r="T1119" s="262"/>
      <c r="AT1119" s="263" t="s">
        <v>238</v>
      </c>
      <c r="AU1119" s="263" t="s">
        <v>82</v>
      </c>
      <c r="AV1119" s="16" t="s">
        <v>90</v>
      </c>
      <c r="AW1119" s="16" t="s">
        <v>35</v>
      </c>
      <c r="AX1119" s="16" t="s">
        <v>73</v>
      </c>
      <c r="AY1119" s="263" t="s">
        <v>226</v>
      </c>
    </row>
    <row r="1120" spans="1:65" s="13" customFormat="1" ht="11.25">
      <c r="B1120" s="198"/>
      <c r="C1120" s="199"/>
      <c r="D1120" s="200" t="s">
        <v>238</v>
      </c>
      <c r="E1120" s="201" t="s">
        <v>19</v>
      </c>
      <c r="F1120" s="202" t="s">
        <v>1566</v>
      </c>
      <c r="G1120" s="199"/>
      <c r="H1120" s="201" t="s">
        <v>19</v>
      </c>
      <c r="I1120" s="203"/>
      <c r="J1120" s="199"/>
      <c r="K1120" s="199"/>
      <c r="L1120" s="204"/>
      <c r="M1120" s="205"/>
      <c r="N1120" s="206"/>
      <c r="O1120" s="206"/>
      <c r="P1120" s="206"/>
      <c r="Q1120" s="206"/>
      <c r="R1120" s="206"/>
      <c r="S1120" s="206"/>
      <c r="T1120" s="207"/>
      <c r="AT1120" s="208" t="s">
        <v>238</v>
      </c>
      <c r="AU1120" s="208" t="s">
        <v>82</v>
      </c>
      <c r="AV1120" s="13" t="s">
        <v>80</v>
      </c>
      <c r="AW1120" s="13" t="s">
        <v>35</v>
      </c>
      <c r="AX1120" s="13" t="s">
        <v>73</v>
      </c>
      <c r="AY1120" s="208" t="s">
        <v>226</v>
      </c>
    </row>
    <row r="1121" spans="2:51" s="14" customFormat="1" ht="11.25">
      <c r="B1121" s="209"/>
      <c r="C1121" s="210"/>
      <c r="D1121" s="200" t="s">
        <v>238</v>
      </c>
      <c r="E1121" s="211" t="s">
        <v>19</v>
      </c>
      <c r="F1121" s="212" t="s">
        <v>1674</v>
      </c>
      <c r="G1121" s="210"/>
      <c r="H1121" s="213">
        <v>3.4390000000000001</v>
      </c>
      <c r="I1121" s="214"/>
      <c r="J1121" s="210"/>
      <c r="K1121" s="210"/>
      <c r="L1121" s="215"/>
      <c r="M1121" s="216"/>
      <c r="N1121" s="217"/>
      <c r="O1121" s="217"/>
      <c r="P1121" s="217"/>
      <c r="Q1121" s="217"/>
      <c r="R1121" s="217"/>
      <c r="S1121" s="217"/>
      <c r="T1121" s="218"/>
      <c r="AT1121" s="219" t="s">
        <v>238</v>
      </c>
      <c r="AU1121" s="219" t="s">
        <v>82</v>
      </c>
      <c r="AV1121" s="14" t="s">
        <v>82</v>
      </c>
      <c r="AW1121" s="14" t="s">
        <v>35</v>
      </c>
      <c r="AX1121" s="14" t="s">
        <v>73</v>
      </c>
      <c r="AY1121" s="219" t="s">
        <v>226</v>
      </c>
    </row>
    <row r="1122" spans="2:51" s="14" customFormat="1" ht="11.25">
      <c r="B1122" s="209"/>
      <c r="C1122" s="210"/>
      <c r="D1122" s="200" t="s">
        <v>238</v>
      </c>
      <c r="E1122" s="211" t="s">
        <v>19</v>
      </c>
      <c r="F1122" s="212" t="s">
        <v>1675</v>
      </c>
      <c r="G1122" s="210"/>
      <c r="H1122" s="213">
        <v>1.966</v>
      </c>
      <c r="I1122" s="214"/>
      <c r="J1122" s="210"/>
      <c r="K1122" s="210"/>
      <c r="L1122" s="215"/>
      <c r="M1122" s="216"/>
      <c r="N1122" s="217"/>
      <c r="O1122" s="217"/>
      <c r="P1122" s="217"/>
      <c r="Q1122" s="217"/>
      <c r="R1122" s="217"/>
      <c r="S1122" s="217"/>
      <c r="T1122" s="218"/>
      <c r="AT1122" s="219" t="s">
        <v>238</v>
      </c>
      <c r="AU1122" s="219" t="s">
        <v>82</v>
      </c>
      <c r="AV1122" s="14" t="s">
        <v>82</v>
      </c>
      <c r="AW1122" s="14" t="s">
        <v>35</v>
      </c>
      <c r="AX1122" s="14" t="s">
        <v>73</v>
      </c>
      <c r="AY1122" s="219" t="s">
        <v>226</v>
      </c>
    </row>
    <row r="1123" spans="2:51" s="16" customFormat="1" ht="11.25">
      <c r="B1123" s="253"/>
      <c r="C1123" s="254"/>
      <c r="D1123" s="200" t="s">
        <v>238</v>
      </c>
      <c r="E1123" s="255" t="s">
        <v>19</v>
      </c>
      <c r="F1123" s="256" t="s">
        <v>1207</v>
      </c>
      <c r="G1123" s="254"/>
      <c r="H1123" s="257">
        <v>5.4050000000000002</v>
      </c>
      <c r="I1123" s="258"/>
      <c r="J1123" s="254"/>
      <c r="K1123" s="254"/>
      <c r="L1123" s="259"/>
      <c r="M1123" s="260"/>
      <c r="N1123" s="261"/>
      <c r="O1123" s="261"/>
      <c r="P1123" s="261"/>
      <c r="Q1123" s="261"/>
      <c r="R1123" s="261"/>
      <c r="S1123" s="261"/>
      <c r="T1123" s="262"/>
      <c r="AT1123" s="263" t="s">
        <v>238</v>
      </c>
      <c r="AU1123" s="263" t="s">
        <v>82</v>
      </c>
      <c r="AV1123" s="16" t="s">
        <v>90</v>
      </c>
      <c r="AW1123" s="16" t="s">
        <v>35</v>
      </c>
      <c r="AX1123" s="16" t="s">
        <v>73</v>
      </c>
      <c r="AY1123" s="263" t="s">
        <v>226</v>
      </c>
    </row>
    <row r="1124" spans="2:51" s="13" customFormat="1" ht="11.25">
      <c r="B1124" s="198"/>
      <c r="C1124" s="199"/>
      <c r="D1124" s="200" t="s">
        <v>238</v>
      </c>
      <c r="E1124" s="201" t="s">
        <v>19</v>
      </c>
      <c r="F1124" s="202" t="s">
        <v>1570</v>
      </c>
      <c r="G1124" s="199"/>
      <c r="H1124" s="201" t="s">
        <v>19</v>
      </c>
      <c r="I1124" s="203"/>
      <c r="J1124" s="199"/>
      <c r="K1124" s="199"/>
      <c r="L1124" s="204"/>
      <c r="M1124" s="205"/>
      <c r="N1124" s="206"/>
      <c r="O1124" s="206"/>
      <c r="P1124" s="206"/>
      <c r="Q1124" s="206"/>
      <c r="R1124" s="206"/>
      <c r="S1124" s="206"/>
      <c r="T1124" s="207"/>
      <c r="AT1124" s="208" t="s">
        <v>238</v>
      </c>
      <c r="AU1124" s="208" t="s">
        <v>82</v>
      </c>
      <c r="AV1124" s="13" t="s">
        <v>80</v>
      </c>
      <c r="AW1124" s="13" t="s">
        <v>35</v>
      </c>
      <c r="AX1124" s="13" t="s">
        <v>73</v>
      </c>
      <c r="AY1124" s="208" t="s">
        <v>226</v>
      </c>
    </row>
    <row r="1125" spans="2:51" s="14" customFormat="1" ht="11.25">
      <c r="B1125" s="209"/>
      <c r="C1125" s="210"/>
      <c r="D1125" s="200" t="s">
        <v>238</v>
      </c>
      <c r="E1125" s="211" t="s">
        <v>19</v>
      </c>
      <c r="F1125" s="212" t="s">
        <v>1677</v>
      </c>
      <c r="G1125" s="210"/>
      <c r="H1125" s="213">
        <v>4.9370000000000003</v>
      </c>
      <c r="I1125" s="214"/>
      <c r="J1125" s="210"/>
      <c r="K1125" s="210"/>
      <c r="L1125" s="215"/>
      <c r="M1125" s="216"/>
      <c r="N1125" s="217"/>
      <c r="O1125" s="217"/>
      <c r="P1125" s="217"/>
      <c r="Q1125" s="217"/>
      <c r="R1125" s="217"/>
      <c r="S1125" s="217"/>
      <c r="T1125" s="218"/>
      <c r="AT1125" s="219" t="s">
        <v>238</v>
      </c>
      <c r="AU1125" s="219" t="s">
        <v>82</v>
      </c>
      <c r="AV1125" s="14" t="s">
        <v>82</v>
      </c>
      <c r="AW1125" s="14" t="s">
        <v>35</v>
      </c>
      <c r="AX1125" s="14" t="s">
        <v>73</v>
      </c>
      <c r="AY1125" s="219" t="s">
        <v>226</v>
      </c>
    </row>
    <row r="1126" spans="2:51" s="16" customFormat="1" ht="11.25">
      <c r="B1126" s="253"/>
      <c r="C1126" s="254"/>
      <c r="D1126" s="200" t="s">
        <v>238</v>
      </c>
      <c r="E1126" s="255" t="s">
        <v>19</v>
      </c>
      <c r="F1126" s="256" t="s">
        <v>1207</v>
      </c>
      <c r="G1126" s="254"/>
      <c r="H1126" s="257">
        <v>4.9370000000000003</v>
      </c>
      <c r="I1126" s="258"/>
      <c r="J1126" s="254"/>
      <c r="K1126" s="254"/>
      <c r="L1126" s="259"/>
      <c r="M1126" s="260"/>
      <c r="N1126" s="261"/>
      <c r="O1126" s="261"/>
      <c r="P1126" s="261"/>
      <c r="Q1126" s="261"/>
      <c r="R1126" s="261"/>
      <c r="S1126" s="261"/>
      <c r="T1126" s="262"/>
      <c r="AT1126" s="263" t="s">
        <v>238</v>
      </c>
      <c r="AU1126" s="263" t="s">
        <v>82</v>
      </c>
      <c r="AV1126" s="16" t="s">
        <v>90</v>
      </c>
      <c r="AW1126" s="16" t="s">
        <v>35</v>
      </c>
      <c r="AX1126" s="16" t="s">
        <v>73</v>
      </c>
      <c r="AY1126" s="263" t="s">
        <v>226</v>
      </c>
    </row>
    <row r="1127" spans="2:51" s="13" customFormat="1" ht="11.25">
      <c r="B1127" s="198"/>
      <c r="C1127" s="199"/>
      <c r="D1127" s="200" t="s">
        <v>238</v>
      </c>
      <c r="E1127" s="201" t="s">
        <v>19</v>
      </c>
      <c r="F1127" s="202" t="s">
        <v>1573</v>
      </c>
      <c r="G1127" s="199"/>
      <c r="H1127" s="201" t="s">
        <v>19</v>
      </c>
      <c r="I1127" s="203"/>
      <c r="J1127" s="199"/>
      <c r="K1127" s="199"/>
      <c r="L1127" s="204"/>
      <c r="M1127" s="205"/>
      <c r="N1127" s="206"/>
      <c r="O1127" s="206"/>
      <c r="P1127" s="206"/>
      <c r="Q1127" s="206"/>
      <c r="R1127" s="206"/>
      <c r="S1127" s="206"/>
      <c r="T1127" s="207"/>
      <c r="AT1127" s="208" t="s">
        <v>238</v>
      </c>
      <c r="AU1127" s="208" t="s">
        <v>82</v>
      </c>
      <c r="AV1127" s="13" t="s">
        <v>80</v>
      </c>
      <c r="AW1127" s="13" t="s">
        <v>35</v>
      </c>
      <c r="AX1127" s="13" t="s">
        <v>73</v>
      </c>
      <c r="AY1127" s="208" t="s">
        <v>226</v>
      </c>
    </row>
    <row r="1128" spans="2:51" s="14" customFormat="1" ht="11.25">
      <c r="B1128" s="209"/>
      <c r="C1128" s="210"/>
      <c r="D1128" s="200" t="s">
        <v>238</v>
      </c>
      <c r="E1128" s="211" t="s">
        <v>19</v>
      </c>
      <c r="F1128" s="212" t="s">
        <v>1679</v>
      </c>
      <c r="G1128" s="210"/>
      <c r="H1128" s="213">
        <v>4.82</v>
      </c>
      <c r="I1128" s="214"/>
      <c r="J1128" s="210"/>
      <c r="K1128" s="210"/>
      <c r="L1128" s="215"/>
      <c r="M1128" s="216"/>
      <c r="N1128" s="217"/>
      <c r="O1128" s="217"/>
      <c r="P1128" s="217"/>
      <c r="Q1128" s="217"/>
      <c r="R1128" s="217"/>
      <c r="S1128" s="217"/>
      <c r="T1128" s="218"/>
      <c r="AT1128" s="219" t="s">
        <v>238</v>
      </c>
      <c r="AU1128" s="219" t="s">
        <v>82</v>
      </c>
      <c r="AV1128" s="14" t="s">
        <v>82</v>
      </c>
      <c r="AW1128" s="14" t="s">
        <v>35</v>
      </c>
      <c r="AX1128" s="14" t="s">
        <v>73</v>
      </c>
      <c r="AY1128" s="219" t="s">
        <v>226</v>
      </c>
    </row>
    <row r="1129" spans="2:51" s="16" customFormat="1" ht="11.25">
      <c r="B1129" s="253"/>
      <c r="C1129" s="254"/>
      <c r="D1129" s="200" t="s">
        <v>238</v>
      </c>
      <c r="E1129" s="255" t="s">
        <v>19</v>
      </c>
      <c r="F1129" s="256" t="s">
        <v>1207</v>
      </c>
      <c r="G1129" s="254"/>
      <c r="H1129" s="257">
        <v>4.82</v>
      </c>
      <c r="I1129" s="258"/>
      <c r="J1129" s="254"/>
      <c r="K1129" s="254"/>
      <c r="L1129" s="259"/>
      <c r="M1129" s="260"/>
      <c r="N1129" s="261"/>
      <c r="O1129" s="261"/>
      <c r="P1129" s="261"/>
      <c r="Q1129" s="261"/>
      <c r="R1129" s="261"/>
      <c r="S1129" s="261"/>
      <c r="T1129" s="262"/>
      <c r="AT1129" s="263" t="s">
        <v>238</v>
      </c>
      <c r="AU1129" s="263" t="s">
        <v>82</v>
      </c>
      <c r="AV1129" s="16" t="s">
        <v>90</v>
      </c>
      <c r="AW1129" s="16" t="s">
        <v>35</v>
      </c>
      <c r="AX1129" s="16" t="s">
        <v>73</v>
      </c>
      <c r="AY1129" s="263" t="s">
        <v>226</v>
      </c>
    </row>
    <row r="1130" spans="2:51" s="13" customFormat="1" ht="11.25">
      <c r="B1130" s="198"/>
      <c r="C1130" s="199"/>
      <c r="D1130" s="200" t="s">
        <v>238</v>
      </c>
      <c r="E1130" s="201" t="s">
        <v>19</v>
      </c>
      <c r="F1130" s="202" t="s">
        <v>1575</v>
      </c>
      <c r="G1130" s="199"/>
      <c r="H1130" s="201" t="s">
        <v>19</v>
      </c>
      <c r="I1130" s="203"/>
      <c r="J1130" s="199"/>
      <c r="K1130" s="199"/>
      <c r="L1130" s="204"/>
      <c r="M1130" s="205"/>
      <c r="N1130" s="206"/>
      <c r="O1130" s="206"/>
      <c r="P1130" s="206"/>
      <c r="Q1130" s="206"/>
      <c r="R1130" s="206"/>
      <c r="S1130" s="206"/>
      <c r="T1130" s="207"/>
      <c r="AT1130" s="208" t="s">
        <v>238</v>
      </c>
      <c r="AU1130" s="208" t="s">
        <v>82</v>
      </c>
      <c r="AV1130" s="13" t="s">
        <v>80</v>
      </c>
      <c r="AW1130" s="13" t="s">
        <v>35</v>
      </c>
      <c r="AX1130" s="13" t="s">
        <v>73</v>
      </c>
      <c r="AY1130" s="208" t="s">
        <v>226</v>
      </c>
    </row>
    <row r="1131" spans="2:51" s="14" customFormat="1" ht="11.25">
      <c r="B1131" s="209"/>
      <c r="C1131" s="210"/>
      <c r="D1131" s="200" t="s">
        <v>238</v>
      </c>
      <c r="E1131" s="211" t="s">
        <v>19</v>
      </c>
      <c r="F1131" s="212" t="s">
        <v>2012</v>
      </c>
      <c r="G1131" s="210"/>
      <c r="H1131" s="213">
        <v>5.8490000000000002</v>
      </c>
      <c r="I1131" s="214"/>
      <c r="J1131" s="210"/>
      <c r="K1131" s="210"/>
      <c r="L1131" s="215"/>
      <c r="M1131" s="216"/>
      <c r="N1131" s="217"/>
      <c r="O1131" s="217"/>
      <c r="P1131" s="217"/>
      <c r="Q1131" s="217"/>
      <c r="R1131" s="217"/>
      <c r="S1131" s="217"/>
      <c r="T1131" s="218"/>
      <c r="AT1131" s="219" t="s">
        <v>238</v>
      </c>
      <c r="AU1131" s="219" t="s">
        <v>82</v>
      </c>
      <c r="AV1131" s="14" t="s">
        <v>82</v>
      </c>
      <c r="AW1131" s="14" t="s">
        <v>35</v>
      </c>
      <c r="AX1131" s="14" t="s">
        <v>73</v>
      </c>
      <c r="AY1131" s="219" t="s">
        <v>226</v>
      </c>
    </row>
    <row r="1132" spans="2:51" s="14" customFormat="1" ht="11.25">
      <c r="B1132" s="209"/>
      <c r="C1132" s="210"/>
      <c r="D1132" s="200" t="s">
        <v>238</v>
      </c>
      <c r="E1132" s="211" t="s">
        <v>19</v>
      </c>
      <c r="F1132" s="212" t="s">
        <v>2013</v>
      </c>
      <c r="G1132" s="210"/>
      <c r="H1132" s="213">
        <v>1.365</v>
      </c>
      <c r="I1132" s="214"/>
      <c r="J1132" s="210"/>
      <c r="K1132" s="210"/>
      <c r="L1132" s="215"/>
      <c r="M1132" s="216"/>
      <c r="N1132" s="217"/>
      <c r="O1132" s="217"/>
      <c r="P1132" s="217"/>
      <c r="Q1132" s="217"/>
      <c r="R1132" s="217"/>
      <c r="S1132" s="217"/>
      <c r="T1132" s="218"/>
      <c r="AT1132" s="219" t="s">
        <v>238</v>
      </c>
      <c r="AU1132" s="219" t="s">
        <v>82</v>
      </c>
      <c r="AV1132" s="14" t="s">
        <v>82</v>
      </c>
      <c r="AW1132" s="14" t="s">
        <v>35</v>
      </c>
      <c r="AX1132" s="14" t="s">
        <v>73</v>
      </c>
      <c r="AY1132" s="219" t="s">
        <v>226</v>
      </c>
    </row>
    <row r="1133" spans="2:51" s="16" customFormat="1" ht="11.25">
      <c r="B1133" s="253"/>
      <c r="C1133" s="254"/>
      <c r="D1133" s="200" t="s">
        <v>238</v>
      </c>
      <c r="E1133" s="255" t="s">
        <v>19</v>
      </c>
      <c r="F1133" s="256" t="s">
        <v>1207</v>
      </c>
      <c r="G1133" s="254"/>
      <c r="H1133" s="257">
        <v>7.2140000000000004</v>
      </c>
      <c r="I1133" s="258"/>
      <c r="J1133" s="254"/>
      <c r="K1133" s="254"/>
      <c r="L1133" s="259"/>
      <c r="M1133" s="260"/>
      <c r="N1133" s="261"/>
      <c r="O1133" s="261"/>
      <c r="P1133" s="261"/>
      <c r="Q1133" s="261"/>
      <c r="R1133" s="261"/>
      <c r="S1133" s="261"/>
      <c r="T1133" s="262"/>
      <c r="AT1133" s="263" t="s">
        <v>238</v>
      </c>
      <c r="AU1133" s="263" t="s">
        <v>82</v>
      </c>
      <c r="AV1133" s="16" t="s">
        <v>90</v>
      </c>
      <c r="AW1133" s="16" t="s">
        <v>35</v>
      </c>
      <c r="AX1133" s="16" t="s">
        <v>73</v>
      </c>
      <c r="AY1133" s="263" t="s">
        <v>226</v>
      </c>
    </row>
    <row r="1134" spans="2:51" s="13" customFormat="1" ht="11.25">
      <c r="B1134" s="198"/>
      <c r="C1134" s="199"/>
      <c r="D1134" s="200" t="s">
        <v>238</v>
      </c>
      <c r="E1134" s="201" t="s">
        <v>19</v>
      </c>
      <c r="F1134" s="202" t="s">
        <v>1579</v>
      </c>
      <c r="G1134" s="199"/>
      <c r="H1134" s="201" t="s">
        <v>19</v>
      </c>
      <c r="I1134" s="203"/>
      <c r="J1134" s="199"/>
      <c r="K1134" s="199"/>
      <c r="L1134" s="204"/>
      <c r="M1134" s="205"/>
      <c r="N1134" s="206"/>
      <c r="O1134" s="206"/>
      <c r="P1134" s="206"/>
      <c r="Q1134" s="206"/>
      <c r="R1134" s="206"/>
      <c r="S1134" s="206"/>
      <c r="T1134" s="207"/>
      <c r="AT1134" s="208" t="s">
        <v>238</v>
      </c>
      <c r="AU1134" s="208" t="s">
        <v>82</v>
      </c>
      <c r="AV1134" s="13" t="s">
        <v>80</v>
      </c>
      <c r="AW1134" s="13" t="s">
        <v>35</v>
      </c>
      <c r="AX1134" s="13" t="s">
        <v>73</v>
      </c>
      <c r="AY1134" s="208" t="s">
        <v>226</v>
      </c>
    </row>
    <row r="1135" spans="2:51" s="14" customFormat="1" ht="11.25">
      <c r="B1135" s="209"/>
      <c r="C1135" s="210"/>
      <c r="D1135" s="200" t="s">
        <v>238</v>
      </c>
      <c r="E1135" s="211" t="s">
        <v>19</v>
      </c>
      <c r="F1135" s="212" t="s">
        <v>1674</v>
      </c>
      <c r="G1135" s="210"/>
      <c r="H1135" s="213">
        <v>3.4390000000000001</v>
      </c>
      <c r="I1135" s="214"/>
      <c r="J1135" s="210"/>
      <c r="K1135" s="210"/>
      <c r="L1135" s="215"/>
      <c r="M1135" s="216"/>
      <c r="N1135" s="217"/>
      <c r="O1135" s="217"/>
      <c r="P1135" s="217"/>
      <c r="Q1135" s="217"/>
      <c r="R1135" s="217"/>
      <c r="S1135" s="217"/>
      <c r="T1135" s="218"/>
      <c r="AT1135" s="219" t="s">
        <v>238</v>
      </c>
      <c r="AU1135" s="219" t="s">
        <v>82</v>
      </c>
      <c r="AV1135" s="14" t="s">
        <v>82</v>
      </c>
      <c r="AW1135" s="14" t="s">
        <v>35</v>
      </c>
      <c r="AX1135" s="14" t="s">
        <v>73</v>
      </c>
      <c r="AY1135" s="219" t="s">
        <v>226</v>
      </c>
    </row>
    <row r="1136" spans="2:51" s="14" customFormat="1" ht="11.25">
      <c r="B1136" s="209"/>
      <c r="C1136" s="210"/>
      <c r="D1136" s="200" t="s">
        <v>238</v>
      </c>
      <c r="E1136" s="211" t="s">
        <v>19</v>
      </c>
      <c r="F1136" s="212" t="s">
        <v>1675</v>
      </c>
      <c r="G1136" s="210"/>
      <c r="H1136" s="213">
        <v>1.966</v>
      </c>
      <c r="I1136" s="214"/>
      <c r="J1136" s="210"/>
      <c r="K1136" s="210"/>
      <c r="L1136" s="215"/>
      <c r="M1136" s="216"/>
      <c r="N1136" s="217"/>
      <c r="O1136" s="217"/>
      <c r="P1136" s="217"/>
      <c r="Q1136" s="217"/>
      <c r="R1136" s="217"/>
      <c r="S1136" s="217"/>
      <c r="T1136" s="218"/>
      <c r="AT1136" s="219" t="s">
        <v>238</v>
      </c>
      <c r="AU1136" s="219" t="s">
        <v>82</v>
      </c>
      <c r="AV1136" s="14" t="s">
        <v>82</v>
      </c>
      <c r="AW1136" s="14" t="s">
        <v>35</v>
      </c>
      <c r="AX1136" s="14" t="s">
        <v>73</v>
      </c>
      <c r="AY1136" s="219" t="s">
        <v>226</v>
      </c>
    </row>
    <row r="1137" spans="1:65" s="16" customFormat="1" ht="11.25">
      <c r="B1137" s="253"/>
      <c r="C1137" s="254"/>
      <c r="D1137" s="200" t="s">
        <v>238</v>
      </c>
      <c r="E1137" s="255" t="s">
        <v>19</v>
      </c>
      <c r="F1137" s="256" t="s">
        <v>1207</v>
      </c>
      <c r="G1137" s="254"/>
      <c r="H1137" s="257">
        <v>5.4050000000000002</v>
      </c>
      <c r="I1137" s="258"/>
      <c r="J1137" s="254"/>
      <c r="K1137" s="254"/>
      <c r="L1137" s="259"/>
      <c r="M1137" s="260"/>
      <c r="N1137" s="261"/>
      <c r="O1137" s="261"/>
      <c r="P1137" s="261"/>
      <c r="Q1137" s="261"/>
      <c r="R1137" s="261"/>
      <c r="S1137" s="261"/>
      <c r="T1137" s="262"/>
      <c r="AT1137" s="263" t="s">
        <v>238</v>
      </c>
      <c r="AU1137" s="263" t="s">
        <v>82</v>
      </c>
      <c r="AV1137" s="16" t="s">
        <v>90</v>
      </c>
      <c r="AW1137" s="16" t="s">
        <v>35</v>
      </c>
      <c r="AX1137" s="16" t="s">
        <v>73</v>
      </c>
      <c r="AY1137" s="263" t="s">
        <v>226</v>
      </c>
    </row>
    <row r="1138" spans="1:65" s="13" customFormat="1" ht="11.25">
      <c r="B1138" s="198"/>
      <c r="C1138" s="199"/>
      <c r="D1138" s="200" t="s">
        <v>238</v>
      </c>
      <c r="E1138" s="201" t="s">
        <v>19</v>
      </c>
      <c r="F1138" s="202" t="s">
        <v>1580</v>
      </c>
      <c r="G1138" s="199"/>
      <c r="H1138" s="201" t="s">
        <v>19</v>
      </c>
      <c r="I1138" s="203"/>
      <c r="J1138" s="199"/>
      <c r="K1138" s="199"/>
      <c r="L1138" s="204"/>
      <c r="M1138" s="205"/>
      <c r="N1138" s="206"/>
      <c r="O1138" s="206"/>
      <c r="P1138" s="206"/>
      <c r="Q1138" s="206"/>
      <c r="R1138" s="206"/>
      <c r="S1138" s="206"/>
      <c r="T1138" s="207"/>
      <c r="AT1138" s="208" t="s">
        <v>238</v>
      </c>
      <c r="AU1138" s="208" t="s">
        <v>82</v>
      </c>
      <c r="AV1138" s="13" t="s">
        <v>80</v>
      </c>
      <c r="AW1138" s="13" t="s">
        <v>35</v>
      </c>
      <c r="AX1138" s="13" t="s">
        <v>73</v>
      </c>
      <c r="AY1138" s="208" t="s">
        <v>226</v>
      </c>
    </row>
    <row r="1139" spans="1:65" s="14" customFormat="1" ht="11.25">
      <c r="B1139" s="209"/>
      <c r="C1139" s="210"/>
      <c r="D1139" s="200" t="s">
        <v>238</v>
      </c>
      <c r="E1139" s="211" t="s">
        <v>19</v>
      </c>
      <c r="F1139" s="212" t="s">
        <v>1684</v>
      </c>
      <c r="G1139" s="210"/>
      <c r="H1139" s="213">
        <v>11.85</v>
      </c>
      <c r="I1139" s="214"/>
      <c r="J1139" s="210"/>
      <c r="K1139" s="210"/>
      <c r="L1139" s="215"/>
      <c r="M1139" s="216"/>
      <c r="N1139" s="217"/>
      <c r="O1139" s="217"/>
      <c r="P1139" s="217"/>
      <c r="Q1139" s="217"/>
      <c r="R1139" s="217"/>
      <c r="S1139" s="217"/>
      <c r="T1139" s="218"/>
      <c r="AT1139" s="219" t="s">
        <v>238</v>
      </c>
      <c r="AU1139" s="219" t="s">
        <v>82</v>
      </c>
      <c r="AV1139" s="14" t="s">
        <v>82</v>
      </c>
      <c r="AW1139" s="14" t="s">
        <v>35</v>
      </c>
      <c r="AX1139" s="14" t="s">
        <v>73</v>
      </c>
      <c r="AY1139" s="219" t="s">
        <v>226</v>
      </c>
    </row>
    <row r="1140" spans="1:65" s="16" customFormat="1" ht="11.25">
      <c r="B1140" s="253"/>
      <c r="C1140" s="254"/>
      <c r="D1140" s="200" t="s">
        <v>238</v>
      </c>
      <c r="E1140" s="255" t="s">
        <v>19</v>
      </c>
      <c r="F1140" s="256" t="s">
        <v>1207</v>
      </c>
      <c r="G1140" s="254"/>
      <c r="H1140" s="257">
        <v>11.85</v>
      </c>
      <c r="I1140" s="258"/>
      <c r="J1140" s="254"/>
      <c r="K1140" s="254"/>
      <c r="L1140" s="259"/>
      <c r="M1140" s="260"/>
      <c r="N1140" s="261"/>
      <c r="O1140" s="261"/>
      <c r="P1140" s="261"/>
      <c r="Q1140" s="261"/>
      <c r="R1140" s="261"/>
      <c r="S1140" s="261"/>
      <c r="T1140" s="262"/>
      <c r="AT1140" s="263" t="s">
        <v>238</v>
      </c>
      <c r="AU1140" s="263" t="s">
        <v>82</v>
      </c>
      <c r="AV1140" s="16" t="s">
        <v>90</v>
      </c>
      <c r="AW1140" s="16" t="s">
        <v>35</v>
      </c>
      <c r="AX1140" s="16" t="s">
        <v>73</v>
      </c>
      <c r="AY1140" s="263" t="s">
        <v>226</v>
      </c>
    </row>
    <row r="1141" spans="1:65" s="15" customFormat="1" ht="11.25">
      <c r="B1141" s="220"/>
      <c r="C1141" s="221"/>
      <c r="D1141" s="200" t="s">
        <v>238</v>
      </c>
      <c r="E1141" s="222" t="s">
        <v>19</v>
      </c>
      <c r="F1141" s="223" t="s">
        <v>241</v>
      </c>
      <c r="G1141" s="221"/>
      <c r="H1141" s="224">
        <v>54.015999999999998</v>
      </c>
      <c r="I1141" s="225"/>
      <c r="J1141" s="221"/>
      <c r="K1141" s="221"/>
      <c r="L1141" s="226"/>
      <c r="M1141" s="227"/>
      <c r="N1141" s="228"/>
      <c r="O1141" s="228"/>
      <c r="P1141" s="228"/>
      <c r="Q1141" s="228"/>
      <c r="R1141" s="228"/>
      <c r="S1141" s="228"/>
      <c r="T1141" s="229"/>
      <c r="AT1141" s="230" t="s">
        <v>238</v>
      </c>
      <c r="AU1141" s="230" t="s">
        <v>82</v>
      </c>
      <c r="AV1141" s="15" t="s">
        <v>143</v>
      </c>
      <c r="AW1141" s="15" t="s">
        <v>35</v>
      </c>
      <c r="AX1141" s="15" t="s">
        <v>80</v>
      </c>
      <c r="AY1141" s="230" t="s">
        <v>226</v>
      </c>
    </row>
    <row r="1142" spans="1:65" s="2" customFormat="1" ht="24.2" customHeight="1">
      <c r="A1142" s="36"/>
      <c r="B1142" s="37"/>
      <c r="C1142" s="180" t="s">
        <v>2014</v>
      </c>
      <c r="D1142" s="180" t="s">
        <v>229</v>
      </c>
      <c r="E1142" s="181" t="s">
        <v>2015</v>
      </c>
      <c r="F1142" s="182" t="s">
        <v>2016</v>
      </c>
      <c r="G1142" s="183" t="s">
        <v>232</v>
      </c>
      <c r="H1142" s="184">
        <v>110.70699999999999</v>
      </c>
      <c r="I1142" s="185"/>
      <c r="J1142" s="186">
        <f>ROUND(I1142*H1142,2)</f>
        <v>0</v>
      </c>
      <c r="K1142" s="182" t="s">
        <v>233</v>
      </c>
      <c r="L1142" s="41"/>
      <c r="M1142" s="187" t="s">
        <v>19</v>
      </c>
      <c r="N1142" s="188" t="s">
        <v>44</v>
      </c>
      <c r="O1142" s="66"/>
      <c r="P1142" s="189">
        <f>O1142*H1142</f>
        <v>0</v>
      </c>
      <c r="Q1142" s="189">
        <v>1E-4</v>
      </c>
      <c r="R1142" s="189">
        <f>Q1142*H1142</f>
        <v>1.1070699999999999E-2</v>
      </c>
      <c r="S1142" s="189">
        <v>0</v>
      </c>
      <c r="T1142" s="190">
        <f>S1142*H1142</f>
        <v>0</v>
      </c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R1142" s="191" t="s">
        <v>234</v>
      </c>
      <c r="AT1142" s="191" t="s">
        <v>229</v>
      </c>
      <c r="AU1142" s="191" t="s">
        <v>82</v>
      </c>
      <c r="AY1142" s="19" t="s">
        <v>226</v>
      </c>
      <c r="BE1142" s="192">
        <f>IF(N1142="základní",J1142,0)</f>
        <v>0</v>
      </c>
      <c r="BF1142" s="192">
        <f>IF(N1142="snížená",J1142,0)</f>
        <v>0</v>
      </c>
      <c r="BG1142" s="192">
        <f>IF(N1142="zákl. přenesená",J1142,0)</f>
        <v>0</v>
      </c>
      <c r="BH1142" s="192">
        <f>IF(N1142="sníž. přenesená",J1142,0)</f>
        <v>0</v>
      </c>
      <c r="BI1142" s="192">
        <f>IF(N1142="nulová",J1142,0)</f>
        <v>0</v>
      </c>
      <c r="BJ1142" s="19" t="s">
        <v>80</v>
      </c>
      <c r="BK1142" s="192">
        <f>ROUND(I1142*H1142,2)</f>
        <v>0</v>
      </c>
      <c r="BL1142" s="19" t="s">
        <v>234</v>
      </c>
      <c r="BM1142" s="191" t="s">
        <v>2017</v>
      </c>
    </row>
    <row r="1143" spans="1:65" s="2" customFormat="1" ht="11.25">
      <c r="A1143" s="36"/>
      <c r="B1143" s="37"/>
      <c r="C1143" s="38"/>
      <c r="D1143" s="193" t="s">
        <v>236</v>
      </c>
      <c r="E1143" s="38"/>
      <c r="F1143" s="194" t="s">
        <v>2018</v>
      </c>
      <c r="G1143" s="38"/>
      <c r="H1143" s="38"/>
      <c r="I1143" s="195"/>
      <c r="J1143" s="38"/>
      <c r="K1143" s="38"/>
      <c r="L1143" s="41"/>
      <c r="M1143" s="196"/>
      <c r="N1143" s="197"/>
      <c r="O1143" s="66"/>
      <c r="P1143" s="66"/>
      <c r="Q1143" s="66"/>
      <c r="R1143" s="66"/>
      <c r="S1143" s="66"/>
      <c r="T1143" s="67"/>
      <c r="U1143" s="36"/>
      <c r="V1143" s="36"/>
      <c r="W1143" s="36"/>
      <c r="X1143" s="36"/>
      <c r="Y1143" s="36"/>
      <c r="Z1143" s="36"/>
      <c r="AA1143" s="36"/>
      <c r="AB1143" s="36"/>
      <c r="AC1143" s="36"/>
      <c r="AD1143" s="36"/>
      <c r="AE1143" s="36"/>
      <c r="AT1143" s="19" t="s">
        <v>236</v>
      </c>
      <c r="AU1143" s="19" t="s">
        <v>82</v>
      </c>
    </row>
    <row r="1144" spans="1:65" s="2" customFormat="1" ht="24.2" customHeight="1">
      <c r="A1144" s="36"/>
      <c r="B1144" s="37"/>
      <c r="C1144" s="180" t="s">
        <v>2019</v>
      </c>
      <c r="D1144" s="180" t="s">
        <v>229</v>
      </c>
      <c r="E1144" s="181" t="s">
        <v>2020</v>
      </c>
      <c r="F1144" s="182" t="s">
        <v>2021</v>
      </c>
      <c r="G1144" s="183" t="s">
        <v>261</v>
      </c>
      <c r="H1144" s="184">
        <v>1</v>
      </c>
      <c r="I1144" s="185"/>
      <c r="J1144" s="186">
        <f>ROUND(I1144*H1144,2)</f>
        <v>0</v>
      </c>
      <c r="K1144" s="182" t="s">
        <v>233</v>
      </c>
      <c r="L1144" s="41"/>
      <c r="M1144" s="187" t="s">
        <v>19</v>
      </c>
      <c r="N1144" s="188" t="s">
        <v>44</v>
      </c>
      <c r="O1144" s="66"/>
      <c r="P1144" s="189">
        <f>O1144*H1144</f>
        <v>0</v>
      </c>
      <c r="Q1144" s="189">
        <v>3.1999999999999999E-5</v>
      </c>
      <c r="R1144" s="189">
        <f>Q1144*H1144</f>
        <v>3.1999999999999999E-5</v>
      </c>
      <c r="S1144" s="189">
        <v>0</v>
      </c>
      <c r="T1144" s="190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91" t="s">
        <v>234</v>
      </c>
      <c r="AT1144" s="191" t="s">
        <v>229</v>
      </c>
      <c r="AU1144" s="191" t="s">
        <v>82</v>
      </c>
      <c r="AY1144" s="19" t="s">
        <v>226</v>
      </c>
      <c r="BE1144" s="192">
        <f>IF(N1144="základní",J1144,0)</f>
        <v>0</v>
      </c>
      <c r="BF1144" s="192">
        <f>IF(N1144="snížená",J1144,0)</f>
        <v>0</v>
      </c>
      <c r="BG1144" s="192">
        <f>IF(N1144="zákl. přenesená",J1144,0)</f>
        <v>0</v>
      </c>
      <c r="BH1144" s="192">
        <f>IF(N1144="sníž. přenesená",J1144,0)</f>
        <v>0</v>
      </c>
      <c r="BI1144" s="192">
        <f>IF(N1144="nulová",J1144,0)</f>
        <v>0</v>
      </c>
      <c r="BJ1144" s="19" t="s">
        <v>80</v>
      </c>
      <c r="BK1144" s="192">
        <f>ROUND(I1144*H1144,2)</f>
        <v>0</v>
      </c>
      <c r="BL1144" s="19" t="s">
        <v>234</v>
      </c>
      <c r="BM1144" s="191" t="s">
        <v>2022</v>
      </c>
    </row>
    <row r="1145" spans="1:65" s="2" customFormat="1" ht="11.25">
      <c r="A1145" s="36"/>
      <c r="B1145" s="37"/>
      <c r="C1145" s="38"/>
      <c r="D1145" s="193" t="s">
        <v>236</v>
      </c>
      <c r="E1145" s="38"/>
      <c r="F1145" s="194" t="s">
        <v>2023</v>
      </c>
      <c r="G1145" s="38"/>
      <c r="H1145" s="38"/>
      <c r="I1145" s="195"/>
      <c r="J1145" s="38"/>
      <c r="K1145" s="38"/>
      <c r="L1145" s="41"/>
      <c r="M1145" s="196"/>
      <c r="N1145" s="197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236</v>
      </c>
      <c r="AU1145" s="19" t="s">
        <v>82</v>
      </c>
    </row>
    <row r="1146" spans="1:65" s="13" customFormat="1" ht="11.25">
      <c r="B1146" s="198"/>
      <c r="C1146" s="199"/>
      <c r="D1146" s="200" t="s">
        <v>238</v>
      </c>
      <c r="E1146" s="201" t="s">
        <v>19</v>
      </c>
      <c r="F1146" s="202" t="s">
        <v>482</v>
      </c>
      <c r="G1146" s="199"/>
      <c r="H1146" s="201" t="s">
        <v>19</v>
      </c>
      <c r="I1146" s="203"/>
      <c r="J1146" s="199"/>
      <c r="K1146" s="199"/>
      <c r="L1146" s="204"/>
      <c r="M1146" s="205"/>
      <c r="N1146" s="206"/>
      <c r="O1146" s="206"/>
      <c r="P1146" s="206"/>
      <c r="Q1146" s="206"/>
      <c r="R1146" s="206"/>
      <c r="S1146" s="206"/>
      <c r="T1146" s="207"/>
      <c r="AT1146" s="208" t="s">
        <v>238</v>
      </c>
      <c r="AU1146" s="208" t="s">
        <v>82</v>
      </c>
      <c r="AV1146" s="13" t="s">
        <v>80</v>
      </c>
      <c r="AW1146" s="13" t="s">
        <v>35</v>
      </c>
      <c r="AX1146" s="13" t="s">
        <v>73</v>
      </c>
      <c r="AY1146" s="208" t="s">
        <v>226</v>
      </c>
    </row>
    <row r="1147" spans="1:65" s="14" customFormat="1" ht="11.25">
      <c r="B1147" s="209"/>
      <c r="C1147" s="210"/>
      <c r="D1147" s="200" t="s">
        <v>238</v>
      </c>
      <c r="E1147" s="211" t="s">
        <v>19</v>
      </c>
      <c r="F1147" s="212" t="s">
        <v>2024</v>
      </c>
      <c r="G1147" s="210"/>
      <c r="H1147" s="213">
        <v>1</v>
      </c>
      <c r="I1147" s="214"/>
      <c r="J1147" s="210"/>
      <c r="K1147" s="210"/>
      <c r="L1147" s="215"/>
      <c r="M1147" s="216"/>
      <c r="N1147" s="217"/>
      <c r="O1147" s="217"/>
      <c r="P1147" s="217"/>
      <c r="Q1147" s="217"/>
      <c r="R1147" s="217"/>
      <c r="S1147" s="217"/>
      <c r="T1147" s="218"/>
      <c r="AT1147" s="219" t="s">
        <v>238</v>
      </c>
      <c r="AU1147" s="219" t="s">
        <v>82</v>
      </c>
      <c r="AV1147" s="14" t="s">
        <v>82</v>
      </c>
      <c r="AW1147" s="14" t="s">
        <v>35</v>
      </c>
      <c r="AX1147" s="14" t="s">
        <v>73</v>
      </c>
      <c r="AY1147" s="219" t="s">
        <v>226</v>
      </c>
    </row>
    <row r="1148" spans="1:65" s="15" customFormat="1" ht="11.25">
      <c r="B1148" s="220"/>
      <c r="C1148" s="221"/>
      <c r="D1148" s="200" t="s">
        <v>238</v>
      </c>
      <c r="E1148" s="222" t="s">
        <v>19</v>
      </c>
      <c r="F1148" s="223" t="s">
        <v>241</v>
      </c>
      <c r="G1148" s="221"/>
      <c r="H1148" s="224">
        <v>1</v>
      </c>
      <c r="I1148" s="225"/>
      <c r="J1148" s="221"/>
      <c r="K1148" s="221"/>
      <c r="L1148" s="226"/>
      <c r="M1148" s="227"/>
      <c r="N1148" s="228"/>
      <c r="O1148" s="228"/>
      <c r="P1148" s="228"/>
      <c r="Q1148" s="228"/>
      <c r="R1148" s="228"/>
      <c r="S1148" s="228"/>
      <c r="T1148" s="229"/>
      <c r="AT1148" s="230" t="s">
        <v>238</v>
      </c>
      <c r="AU1148" s="230" t="s">
        <v>82</v>
      </c>
      <c r="AV1148" s="15" t="s">
        <v>143</v>
      </c>
      <c r="AW1148" s="15" t="s">
        <v>35</v>
      </c>
      <c r="AX1148" s="15" t="s">
        <v>80</v>
      </c>
      <c r="AY1148" s="230" t="s">
        <v>226</v>
      </c>
    </row>
    <row r="1149" spans="1:65" s="2" customFormat="1" ht="16.5" customHeight="1">
      <c r="A1149" s="36"/>
      <c r="B1149" s="37"/>
      <c r="C1149" s="231" t="s">
        <v>2025</v>
      </c>
      <c r="D1149" s="231" t="s">
        <v>242</v>
      </c>
      <c r="E1149" s="232" t="s">
        <v>2026</v>
      </c>
      <c r="F1149" s="233" t="s">
        <v>2027</v>
      </c>
      <c r="G1149" s="234" t="s">
        <v>261</v>
      </c>
      <c r="H1149" s="235">
        <v>1</v>
      </c>
      <c r="I1149" s="236"/>
      <c r="J1149" s="237">
        <f>ROUND(I1149*H1149,2)</f>
        <v>0</v>
      </c>
      <c r="K1149" s="233" t="s">
        <v>233</v>
      </c>
      <c r="L1149" s="238"/>
      <c r="M1149" s="239" t="s">
        <v>19</v>
      </c>
      <c r="N1149" s="240" t="s">
        <v>44</v>
      </c>
      <c r="O1149" s="66"/>
      <c r="P1149" s="189">
        <f>O1149*H1149</f>
        <v>0</v>
      </c>
      <c r="Q1149" s="189">
        <v>3.2000000000000002E-3</v>
      </c>
      <c r="R1149" s="189">
        <f>Q1149*H1149</f>
        <v>3.2000000000000002E-3</v>
      </c>
      <c r="S1149" s="189">
        <v>0</v>
      </c>
      <c r="T1149" s="190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91" t="s">
        <v>246</v>
      </c>
      <c r="AT1149" s="191" t="s">
        <v>242</v>
      </c>
      <c r="AU1149" s="191" t="s">
        <v>82</v>
      </c>
      <c r="AY1149" s="19" t="s">
        <v>226</v>
      </c>
      <c r="BE1149" s="192">
        <f>IF(N1149="základní",J1149,0)</f>
        <v>0</v>
      </c>
      <c r="BF1149" s="192">
        <f>IF(N1149="snížená",J1149,0)</f>
        <v>0</v>
      </c>
      <c r="BG1149" s="192">
        <f>IF(N1149="zákl. přenesená",J1149,0)</f>
        <v>0</v>
      </c>
      <c r="BH1149" s="192">
        <f>IF(N1149="sníž. přenesená",J1149,0)</f>
        <v>0</v>
      </c>
      <c r="BI1149" s="192">
        <f>IF(N1149="nulová",J1149,0)</f>
        <v>0</v>
      </c>
      <c r="BJ1149" s="19" t="s">
        <v>80</v>
      </c>
      <c r="BK1149" s="192">
        <f>ROUND(I1149*H1149,2)</f>
        <v>0</v>
      </c>
      <c r="BL1149" s="19" t="s">
        <v>234</v>
      </c>
      <c r="BM1149" s="191" t="s">
        <v>2028</v>
      </c>
    </row>
    <row r="1150" spans="1:65" s="2" customFormat="1" ht="24.2" customHeight="1">
      <c r="A1150" s="36"/>
      <c r="B1150" s="37"/>
      <c r="C1150" s="180" t="s">
        <v>2029</v>
      </c>
      <c r="D1150" s="180" t="s">
        <v>229</v>
      </c>
      <c r="E1150" s="181" t="s">
        <v>2030</v>
      </c>
      <c r="F1150" s="182" t="s">
        <v>2031</v>
      </c>
      <c r="G1150" s="183" t="s">
        <v>232</v>
      </c>
      <c r="H1150" s="184">
        <v>1.2</v>
      </c>
      <c r="I1150" s="185"/>
      <c r="J1150" s="186">
        <f>ROUND(I1150*H1150,2)</f>
        <v>0</v>
      </c>
      <c r="K1150" s="182" t="s">
        <v>233</v>
      </c>
      <c r="L1150" s="41"/>
      <c r="M1150" s="187" t="s">
        <v>19</v>
      </c>
      <c r="N1150" s="188" t="s">
        <v>44</v>
      </c>
      <c r="O1150" s="66"/>
      <c r="P1150" s="189">
        <f>O1150*H1150</f>
        <v>0</v>
      </c>
      <c r="Q1150" s="189">
        <v>3.4416000000000002E-2</v>
      </c>
      <c r="R1150" s="189">
        <f>Q1150*H1150</f>
        <v>4.1299200000000001E-2</v>
      </c>
      <c r="S1150" s="189">
        <v>0</v>
      </c>
      <c r="T1150" s="190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91" t="s">
        <v>234</v>
      </c>
      <c r="AT1150" s="191" t="s">
        <v>229</v>
      </c>
      <c r="AU1150" s="191" t="s">
        <v>82</v>
      </c>
      <c r="AY1150" s="19" t="s">
        <v>226</v>
      </c>
      <c r="BE1150" s="192">
        <f>IF(N1150="základní",J1150,0)</f>
        <v>0</v>
      </c>
      <c r="BF1150" s="192">
        <f>IF(N1150="snížená",J1150,0)</f>
        <v>0</v>
      </c>
      <c r="BG1150" s="192">
        <f>IF(N1150="zákl. přenesená",J1150,0)</f>
        <v>0</v>
      </c>
      <c r="BH1150" s="192">
        <f>IF(N1150="sníž. přenesená",J1150,0)</f>
        <v>0</v>
      </c>
      <c r="BI1150" s="192">
        <f>IF(N1150="nulová",J1150,0)</f>
        <v>0</v>
      </c>
      <c r="BJ1150" s="19" t="s">
        <v>80</v>
      </c>
      <c r="BK1150" s="192">
        <f>ROUND(I1150*H1150,2)</f>
        <v>0</v>
      </c>
      <c r="BL1150" s="19" t="s">
        <v>234</v>
      </c>
      <c r="BM1150" s="191" t="s">
        <v>2032</v>
      </c>
    </row>
    <row r="1151" spans="1:65" s="2" customFormat="1" ht="11.25">
      <c r="A1151" s="36"/>
      <c r="B1151" s="37"/>
      <c r="C1151" s="38"/>
      <c r="D1151" s="193" t="s">
        <v>236</v>
      </c>
      <c r="E1151" s="38"/>
      <c r="F1151" s="194" t="s">
        <v>2033</v>
      </c>
      <c r="G1151" s="38"/>
      <c r="H1151" s="38"/>
      <c r="I1151" s="195"/>
      <c r="J1151" s="38"/>
      <c r="K1151" s="38"/>
      <c r="L1151" s="41"/>
      <c r="M1151" s="196"/>
      <c r="N1151" s="197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236</v>
      </c>
      <c r="AU1151" s="19" t="s">
        <v>82</v>
      </c>
    </row>
    <row r="1152" spans="1:65" s="13" customFormat="1" ht="11.25">
      <c r="B1152" s="198"/>
      <c r="C1152" s="199"/>
      <c r="D1152" s="200" t="s">
        <v>238</v>
      </c>
      <c r="E1152" s="201" t="s">
        <v>19</v>
      </c>
      <c r="F1152" s="202" t="s">
        <v>482</v>
      </c>
      <c r="G1152" s="199"/>
      <c r="H1152" s="201" t="s">
        <v>19</v>
      </c>
      <c r="I1152" s="203"/>
      <c r="J1152" s="199"/>
      <c r="K1152" s="199"/>
      <c r="L1152" s="204"/>
      <c r="M1152" s="205"/>
      <c r="N1152" s="206"/>
      <c r="O1152" s="206"/>
      <c r="P1152" s="206"/>
      <c r="Q1152" s="206"/>
      <c r="R1152" s="206"/>
      <c r="S1152" s="206"/>
      <c r="T1152" s="207"/>
      <c r="AT1152" s="208" t="s">
        <v>238</v>
      </c>
      <c r="AU1152" s="208" t="s">
        <v>82</v>
      </c>
      <c r="AV1152" s="13" t="s">
        <v>80</v>
      </c>
      <c r="AW1152" s="13" t="s">
        <v>35</v>
      </c>
      <c r="AX1152" s="13" t="s">
        <v>73</v>
      </c>
      <c r="AY1152" s="208" t="s">
        <v>226</v>
      </c>
    </row>
    <row r="1153" spans="1:65" s="14" customFormat="1" ht="11.25">
      <c r="B1153" s="209"/>
      <c r="C1153" s="210"/>
      <c r="D1153" s="200" t="s">
        <v>238</v>
      </c>
      <c r="E1153" s="211" t="s">
        <v>19</v>
      </c>
      <c r="F1153" s="212" t="s">
        <v>2034</v>
      </c>
      <c r="G1153" s="210"/>
      <c r="H1153" s="213">
        <v>1.2</v>
      </c>
      <c r="I1153" s="214"/>
      <c r="J1153" s="210"/>
      <c r="K1153" s="210"/>
      <c r="L1153" s="215"/>
      <c r="M1153" s="216"/>
      <c r="N1153" s="217"/>
      <c r="O1153" s="217"/>
      <c r="P1153" s="217"/>
      <c r="Q1153" s="217"/>
      <c r="R1153" s="217"/>
      <c r="S1153" s="217"/>
      <c r="T1153" s="218"/>
      <c r="AT1153" s="219" t="s">
        <v>238</v>
      </c>
      <c r="AU1153" s="219" t="s">
        <v>82</v>
      </c>
      <c r="AV1153" s="14" t="s">
        <v>82</v>
      </c>
      <c r="AW1153" s="14" t="s">
        <v>35</v>
      </c>
      <c r="AX1153" s="14" t="s">
        <v>73</v>
      </c>
      <c r="AY1153" s="219" t="s">
        <v>226</v>
      </c>
    </row>
    <row r="1154" spans="1:65" s="15" customFormat="1" ht="11.25">
      <c r="B1154" s="220"/>
      <c r="C1154" s="221"/>
      <c r="D1154" s="200" t="s">
        <v>238</v>
      </c>
      <c r="E1154" s="222" t="s">
        <v>19</v>
      </c>
      <c r="F1154" s="223" t="s">
        <v>241</v>
      </c>
      <c r="G1154" s="221"/>
      <c r="H1154" s="224">
        <v>1.2</v>
      </c>
      <c r="I1154" s="225"/>
      <c r="J1154" s="221"/>
      <c r="K1154" s="221"/>
      <c r="L1154" s="226"/>
      <c r="M1154" s="227"/>
      <c r="N1154" s="228"/>
      <c r="O1154" s="228"/>
      <c r="P1154" s="228"/>
      <c r="Q1154" s="228"/>
      <c r="R1154" s="228"/>
      <c r="S1154" s="228"/>
      <c r="T1154" s="229"/>
      <c r="AT1154" s="230" t="s">
        <v>238</v>
      </c>
      <c r="AU1154" s="230" t="s">
        <v>82</v>
      </c>
      <c r="AV1154" s="15" t="s">
        <v>143</v>
      </c>
      <c r="AW1154" s="15" t="s">
        <v>35</v>
      </c>
      <c r="AX1154" s="15" t="s">
        <v>80</v>
      </c>
      <c r="AY1154" s="230" t="s">
        <v>226</v>
      </c>
    </row>
    <row r="1155" spans="1:65" s="2" customFormat="1" ht="37.9" customHeight="1">
      <c r="A1155" s="36"/>
      <c r="B1155" s="37"/>
      <c r="C1155" s="180" t="s">
        <v>2035</v>
      </c>
      <c r="D1155" s="180" t="s">
        <v>229</v>
      </c>
      <c r="E1155" s="181" t="s">
        <v>2036</v>
      </c>
      <c r="F1155" s="182" t="s">
        <v>2037</v>
      </c>
      <c r="G1155" s="183" t="s">
        <v>245</v>
      </c>
      <c r="H1155" s="184">
        <v>2.5299999999999998</v>
      </c>
      <c r="I1155" s="185"/>
      <c r="J1155" s="186">
        <f>ROUND(I1155*H1155,2)</f>
        <v>0</v>
      </c>
      <c r="K1155" s="182" t="s">
        <v>233</v>
      </c>
      <c r="L1155" s="41"/>
      <c r="M1155" s="187" t="s">
        <v>19</v>
      </c>
      <c r="N1155" s="188" t="s">
        <v>44</v>
      </c>
      <c r="O1155" s="66"/>
      <c r="P1155" s="189">
        <f>O1155*H1155</f>
        <v>0</v>
      </c>
      <c r="Q1155" s="189">
        <v>0</v>
      </c>
      <c r="R1155" s="189">
        <f>Q1155*H1155</f>
        <v>0</v>
      </c>
      <c r="S1155" s="189">
        <v>0</v>
      </c>
      <c r="T1155" s="190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191" t="s">
        <v>234</v>
      </c>
      <c r="AT1155" s="191" t="s">
        <v>229</v>
      </c>
      <c r="AU1155" s="191" t="s">
        <v>82</v>
      </c>
      <c r="AY1155" s="19" t="s">
        <v>226</v>
      </c>
      <c r="BE1155" s="192">
        <f>IF(N1155="základní",J1155,0)</f>
        <v>0</v>
      </c>
      <c r="BF1155" s="192">
        <f>IF(N1155="snížená",J1155,0)</f>
        <v>0</v>
      </c>
      <c r="BG1155" s="192">
        <f>IF(N1155="zákl. přenesená",J1155,0)</f>
        <v>0</v>
      </c>
      <c r="BH1155" s="192">
        <f>IF(N1155="sníž. přenesená",J1155,0)</f>
        <v>0</v>
      </c>
      <c r="BI1155" s="192">
        <f>IF(N1155="nulová",J1155,0)</f>
        <v>0</v>
      </c>
      <c r="BJ1155" s="19" t="s">
        <v>80</v>
      </c>
      <c r="BK1155" s="192">
        <f>ROUND(I1155*H1155,2)</f>
        <v>0</v>
      </c>
      <c r="BL1155" s="19" t="s">
        <v>234</v>
      </c>
      <c r="BM1155" s="191" t="s">
        <v>2038</v>
      </c>
    </row>
    <row r="1156" spans="1:65" s="2" customFormat="1" ht="11.25">
      <c r="A1156" s="36"/>
      <c r="B1156" s="37"/>
      <c r="C1156" s="38"/>
      <c r="D1156" s="193" t="s">
        <v>236</v>
      </c>
      <c r="E1156" s="38"/>
      <c r="F1156" s="194" t="s">
        <v>2039</v>
      </c>
      <c r="G1156" s="38"/>
      <c r="H1156" s="38"/>
      <c r="I1156" s="195"/>
      <c r="J1156" s="38"/>
      <c r="K1156" s="38"/>
      <c r="L1156" s="41"/>
      <c r="M1156" s="196"/>
      <c r="N1156" s="197"/>
      <c r="O1156" s="66"/>
      <c r="P1156" s="66"/>
      <c r="Q1156" s="66"/>
      <c r="R1156" s="66"/>
      <c r="S1156" s="66"/>
      <c r="T1156" s="67"/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T1156" s="19" t="s">
        <v>236</v>
      </c>
      <c r="AU1156" s="19" t="s">
        <v>82</v>
      </c>
    </row>
    <row r="1157" spans="1:65" s="12" customFormat="1" ht="22.9" customHeight="1">
      <c r="B1157" s="164"/>
      <c r="C1157" s="165"/>
      <c r="D1157" s="166" t="s">
        <v>72</v>
      </c>
      <c r="E1157" s="178" t="s">
        <v>475</v>
      </c>
      <c r="F1157" s="178" t="s">
        <v>476</v>
      </c>
      <c r="G1157" s="165"/>
      <c r="H1157" s="165"/>
      <c r="I1157" s="168"/>
      <c r="J1157" s="179">
        <f>BK1157</f>
        <v>0</v>
      </c>
      <c r="K1157" s="165"/>
      <c r="L1157" s="170"/>
      <c r="M1157" s="171"/>
      <c r="N1157" s="172"/>
      <c r="O1157" s="172"/>
      <c r="P1157" s="173">
        <f>SUM(P1158:P1172)</f>
        <v>0</v>
      </c>
      <c r="Q1157" s="172"/>
      <c r="R1157" s="173">
        <f>SUM(R1158:R1172)</f>
        <v>0.30824309960000001</v>
      </c>
      <c r="S1157" s="172"/>
      <c r="T1157" s="174">
        <f>SUM(T1158:T1172)</f>
        <v>0</v>
      </c>
      <c r="AR1157" s="175" t="s">
        <v>82</v>
      </c>
      <c r="AT1157" s="176" t="s">
        <v>72</v>
      </c>
      <c r="AU1157" s="176" t="s">
        <v>80</v>
      </c>
      <c r="AY1157" s="175" t="s">
        <v>226</v>
      </c>
      <c r="BK1157" s="177">
        <f>SUM(BK1158:BK1172)</f>
        <v>0</v>
      </c>
    </row>
    <row r="1158" spans="1:65" s="2" customFormat="1" ht="33" customHeight="1">
      <c r="A1158" s="36"/>
      <c r="B1158" s="37"/>
      <c r="C1158" s="180" t="s">
        <v>2040</v>
      </c>
      <c r="D1158" s="180" t="s">
        <v>229</v>
      </c>
      <c r="E1158" s="181" t="s">
        <v>2041</v>
      </c>
      <c r="F1158" s="182" t="s">
        <v>2042</v>
      </c>
      <c r="G1158" s="183" t="s">
        <v>232</v>
      </c>
      <c r="H1158" s="184">
        <v>43.85</v>
      </c>
      <c r="I1158" s="185"/>
      <c r="J1158" s="186">
        <f>ROUND(I1158*H1158,2)</f>
        <v>0</v>
      </c>
      <c r="K1158" s="182" t="s">
        <v>233</v>
      </c>
      <c r="L1158" s="41"/>
      <c r="M1158" s="187" t="s">
        <v>19</v>
      </c>
      <c r="N1158" s="188" t="s">
        <v>44</v>
      </c>
      <c r="O1158" s="66"/>
      <c r="P1158" s="189">
        <f>O1158*H1158</f>
        <v>0</v>
      </c>
      <c r="Q1158" s="189">
        <v>6.6064000000000001E-3</v>
      </c>
      <c r="R1158" s="189">
        <f>Q1158*H1158</f>
        <v>0.28969064</v>
      </c>
      <c r="S1158" s="189">
        <v>0</v>
      </c>
      <c r="T1158" s="190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91" t="s">
        <v>234</v>
      </c>
      <c r="AT1158" s="191" t="s">
        <v>229</v>
      </c>
      <c r="AU1158" s="191" t="s">
        <v>82</v>
      </c>
      <c r="AY1158" s="19" t="s">
        <v>226</v>
      </c>
      <c r="BE1158" s="192">
        <f>IF(N1158="základní",J1158,0)</f>
        <v>0</v>
      </c>
      <c r="BF1158" s="192">
        <f>IF(N1158="snížená",J1158,0)</f>
        <v>0</v>
      </c>
      <c r="BG1158" s="192">
        <f>IF(N1158="zákl. přenesená",J1158,0)</f>
        <v>0</v>
      </c>
      <c r="BH1158" s="192">
        <f>IF(N1158="sníž. přenesená",J1158,0)</f>
        <v>0</v>
      </c>
      <c r="BI1158" s="192">
        <f>IF(N1158="nulová",J1158,0)</f>
        <v>0</v>
      </c>
      <c r="BJ1158" s="19" t="s">
        <v>80</v>
      </c>
      <c r="BK1158" s="192">
        <f>ROUND(I1158*H1158,2)</f>
        <v>0</v>
      </c>
      <c r="BL1158" s="19" t="s">
        <v>234</v>
      </c>
      <c r="BM1158" s="191" t="s">
        <v>2043</v>
      </c>
    </row>
    <row r="1159" spans="1:65" s="2" customFormat="1" ht="11.25">
      <c r="A1159" s="36"/>
      <c r="B1159" s="37"/>
      <c r="C1159" s="38"/>
      <c r="D1159" s="193" t="s">
        <v>236</v>
      </c>
      <c r="E1159" s="38"/>
      <c r="F1159" s="194" t="s">
        <v>2044</v>
      </c>
      <c r="G1159" s="38"/>
      <c r="H1159" s="38"/>
      <c r="I1159" s="195"/>
      <c r="J1159" s="38"/>
      <c r="K1159" s="38"/>
      <c r="L1159" s="41"/>
      <c r="M1159" s="196"/>
      <c r="N1159" s="197"/>
      <c r="O1159" s="66"/>
      <c r="P1159" s="66"/>
      <c r="Q1159" s="66"/>
      <c r="R1159" s="66"/>
      <c r="S1159" s="66"/>
      <c r="T1159" s="67"/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T1159" s="19" t="s">
        <v>236</v>
      </c>
      <c r="AU1159" s="19" t="s">
        <v>82</v>
      </c>
    </row>
    <row r="1160" spans="1:65" s="13" customFormat="1" ht="11.25">
      <c r="B1160" s="198"/>
      <c r="C1160" s="199"/>
      <c r="D1160" s="200" t="s">
        <v>238</v>
      </c>
      <c r="E1160" s="201" t="s">
        <v>19</v>
      </c>
      <c r="F1160" s="202" t="s">
        <v>482</v>
      </c>
      <c r="G1160" s="199"/>
      <c r="H1160" s="201" t="s">
        <v>19</v>
      </c>
      <c r="I1160" s="203"/>
      <c r="J1160" s="199"/>
      <c r="K1160" s="199"/>
      <c r="L1160" s="204"/>
      <c r="M1160" s="205"/>
      <c r="N1160" s="206"/>
      <c r="O1160" s="206"/>
      <c r="P1160" s="206"/>
      <c r="Q1160" s="206"/>
      <c r="R1160" s="206"/>
      <c r="S1160" s="206"/>
      <c r="T1160" s="207"/>
      <c r="AT1160" s="208" t="s">
        <v>238</v>
      </c>
      <c r="AU1160" s="208" t="s">
        <v>82</v>
      </c>
      <c r="AV1160" s="13" t="s">
        <v>80</v>
      </c>
      <c r="AW1160" s="13" t="s">
        <v>35</v>
      </c>
      <c r="AX1160" s="13" t="s">
        <v>73</v>
      </c>
      <c r="AY1160" s="208" t="s">
        <v>226</v>
      </c>
    </row>
    <row r="1161" spans="1:65" s="14" customFormat="1" ht="11.25">
      <c r="B1161" s="209"/>
      <c r="C1161" s="210"/>
      <c r="D1161" s="200" t="s">
        <v>238</v>
      </c>
      <c r="E1161" s="211" t="s">
        <v>19</v>
      </c>
      <c r="F1161" s="212" t="s">
        <v>2045</v>
      </c>
      <c r="G1161" s="210"/>
      <c r="H1161" s="213">
        <v>43.85</v>
      </c>
      <c r="I1161" s="214"/>
      <c r="J1161" s="210"/>
      <c r="K1161" s="210"/>
      <c r="L1161" s="215"/>
      <c r="M1161" s="216"/>
      <c r="N1161" s="217"/>
      <c r="O1161" s="217"/>
      <c r="P1161" s="217"/>
      <c r="Q1161" s="217"/>
      <c r="R1161" s="217"/>
      <c r="S1161" s="217"/>
      <c r="T1161" s="218"/>
      <c r="AT1161" s="219" t="s">
        <v>238</v>
      </c>
      <c r="AU1161" s="219" t="s">
        <v>82</v>
      </c>
      <c r="AV1161" s="14" t="s">
        <v>82</v>
      </c>
      <c r="AW1161" s="14" t="s">
        <v>35</v>
      </c>
      <c r="AX1161" s="14" t="s">
        <v>73</v>
      </c>
      <c r="AY1161" s="219" t="s">
        <v>226</v>
      </c>
    </row>
    <row r="1162" spans="1:65" s="15" customFormat="1" ht="11.25">
      <c r="B1162" s="220"/>
      <c r="C1162" s="221"/>
      <c r="D1162" s="200" t="s">
        <v>238</v>
      </c>
      <c r="E1162" s="222" t="s">
        <v>19</v>
      </c>
      <c r="F1162" s="223" t="s">
        <v>241</v>
      </c>
      <c r="G1162" s="221"/>
      <c r="H1162" s="224">
        <v>43.85</v>
      </c>
      <c r="I1162" s="225"/>
      <c r="J1162" s="221"/>
      <c r="K1162" s="221"/>
      <c r="L1162" s="226"/>
      <c r="M1162" s="227"/>
      <c r="N1162" s="228"/>
      <c r="O1162" s="228"/>
      <c r="P1162" s="228"/>
      <c r="Q1162" s="228"/>
      <c r="R1162" s="228"/>
      <c r="S1162" s="228"/>
      <c r="T1162" s="229"/>
      <c r="AT1162" s="230" t="s">
        <v>238</v>
      </c>
      <c r="AU1162" s="230" t="s">
        <v>82</v>
      </c>
      <c r="AV1162" s="15" t="s">
        <v>143</v>
      </c>
      <c r="AW1162" s="15" t="s">
        <v>35</v>
      </c>
      <c r="AX1162" s="15" t="s">
        <v>80</v>
      </c>
      <c r="AY1162" s="230" t="s">
        <v>226</v>
      </c>
    </row>
    <row r="1163" spans="1:65" s="2" customFormat="1" ht="33" customHeight="1">
      <c r="A1163" s="36"/>
      <c r="B1163" s="37"/>
      <c r="C1163" s="180" t="s">
        <v>2046</v>
      </c>
      <c r="D1163" s="180" t="s">
        <v>229</v>
      </c>
      <c r="E1163" s="181" t="s">
        <v>2047</v>
      </c>
      <c r="F1163" s="182" t="s">
        <v>2048</v>
      </c>
      <c r="G1163" s="183" t="s">
        <v>232</v>
      </c>
      <c r="H1163" s="184">
        <v>43.85</v>
      </c>
      <c r="I1163" s="185"/>
      <c r="J1163" s="186">
        <f>ROUND(I1163*H1163,2)</f>
        <v>0</v>
      </c>
      <c r="K1163" s="182" t="s">
        <v>233</v>
      </c>
      <c r="L1163" s="41"/>
      <c r="M1163" s="187" t="s">
        <v>19</v>
      </c>
      <c r="N1163" s="188" t="s">
        <v>44</v>
      </c>
      <c r="O1163" s="66"/>
      <c r="P1163" s="189">
        <f>O1163*H1163</f>
        <v>0</v>
      </c>
      <c r="Q1163" s="189">
        <v>3.4499999999999998E-4</v>
      </c>
      <c r="R1163" s="189">
        <f>Q1163*H1163</f>
        <v>1.5128249999999999E-2</v>
      </c>
      <c r="S1163" s="189">
        <v>0</v>
      </c>
      <c r="T1163" s="190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191" t="s">
        <v>234</v>
      </c>
      <c r="AT1163" s="191" t="s">
        <v>229</v>
      </c>
      <c r="AU1163" s="191" t="s">
        <v>82</v>
      </c>
      <c r="AY1163" s="19" t="s">
        <v>226</v>
      </c>
      <c r="BE1163" s="192">
        <f>IF(N1163="základní",J1163,0)</f>
        <v>0</v>
      </c>
      <c r="BF1163" s="192">
        <f>IF(N1163="snížená",J1163,0)</f>
        <v>0</v>
      </c>
      <c r="BG1163" s="192">
        <f>IF(N1163="zákl. přenesená",J1163,0)</f>
        <v>0</v>
      </c>
      <c r="BH1163" s="192">
        <f>IF(N1163="sníž. přenesená",J1163,0)</f>
        <v>0</v>
      </c>
      <c r="BI1163" s="192">
        <f>IF(N1163="nulová",J1163,0)</f>
        <v>0</v>
      </c>
      <c r="BJ1163" s="19" t="s">
        <v>80</v>
      </c>
      <c r="BK1163" s="192">
        <f>ROUND(I1163*H1163,2)</f>
        <v>0</v>
      </c>
      <c r="BL1163" s="19" t="s">
        <v>234</v>
      </c>
      <c r="BM1163" s="191" t="s">
        <v>2049</v>
      </c>
    </row>
    <row r="1164" spans="1:65" s="2" customFormat="1" ht="11.25">
      <c r="A1164" s="36"/>
      <c r="B1164" s="37"/>
      <c r="C1164" s="38"/>
      <c r="D1164" s="193" t="s">
        <v>236</v>
      </c>
      <c r="E1164" s="38"/>
      <c r="F1164" s="194" t="s">
        <v>2050</v>
      </c>
      <c r="G1164" s="38"/>
      <c r="H1164" s="38"/>
      <c r="I1164" s="195"/>
      <c r="J1164" s="38"/>
      <c r="K1164" s="38"/>
      <c r="L1164" s="41"/>
      <c r="M1164" s="196"/>
      <c r="N1164" s="197"/>
      <c r="O1164" s="66"/>
      <c r="P1164" s="66"/>
      <c r="Q1164" s="66"/>
      <c r="R1164" s="66"/>
      <c r="S1164" s="66"/>
      <c r="T1164" s="67"/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T1164" s="19" t="s">
        <v>236</v>
      </c>
      <c r="AU1164" s="19" t="s">
        <v>82</v>
      </c>
    </row>
    <row r="1165" spans="1:65" s="2" customFormat="1" ht="16.5" customHeight="1">
      <c r="A1165" s="36"/>
      <c r="B1165" s="37"/>
      <c r="C1165" s="180" t="s">
        <v>2051</v>
      </c>
      <c r="D1165" s="180" t="s">
        <v>229</v>
      </c>
      <c r="E1165" s="181" t="s">
        <v>2052</v>
      </c>
      <c r="F1165" s="182" t="s">
        <v>2053</v>
      </c>
      <c r="G1165" s="183" t="s">
        <v>328</v>
      </c>
      <c r="H1165" s="184">
        <v>5.6</v>
      </c>
      <c r="I1165" s="185"/>
      <c r="J1165" s="186">
        <f>ROUND(I1165*H1165,2)</f>
        <v>0</v>
      </c>
      <c r="K1165" s="182" t="s">
        <v>233</v>
      </c>
      <c r="L1165" s="41"/>
      <c r="M1165" s="187" t="s">
        <v>19</v>
      </c>
      <c r="N1165" s="188" t="s">
        <v>44</v>
      </c>
      <c r="O1165" s="66"/>
      <c r="P1165" s="189">
        <f>O1165*H1165</f>
        <v>0</v>
      </c>
      <c r="Q1165" s="189">
        <v>6.1146599999999996E-4</v>
      </c>
      <c r="R1165" s="189">
        <f>Q1165*H1165</f>
        <v>3.4242095999999994E-3</v>
      </c>
      <c r="S1165" s="189">
        <v>0</v>
      </c>
      <c r="T1165" s="190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91" t="s">
        <v>234</v>
      </c>
      <c r="AT1165" s="191" t="s">
        <v>229</v>
      </c>
      <c r="AU1165" s="191" t="s">
        <v>82</v>
      </c>
      <c r="AY1165" s="19" t="s">
        <v>226</v>
      </c>
      <c r="BE1165" s="192">
        <f>IF(N1165="základní",J1165,0)</f>
        <v>0</v>
      </c>
      <c r="BF1165" s="192">
        <f>IF(N1165="snížená",J1165,0)</f>
        <v>0</v>
      </c>
      <c r="BG1165" s="192">
        <f>IF(N1165="zákl. přenesená",J1165,0)</f>
        <v>0</v>
      </c>
      <c r="BH1165" s="192">
        <f>IF(N1165="sníž. přenesená",J1165,0)</f>
        <v>0</v>
      </c>
      <c r="BI1165" s="192">
        <f>IF(N1165="nulová",J1165,0)</f>
        <v>0</v>
      </c>
      <c r="BJ1165" s="19" t="s">
        <v>80</v>
      </c>
      <c r="BK1165" s="192">
        <f>ROUND(I1165*H1165,2)</f>
        <v>0</v>
      </c>
      <c r="BL1165" s="19" t="s">
        <v>234</v>
      </c>
      <c r="BM1165" s="191" t="s">
        <v>2054</v>
      </c>
    </row>
    <row r="1166" spans="1:65" s="2" customFormat="1" ht="11.25">
      <c r="A1166" s="36"/>
      <c r="B1166" s="37"/>
      <c r="C1166" s="38"/>
      <c r="D1166" s="193" t="s">
        <v>236</v>
      </c>
      <c r="E1166" s="38"/>
      <c r="F1166" s="194" t="s">
        <v>2055</v>
      </c>
      <c r="G1166" s="38"/>
      <c r="H1166" s="38"/>
      <c r="I1166" s="195"/>
      <c r="J1166" s="38"/>
      <c r="K1166" s="38"/>
      <c r="L1166" s="41"/>
      <c r="M1166" s="196"/>
      <c r="N1166" s="197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236</v>
      </c>
      <c r="AU1166" s="19" t="s">
        <v>82</v>
      </c>
    </row>
    <row r="1167" spans="1:65" s="13" customFormat="1" ht="11.25">
      <c r="B1167" s="198"/>
      <c r="C1167" s="199"/>
      <c r="D1167" s="200" t="s">
        <v>238</v>
      </c>
      <c r="E1167" s="201" t="s">
        <v>19</v>
      </c>
      <c r="F1167" s="202" t="s">
        <v>482</v>
      </c>
      <c r="G1167" s="199"/>
      <c r="H1167" s="201" t="s">
        <v>19</v>
      </c>
      <c r="I1167" s="203"/>
      <c r="J1167" s="199"/>
      <c r="K1167" s="199"/>
      <c r="L1167" s="204"/>
      <c r="M1167" s="205"/>
      <c r="N1167" s="206"/>
      <c r="O1167" s="206"/>
      <c r="P1167" s="206"/>
      <c r="Q1167" s="206"/>
      <c r="R1167" s="206"/>
      <c r="S1167" s="206"/>
      <c r="T1167" s="207"/>
      <c r="AT1167" s="208" t="s">
        <v>238</v>
      </c>
      <c r="AU1167" s="208" t="s">
        <v>82</v>
      </c>
      <c r="AV1167" s="13" t="s">
        <v>80</v>
      </c>
      <c r="AW1167" s="13" t="s">
        <v>35</v>
      </c>
      <c r="AX1167" s="13" t="s">
        <v>73</v>
      </c>
      <c r="AY1167" s="208" t="s">
        <v>226</v>
      </c>
    </row>
    <row r="1168" spans="1:65" s="14" customFormat="1" ht="11.25">
      <c r="B1168" s="209"/>
      <c r="C1168" s="210"/>
      <c r="D1168" s="200" t="s">
        <v>238</v>
      </c>
      <c r="E1168" s="211" t="s">
        <v>19</v>
      </c>
      <c r="F1168" s="212" t="s">
        <v>2056</v>
      </c>
      <c r="G1168" s="210"/>
      <c r="H1168" s="213">
        <v>2</v>
      </c>
      <c r="I1168" s="214"/>
      <c r="J1168" s="210"/>
      <c r="K1168" s="210"/>
      <c r="L1168" s="215"/>
      <c r="M1168" s="216"/>
      <c r="N1168" s="217"/>
      <c r="O1168" s="217"/>
      <c r="P1168" s="217"/>
      <c r="Q1168" s="217"/>
      <c r="R1168" s="217"/>
      <c r="S1168" s="217"/>
      <c r="T1168" s="218"/>
      <c r="AT1168" s="219" t="s">
        <v>238</v>
      </c>
      <c r="AU1168" s="219" t="s">
        <v>82</v>
      </c>
      <c r="AV1168" s="14" t="s">
        <v>82</v>
      </c>
      <c r="AW1168" s="14" t="s">
        <v>35</v>
      </c>
      <c r="AX1168" s="14" t="s">
        <v>73</v>
      </c>
      <c r="AY1168" s="219" t="s">
        <v>226</v>
      </c>
    </row>
    <row r="1169" spans="1:65" s="14" customFormat="1" ht="11.25">
      <c r="B1169" s="209"/>
      <c r="C1169" s="210"/>
      <c r="D1169" s="200" t="s">
        <v>238</v>
      </c>
      <c r="E1169" s="211" t="s">
        <v>19</v>
      </c>
      <c r="F1169" s="212" t="s">
        <v>2057</v>
      </c>
      <c r="G1169" s="210"/>
      <c r="H1169" s="213">
        <v>3.6</v>
      </c>
      <c r="I1169" s="214"/>
      <c r="J1169" s="210"/>
      <c r="K1169" s="210"/>
      <c r="L1169" s="215"/>
      <c r="M1169" s="216"/>
      <c r="N1169" s="217"/>
      <c r="O1169" s="217"/>
      <c r="P1169" s="217"/>
      <c r="Q1169" s="217"/>
      <c r="R1169" s="217"/>
      <c r="S1169" s="217"/>
      <c r="T1169" s="218"/>
      <c r="AT1169" s="219" t="s">
        <v>238</v>
      </c>
      <c r="AU1169" s="219" t="s">
        <v>82</v>
      </c>
      <c r="AV1169" s="14" t="s">
        <v>82</v>
      </c>
      <c r="AW1169" s="14" t="s">
        <v>35</v>
      </c>
      <c r="AX1169" s="14" t="s">
        <v>73</v>
      </c>
      <c r="AY1169" s="219" t="s">
        <v>226</v>
      </c>
    </row>
    <row r="1170" spans="1:65" s="15" customFormat="1" ht="11.25">
      <c r="B1170" s="220"/>
      <c r="C1170" s="221"/>
      <c r="D1170" s="200" t="s">
        <v>238</v>
      </c>
      <c r="E1170" s="222" t="s">
        <v>19</v>
      </c>
      <c r="F1170" s="223" t="s">
        <v>241</v>
      </c>
      <c r="G1170" s="221"/>
      <c r="H1170" s="224">
        <v>5.6</v>
      </c>
      <c r="I1170" s="225"/>
      <c r="J1170" s="221"/>
      <c r="K1170" s="221"/>
      <c r="L1170" s="226"/>
      <c r="M1170" s="227"/>
      <c r="N1170" s="228"/>
      <c r="O1170" s="228"/>
      <c r="P1170" s="228"/>
      <c r="Q1170" s="228"/>
      <c r="R1170" s="228"/>
      <c r="S1170" s="228"/>
      <c r="T1170" s="229"/>
      <c r="AT1170" s="230" t="s">
        <v>238</v>
      </c>
      <c r="AU1170" s="230" t="s">
        <v>82</v>
      </c>
      <c r="AV1170" s="15" t="s">
        <v>143</v>
      </c>
      <c r="AW1170" s="15" t="s">
        <v>35</v>
      </c>
      <c r="AX1170" s="15" t="s">
        <v>80</v>
      </c>
      <c r="AY1170" s="230" t="s">
        <v>226</v>
      </c>
    </row>
    <row r="1171" spans="1:65" s="2" customFormat="1" ht="24.2" customHeight="1">
      <c r="A1171" s="36"/>
      <c r="B1171" s="37"/>
      <c r="C1171" s="180" t="s">
        <v>2058</v>
      </c>
      <c r="D1171" s="180" t="s">
        <v>229</v>
      </c>
      <c r="E1171" s="181" t="s">
        <v>486</v>
      </c>
      <c r="F1171" s="182" t="s">
        <v>487</v>
      </c>
      <c r="G1171" s="183" t="s">
        <v>245</v>
      </c>
      <c r="H1171" s="184">
        <v>0.308</v>
      </c>
      <c r="I1171" s="185"/>
      <c r="J1171" s="186">
        <f>ROUND(I1171*H1171,2)</f>
        <v>0</v>
      </c>
      <c r="K1171" s="182" t="s">
        <v>233</v>
      </c>
      <c r="L1171" s="41"/>
      <c r="M1171" s="187" t="s">
        <v>19</v>
      </c>
      <c r="N1171" s="188" t="s">
        <v>44</v>
      </c>
      <c r="O1171" s="66"/>
      <c r="P1171" s="189">
        <f>O1171*H1171</f>
        <v>0</v>
      </c>
      <c r="Q1171" s="189">
        <v>0</v>
      </c>
      <c r="R1171" s="189">
        <f>Q1171*H1171</f>
        <v>0</v>
      </c>
      <c r="S1171" s="189">
        <v>0</v>
      </c>
      <c r="T1171" s="190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91" t="s">
        <v>234</v>
      </c>
      <c r="AT1171" s="191" t="s">
        <v>229</v>
      </c>
      <c r="AU1171" s="191" t="s">
        <v>82</v>
      </c>
      <c r="AY1171" s="19" t="s">
        <v>226</v>
      </c>
      <c r="BE1171" s="192">
        <f>IF(N1171="základní",J1171,0)</f>
        <v>0</v>
      </c>
      <c r="BF1171" s="192">
        <f>IF(N1171="snížená",J1171,0)</f>
        <v>0</v>
      </c>
      <c r="BG1171" s="192">
        <f>IF(N1171="zákl. přenesená",J1171,0)</f>
        <v>0</v>
      </c>
      <c r="BH1171" s="192">
        <f>IF(N1171="sníž. přenesená",J1171,0)</f>
        <v>0</v>
      </c>
      <c r="BI1171" s="192">
        <f>IF(N1171="nulová",J1171,0)</f>
        <v>0</v>
      </c>
      <c r="BJ1171" s="19" t="s">
        <v>80</v>
      </c>
      <c r="BK1171" s="192">
        <f>ROUND(I1171*H1171,2)</f>
        <v>0</v>
      </c>
      <c r="BL1171" s="19" t="s">
        <v>234</v>
      </c>
      <c r="BM1171" s="191" t="s">
        <v>2059</v>
      </c>
    </row>
    <row r="1172" spans="1:65" s="2" customFormat="1" ht="11.25">
      <c r="A1172" s="36"/>
      <c r="B1172" s="37"/>
      <c r="C1172" s="38"/>
      <c r="D1172" s="193" t="s">
        <v>236</v>
      </c>
      <c r="E1172" s="38"/>
      <c r="F1172" s="194" t="s">
        <v>489</v>
      </c>
      <c r="G1172" s="38"/>
      <c r="H1172" s="38"/>
      <c r="I1172" s="195"/>
      <c r="J1172" s="38"/>
      <c r="K1172" s="38"/>
      <c r="L1172" s="41"/>
      <c r="M1172" s="196"/>
      <c r="N1172" s="197"/>
      <c r="O1172" s="66"/>
      <c r="P1172" s="66"/>
      <c r="Q1172" s="66"/>
      <c r="R1172" s="66"/>
      <c r="S1172" s="66"/>
      <c r="T1172" s="67"/>
      <c r="U1172" s="36"/>
      <c r="V1172" s="36"/>
      <c r="W1172" s="36"/>
      <c r="X1172" s="36"/>
      <c r="Y1172" s="36"/>
      <c r="Z1172" s="36"/>
      <c r="AA1172" s="36"/>
      <c r="AB1172" s="36"/>
      <c r="AC1172" s="36"/>
      <c r="AD1172" s="36"/>
      <c r="AE1172" s="36"/>
      <c r="AT1172" s="19" t="s">
        <v>236</v>
      </c>
      <c r="AU1172" s="19" t="s">
        <v>82</v>
      </c>
    </row>
    <row r="1173" spans="1:65" s="12" customFormat="1" ht="22.9" customHeight="1">
      <c r="B1173" s="164"/>
      <c r="C1173" s="165"/>
      <c r="D1173" s="166" t="s">
        <v>72</v>
      </c>
      <c r="E1173" s="178" t="s">
        <v>2060</v>
      </c>
      <c r="F1173" s="178" t="s">
        <v>2061</v>
      </c>
      <c r="G1173" s="165"/>
      <c r="H1173" s="165"/>
      <c r="I1173" s="168"/>
      <c r="J1173" s="179">
        <f>BK1173</f>
        <v>0</v>
      </c>
      <c r="K1173" s="165"/>
      <c r="L1173" s="170"/>
      <c r="M1173" s="171"/>
      <c r="N1173" s="172"/>
      <c r="O1173" s="172"/>
      <c r="P1173" s="173">
        <f>SUM(P1174:P1265)</f>
        <v>0</v>
      </c>
      <c r="Q1173" s="172"/>
      <c r="R1173" s="173">
        <f>SUM(R1174:R1265)</f>
        <v>0.87934000000000012</v>
      </c>
      <c r="S1173" s="172"/>
      <c r="T1173" s="174">
        <f>SUM(T1174:T1265)</f>
        <v>0</v>
      </c>
      <c r="AR1173" s="175" t="s">
        <v>82</v>
      </c>
      <c r="AT1173" s="176" t="s">
        <v>72</v>
      </c>
      <c r="AU1173" s="176" t="s">
        <v>80</v>
      </c>
      <c r="AY1173" s="175" t="s">
        <v>226</v>
      </c>
      <c r="BK1173" s="177">
        <f>SUM(BK1174:BK1265)</f>
        <v>0</v>
      </c>
    </row>
    <row r="1174" spans="1:65" s="2" customFormat="1" ht="24.2" customHeight="1">
      <c r="A1174" s="36"/>
      <c r="B1174" s="37"/>
      <c r="C1174" s="180" t="s">
        <v>2062</v>
      </c>
      <c r="D1174" s="180" t="s">
        <v>229</v>
      </c>
      <c r="E1174" s="181" t="s">
        <v>2063</v>
      </c>
      <c r="F1174" s="182" t="s">
        <v>2064</v>
      </c>
      <c r="G1174" s="183" t="s">
        <v>261</v>
      </c>
      <c r="H1174" s="184">
        <v>29</v>
      </c>
      <c r="I1174" s="185"/>
      <c r="J1174" s="186">
        <f>ROUND(I1174*H1174,2)</f>
        <v>0</v>
      </c>
      <c r="K1174" s="182" t="s">
        <v>233</v>
      </c>
      <c r="L1174" s="41"/>
      <c r="M1174" s="187" t="s">
        <v>19</v>
      </c>
      <c r="N1174" s="188" t="s">
        <v>44</v>
      </c>
      <c r="O1174" s="66"/>
      <c r="P1174" s="189">
        <f>O1174*H1174</f>
        <v>0</v>
      </c>
      <c r="Q1174" s="189">
        <v>0</v>
      </c>
      <c r="R1174" s="189">
        <f>Q1174*H1174</f>
        <v>0</v>
      </c>
      <c r="S1174" s="189">
        <v>0</v>
      </c>
      <c r="T1174" s="190">
        <f>S1174*H1174</f>
        <v>0</v>
      </c>
      <c r="U1174" s="36"/>
      <c r="V1174" s="36"/>
      <c r="W1174" s="36"/>
      <c r="X1174" s="36"/>
      <c r="Y1174" s="36"/>
      <c r="Z1174" s="36"/>
      <c r="AA1174" s="36"/>
      <c r="AB1174" s="36"/>
      <c r="AC1174" s="36"/>
      <c r="AD1174" s="36"/>
      <c r="AE1174" s="36"/>
      <c r="AR1174" s="191" t="s">
        <v>234</v>
      </c>
      <c r="AT1174" s="191" t="s">
        <v>229</v>
      </c>
      <c r="AU1174" s="191" t="s">
        <v>82</v>
      </c>
      <c r="AY1174" s="19" t="s">
        <v>226</v>
      </c>
      <c r="BE1174" s="192">
        <f>IF(N1174="základní",J1174,0)</f>
        <v>0</v>
      </c>
      <c r="BF1174" s="192">
        <f>IF(N1174="snížená",J1174,0)</f>
        <v>0</v>
      </c>
      <c r="BG1174" s="192">
        <f>IF(N1174="zákl. přenesená",J1174,0)</f>
        <v>0</v>
      </c>
      <c r="BH1174" s="192">
        <f>IF(N1174="sníž. přenesená",J1174,0)</f>
        <v>0</v>
      </c>
      <c r="BI1174" s="192">
        <f>IF(N1174="nulová",J1174,0)</f>
        <v>0</v>
      </c>
      <c r="BJ1174" s="19" t="s">
        <v>80</v>
      </c>
      <c r="BK1174" s="192">
        <f>ROUND(I1174*H1174,2)</f>
        <v>0</v>
      </c>
      <c r="BL1174" s="19" t="s">
        <v>234</v>
      </c>
      <c r="BM1174" s="191" t="s">
        <v>2065</v>
      </c>
    </row>
    <row r="1175" spans="1:65" s="2" customFormat="1" ht="11.25">
      <c r="A1175" s="36"/>
      <c r="B1175" s="37"/>
      <c r="C1175" s="38"/>
      <c r="D1175" s="193" t="s">
        <v>236</v>
      </c>
      <c r="E1175" s="38"/>
      <c r="F1175" s="194" t="s">
        <v>2066</v>
      </c>
      <c r="G1175" s="38"/>
      <c r="H1175" s="38"/>
      <c r="I1175" s="195"/>
      <c r="J1175" s="38"/>
      <c r="K1175" s="38"/>
      <c r="L1175" s="41"/>
      <c r="M1175" s="196"/>
      <c r="N1175" s="197"/>
      <c r="O1175" s="66"/>
      <c r="P1175" s="66"/>
      <c r="Q1175" s="66"/>
      <c r="R1175" s="66"/>
      <c r="S1175" s="66"/>
      <c r="T1175" s="67"/>
      <c r="U1175" s="36"/>
      <c r="V1175" s="36"/>
      <c r="W1175" s="36"/>
      <c r="X1175" s="36"/>
      <c r="Y1175" s="36"/>
      <c r="Z1175" s="36"/>
      <c r="AA1175" s="36"/>
      <c r="AB1175" s="36"/>
      <c r="AC1175" s="36"/>
      <c r="AD1175" s="36"/>
      <c r="AE1175" s="36"/>
      <c r="AT1175" s="19" t="s">
        <v>236</v>
      </c>
      <c r="AU1175" s="19" t="s">
        <v>82</v>
      </c>
    </row>
    <row r="1176" spans="1:65" s="2" customFormat="1" ht="24.2" customHeight="1">
      <c r="A1176" s="36"/>
      <c r="B1176" s="37"/>
      <c r="C1176" s="231" t="s">
        <v>2067</v>
      </c>
      <c r="D1176" s="231" t="s">
        <v>242</v>
      </c>
      <c r="E1176" s="232" t="s">
        <v>2068</v>
      </c>
      <c r="F1176" s="233" t="s">
        <v>2069</v>
      </c>
      <c r="G1176" s="234" t="s">
        <v>261</v>
      </c>
      <c r="H1176" s="235">
        <v>8</v>
      </c>
      <c r="I1176" s="236"/>
      <c r="J1176" s="237">
        <f>ROUND(I1176*H1176,2)</f>
        <v>0</v>
      </c>
      <c r="K1176" s="233" t="s">
        <v>19</v>
      </c>
      <c r="L1176" s="238"/>
      <c r="M1176" s="239" t="s">
        <v>19</v>
      </c>
      <c r="N1176" s="240" t="s">
        <v>44</v>
      </c>
      <c r="O1176" s="66"/>
      <c r="P1176" s="189">
        <f>O1176*H1176</f>
        <v>0</v>
      </c>
      <c r="Q1176" s="189">
        <v>1.7500000000000002E-2</v>
      </c>
      <c r="R1176" s="189">
        <f>Q1176*H1176</f>
        <v>0.14000000000000001</v>
      </c>
      <c r="S1176" s="189">
        <v>0</v>
      </c>
      <c r="T1176" s="190">
        <f>S1176*H1176</f>
        <v>0</v>
      </c>
      <c r="U1176" s="36"/>
      <c r="V1176" s="36"/>
      <c r="W1176" s="36"/>
      <c r="X1176" s="36"/>
      <c r="Y1176" s="36"/>
      <c r="Z1176" s="36"/>
      <c r="AA1176" s="36"/>
      <c r="AB1176" s="36"/>
      <c r="AC1176" s="36"/>
      <c r="AD1176" s="36"/>
      <c r="AE1176" s="36"/>
      <c r="AR1176" s="191" t="s">
        <v>246</v>
      </c>
      <c r="AT1176" s="191" t="s">
        <v>242</v>
      </c>
      <c r="AU1176" s="191" t="s">
        <v>82</v>
      </c>
      <c r="AY1176" s="19" t="s">
        <v>226</v>
      </c>
      <c r="BE1176" s="192">
        <f>IF(N1176="základní",J1176,0)</f>
        <v>0</v>
      </c>
      <c r="BF1176" s="192">
        <f>IF(N1176="snížená",J1176,0)</f>
        <v>0</v>
      </c>
      <c r="BG1176" s="192">
        <f>IF(N1176="zákl. přenesená",J1176,0)</f>
        <v>0</v>
      </c>
      <c r="BH1176" s="192">
        <f>IF(N1176="sníž. přenesená",J1176,0)</f>
        <v>0</v>
      </c>
      <c r="BI1176" s="192">
        <f>IF(N1176="nulová",J1176,0)</f>
        <v>0</v>
      </c>
      <c r="BJ1176" s="19" t="s">
        <v>80</v>
      </c>
      <c r="BK1176" s="192">
        <f>ROUND(I1176*H1176,2)</f>
        <v>0</v>
      </c>
      <c r="BL1176" s="19" t="s">
        <v>234</v>
      </c>
      <c r="BM1176" s="191" t="s">
        <v>2070</v>
      </c>
    </row>
    <row r="1177" spans="1:65" s="13" customFormat="1" ht="11.25">
      <c r="B1177" s="198"/>
      <c r="C1177" s="199"/>
      <c r="D1177" s="200" t="s">
        <v>238</v>
      </c>
      <c r="E1177" s="201" t="s">
        <v>19</v>
      </c>
      <c r="F1177" s="202" t="s">
        <v>482</v>
      </c>
      <c r="G1177" s="199"/>
      <c r="H1177" s="201" t="s">
        <v>19</v>
      </c>
      <c r="I1177" s="203"/>
      <c r="J1177" s="199"/>
      <c r="K1177" s="199"/>
      <c r="L1177" s="204"/>
      <c r="M1177" s="205"/>
      <c r="N1177" s="206"/>
      <c r="O1177" s="206"/>
      <c r="P1177" s="206"/>
      <c r="Q1177" s="206"/>
      <c r="R1177" s="206"/>
      <c r="S1177" s="206"/>
      <c r="T1177" s="207"/>
      <c r="AT1177" s="208" t="s">
        <v>238</v>
      </c>
      <c r="AU1177" s="208" t="s">
        <v>82</v>
      </c>
      <c r="AV1177" s="13" t="s">
        <v>80</v>
      </c>
      <c r="AW1177" s="13" t="s">
        <v>35</v>
      </c>
      <c r="AX1177" s="13" t="s">
        <v>73</v>
      </c>
      <c r="AY1177" s="208" t="s">
        <v>226</v>
      </c>
    </row>
    <row r="1178" spans="1:65" s="14" customFormat="1" ht="11.25">
      <c r="B1178" s="209"/>
      <c r="C1178" s="210"/>
      <c r="D1178" s="200" t="s">
        <v>238</v>
      </c>
      <c r="E1178" s="211" t="s">
        <v>19</v>
      </c>
      <c r="F1178" s="212" t="s">
        <v>2071</v>
      </c>
      <c r="G1178" s="210"/>
      <c r="H1178" s="213">
        <v>8</v>
      </c>
      <c r="I1178" s="214"/>
      <c r="J1178" s="210"/>
      <c r="K1178" s="210"/>
      <c r="L1178" s="215"/>
      <c r="M1178" s="216"/>
      <c r="N1178" s="217"/>
      <c r="O1178" s="217"/>
      <c r="P1178" s="217"/>
      <c r="Q1178" s="217"/>
      <c r="R1178" s="217"/>
      <c r="S1178" s="217"/>
      <c r="T1178" s="218"/>
      <c r="AT1178" s="219" t="s">
        <v>238</v>
      </c>
      <c r="AU1178" s="219" t="s">
        <v>82</v>
      </c>
      <c r="AV1178" s="14" t="s">
        <v>82</v>
      </c>
      <c r="AW1178" s="14" t="s">
        <v>35</v>
      </c>
      <c r="AX1178" s="14" t="s">
        <v>73</v>
      </c>
      <c r="AY1178" s="219" t="s">
        <v>226</v>
      </c>
    </row>
    <row r="1179" spans="1:65" s="15" customFormat="1" ht="11.25">
      <c r="B1179" s="220"/>
      <c r="C1179" s="221"/>
      <c r="D1179" s="200" t="s">
        <v>238</v>
      </c>
      <c r="E1179" s="222" t="s">
        <v>19</v>
      </c>
      <c r="F1179" s="223" t="s">
        <v>241</v>
      </c>
      <c r="G1179" s="221"/>
      <c r="H1179" s="224">
        <v>8</v>
      </c>
      <c r="I1179" s="225"/>
      <c r="J1179" s="221"/>
      <c r="K1179" s="221"/>
      <c r="L1179" s="226"/>
      <c r="M1179" s="227"/>
      <c r="N1179" s="228"/>
      <c r="O1179" s="228"/>
      <c r="P1179" s="228"/>
      <c r="Q1179" s="228"/>
      <c r="R1179" s="228"/>
      <c r="S1179" s="228"/>
      <c r="T1179" s="229"/>
      <c r="AT1179" s="230" t="s">
        <v>238</v>
      </c>
      <c r="AU1179" s="230" t="s">
        <v>82</v>
      </c>
      <c r="AV1179" s="15" t="s">
        <v>143</v>
      </c>
      <c r="AW1179" s="15" t="s">
        <v>35</v>
      </c>
      <c r="AX1179" s="15" t="s">
        <v>80</v>
      </c>
      <c r="AY1179" s="230" t="s">
        <v>226</v>
      </c>
    </row>
    <row r="1180" spans="1:65" s="2" customFormat="1" ht="24.2" customHeight="1">
      <c r="A1180" s="36"/>
      <c r="B1180" s="37"/>
      <c r="C1180" s="231" t="s">
        <v>2072</v>
      </c>
      <c r="D1180" s="231" t="s">
        <v>242</v>
      </c>
      <c r="E1180" s="232" t="s">
        <v>2073</v>
      </c>
      <c r="F1180" s="233" t="s">
        <v>2074</v>
      </c>
      <c r="G1180" s="234" t="s">
        <v>261</v>
      </c>
      <c r="H1180" s="235">
        <v>19</v>
      </c>
      <c r="I1180" s="236"/>
      <c r="J1180" s="237">
        <f>ROUND(I1180*H1180,2)</f>
        <v>0</v>
      </c>
      <c r="K1180" s="233" t="s">
        <v>19</v>
      </c>
      <c r="L1180" s="238"/>
      <c r="M1180" s="239" t="s">
        <v>19</v>
      </c>
      <c r="N1180" s="240" t="s">
        <v>44</v>
      </c>
      <c r="O1180" s="66"/>
      <c r="P1180" s="189">
        <f>O1180*H1180</f>
        <v>0</v>
      </c>
      <c r="Q1180" s="189">
        <v>1.95E-2</v>
      </c>
      <c r="R1180" s="189">
        <f>Q1180*H1180</f>
        <v>0.3705</v>
      </c>
      <c r="S1180" s="189">
        <v>0</v>
      </c>
      <c r="T1180" s="190">
        <f>S1180*H1180</f>
        <v>0</v>
      </c>
      <c r="U1180" s="36"/>
      <c r="V1180" s="36"/>
      <c r="W1180" s="36"/>
      <c r="X1180" s="36"/>
      <c r="Y1180" s="36"/>
      <c r="Z1180" s="36"/>
      <c r="AA1180" s="36"/>
      <c r="AB1180" s="36"/>
      <c r="AC1180" s="36"/>
      <c r="AD1180" s="36"/>
      <c r="AE1180" s="36"/>
      <c r="AR1180" s="191" t="s">
        <v>246</v>
      </c>
      <c r="AT1180" s="191" t="s">
        <v>242</v>
      </c>
      <c r="AU1180" s="191" t="s">
        <v>82</v>
      </c>
      <c r="AY1180" s="19" t="s">
        <v>226</v>
      </c>
      <c r="BE1180" s="192">
        <f>IF(N1180="základní",J1180,0)</f>
        <v>0</v>
      </c>
      <c r="BF1180" s="192">
        <f>IF(N1180="snížená",J1180,0)</f>
        <v>0</v>
      </c>
      <c r="BG1180" s="192">
        <f>IF(N1180="zákl. přenesená",J1180,0)</f>
        <v>0</v>
      </c>
      <c r="BH1180" s="192">
        <f>IF(N1180="sníž. přenesená",J1180,0)</f>
        <v>0</v>
      </c>
      <c r="BI1180" s="192">
        <f>IF(N1180="nulová",J1180,0)</f>
        <v>0</v>
      </c>
      <c r="BJ1180" s="19" t="s">
        <v>80</v>
      </c>
      <c r="BK1180" s="192">
        <f>ROUND(I1180*H1180,2)</f>
        <v>0</v>
      </c>
      <c r="BL1180" s="19" t="s">
        <v>234</v>
      </c>
      <c r="BM1180" s="191" t="s">
        <v>2075</v>
      </c>
    </row>
    <row r="1181" spans="1:65" s="13" customFormat="1" ht="11.25">
      <c r="B1181" s="198"/>
      <c r="C1181" s="199"/>
      <c r="D1181" s="200" t="s">
        <v>238</v>
      </c>
      <c r="E1181" s="201" t="s">
        <v>19</v>
      </c>
      <c r="F1181" s="202" t="s">
        <v>482</v>
      </c>
      <c r="G1181" s="199"/>
      <c r="H1181" s="201" t="s">
        <v>19</v>
      </c>
      <c r="I1181" s="203"/>
      <c r="J1181" s="199"/>
      <c r="K1181" s="199"/>
      <c r="L1181" s="204"/>
      <c r="M1181" s="205"/>
      <c r="N1181" s="206"/>
      <c r="O1181" s="206"/>
      <c r="P1181" s="206"/>
      <c r="Q1181" s="206"/>
      <c r="R1181" s="206"/>
      <c r="S1181" s="206"/>
      <c r="T1181" s="207"/>
      <c r="AT1181" s="208" t="s">
        <v>238</v>
      </c>
      <c r="AU1181" s="208" t="s">
        <v>82</v>
      </c>
      <c r="AV1181" s="13" t="s">
        <v>80</v>
      </c>
      <c r="AW1181" s="13" t="s">
        <v>35</v>
      </c>
      <c r="AX1181" s="13" t="s">
        <v>73</v>
      </c>
      <c r="AY1181" s="208" t="s">
        <v>226</v>
      </c>
    </row>
    <row r="1182" spans="1:65" s="14" customFormat="1" ht="11.25">
      <c r="B1182" s="209"/>
      <c r="C1182" s="210"/>
      <c r="D1182" s="200" t="s">
        <v>238</v>
      </c>
      <c r="E1182" s="211" t="s">
        <v>19</v>
      </c>
      <c r="F1182" s="212" t="s">
        <v>2076</v>
      </c>
      <c r="G1182" s="210"/>
      <c r="H1182" s="213">
        <v>17</v>
      </c>
      <c r="I1182" s="214"/>
      <c r="J1182" s="210"/>
      <c r="K1182" s="210"/>
      <c r="L1182" s="215"/>
      <c r="M1182" s="216"/>
      <c r="N1182" s="217"/>
      <c r="O1182" s="217"/>
      <c r="P1182" s="217"/>
      <c r="Q1182" s="217"/>
      <c r="R1182" s="217"/>
      <c r="S1182" s="217"/>
      <c r="T1182" s="218"/>
      <c r="AT1182" s="219" t="s">
        <v>238</v>
      </c>
      <c r="AU1182" s="219" t="s">
        <v>82</v>
      </c>
      <c r="AV1182" s="14" t="s">
        <v>82</v>
      </c>
      <c r="AW1182" s="14" t="s">
        <v>35</v>
      </c>
      <c r="AX1182" s="14" t="s">
        <v>73</v>
      </c>
      <c r="AY1182" s="219" t="s">
        <v>226</v>
      </c>
    </row>
    <row r="1183" spans="1:65" s="14" customFormat="1" ht="11.25">
      <c r="B1183" s="209"/>
      <c r="C1183" s="210"/>
      <c r="D1183" s="200" t="s">
        <v>238</v>
      </c>
      <c r="E1183" s="211" t="s">
        <v>19</v>
      </c>
      <c r="F1183" s="212" t="s">
        <v>2077</v>
      </c>
      <c r="G1183" s="210"/>
      <c r="H1183" s="213">
        <v>2</v>
      </c>
      <c r="I1183" s="214"/>
      <c r="J1183" s="210"/>
      <c r="K1183" s="210"/>
      <c r="L1183" s="215"/>
      <c r="M1183" s="216"/>
      <c r="N1183" s="217"/>
      <c r="O1183" s="217"/>
      <c r="P1183" s="217"/>
      <c r="Q1183" s="217"/>
      <c r="R1183" s="217"/>
      <c r="S1183" s="217"/>
      <c r="T1183" s="218"/>
      <c r="AT1183" s="219" t="s">
        <v>238</v>
      </c>
      <c r="AU1183" s="219" t="s">
        <v>82</v>
      </c>
      <c r="AV1183" s="14" t="s">
        <v>82</v>
      </c>
      <c r="AW1183" s="14" t="s">
        <v>35</v>
      </c>
      <c r="AX1183" s="14" t="s">
        <v>73</v>
      </c>
      <c r="AY1183" s="219" t="s">
        <v>226</v>
      </c>
    </row>
    <row r="1184" spans="1:65" s="15" customFormat="1" ht="11.25">
      <c r="B1184" s="220"/>
      <c r="C1184" s="221"/>
      <c r="D1184" s="200" t="s">
        <v>238</v>
      </c>
      <c r="E1184" s="222" t="s">
        <v>19</v>
      </c>
      <c r="F1184" s="223" t="s">
        <v>241</v>
      </c>
      <c r="G1184" s="221"/>
      <c r="H1184" s="224">
        <v>19</v>
      </c>
      <c r="I1184" s="225"/>
      <c r="J1184" s="221"/>
      <c r="K1184" s="221"/>
      <c r="L1184" s="226"/>
      <c r="M1184" s="227"/>
      <c r="N1184" s="228"/>
      <c r="O1184" s="228"/>
      <c r="P1184" s="228"/>
      <c r="Q1184" s="228"/>
      <c r="R1184" s="228"/>
      <c r="S1184" s="228"/>
      <c r="T1184" s="229"/>
      <c r="AT1184" s="230" t="s">
        <v>238</v>
      </c>
      <c r="AU1184" s="230" t="s">
        <v>82</v>
      </c>
      <c r="AV1184" s="15" t="s">
        <v>143</v>
      </c>
      <c r="AW1184" s="15" t="s">
        <v>35</v>
      </c>
      <c r="AX1184" s="15" t="s">
        <v>80</v>
      </c>
      <c r="AY1184" s="230" t="s">
        <v>226</v>
      </c>
    </row>
    <row r="1185" spans="1:65" s="2" customFormat="1" ht="24.2" customHeight="1">
      <c r="A1185" s="36"/>
      <c r="B1185" s="37"/>
      <c r="C1185" s="231" t="s">
        <v>2078</v>
      </c>
      <c r="D1185" s="231" t="s">
        <v>242</v>
      </c>
      <c r="E1185" s="232" t="s">
        <v>2079</v>
      </c>
      <c r="F1185" s="233" t="s">
        <v>2080</v>
      </c>
      <c r="G1185" s="234" t="s">
        <v>261</v>
      </c>
      <c r="H1185" s="235">
        <v>2</v>
      </c>
      <c r="I1185" s="236"/>
      <c r="J1185" s="237">
        <f>ROUND(I1185*H1185,2)</f>
        <v>0</v>
      </c>
      <c r="K1185" s="233" t="s">
        <v>19</v>
      </c>
      <c r="L1185" s="238"/>
      <c r="M1185" s="239" t="s">
        <v>19</v>
      </c>
      <c r="N1185" s="240" t="s">
        <v>44</v>
      </c>
      <c r="O1185" s="66"/>
      <c r="P1185" s="189">
        <f>O1185*H1185</f>
        <v>0</v>
      </c>
      <c r="Q1185" s="189">
        <v>1.95E-2</v>
      </c>
      <c r="R1185" s="189">
        <f>Q1185*H1185</f>
        <v>3.9E-2</v>
      </c>
      <c r="S1185" s="189">
        <v>0</v>
      </c>
      <c r="T1185" s="190">
        <f>S1185*H1185</f>
        <v>0</v>
      </c>
      <c r="U1185" s="36"/>
      <c r="V1185" s="36"/>
      <c r="W1185" s="36"/>
      <c r="X1185" s="36"/>
      <c r="Y1185" s="36"/>
      <c r="Z1185" s="36"/>
      <c r="AA1185" s="36"/>
      <c r="AB1185" s="36"/>
      <c r="AC1185" s="36"/>
      <c r="AD1185" s="36"/>
      <c r="AE1185" s="36"/>
      <c r="AR1185" s="191" t="s">
        <v>246</v>
      </c>
      <c r="AT1185" s="191" t="s">
        <v>242</v>
      </c>
      <c r="AU1185" s="191" t="s">
        <v>82</v>
      </c>
      <c r="AY1185" s="19" t="s">
        <v>226</v>
      </c>
      <c r="BE1185" s="192">
        <f>IF(N1185="základní",J1185,0)</f>
        <v>0</v>
      </c>
      <c r="BF1185" s="192">
        <f>IF(N1185="snížená",J1185,0)</f>
        <v>0</v>
      </c>
      <c r="BG1185" s="192">
        <f>IF(N1185="zákl. přenesená",J1185,0)</f>
        <v>0</v>
      </c>
      <c r="BH1185" s="192">
        <f>IF(N1185="sníž. přenesená",J1185,0)</f>
        <v>0</v>
      </c>
      <c r="BI1185" s="192">
        <f>IF(N1185="nulová",J1185,0)</f>
        <v>0</v>
      </c>
      <c r="BJ1185" s="19" t="s">
        <v>80</v>
      </c>
      <c r="BK1185" s="192">
        <f>ROUND(I1185*H1185,2)</f>
        <v>0</v>
      </c>
      <c r="BL1185" s="19" t="s">
        <v>234</v>
      </c>
      <c r="BM1185" s="191" t="s">
        <v>2081</v>
      </c>
    </row>
    <row r="1186" spans="1:65" s="13" customFormat="1" ht="11.25">
      <c r="B1186" s="198"/>
      <c r="C1186" s="199"/>
      <c r="D1186" s="200" t="s">
        <v>238</v>
      </c>
      <c r="E1186" s="201" t="s">
        <v>19</v>
      </c>
      <c r="F1186" s="202" t="s">
        <v>482</v>
      </c>
      <c r="G1186" s="199"/>
      <c r="H1186" s="201" t="s">
        <v>19</v>
      </c>
      <c r="I1186" s="203"/>
      <c r="J1186" s="199"/>
      <c r="K1186" s="199"/>
      <c r="L1186" s="204"/>
      <c r="M1186" s="205"/>
      <c r="N1186" s="206"/>
      <c r="O1186" s="206"/>
      <c r="P1186" s="206"/>
      <c r="Q1186" s="206"/>
      <c r="R1186" s="206"/>
      <c r="S1186" s="206"/>
      <c r="T1186" s="207"/>
      <c r="AT1186" s="208" t="s">
        <v>238</v>
      </c>
      <c r="AU1186" s="208" t="s">
        <v>82</v>
      </c>
      <c r="AV1186" s="13" t="s">
        <v>80</v>
      </c>
      <c r="AW1186" s="13" t="s">
        <v>35</v>
      </c>
      <c r="AX1186" s="13" t="s">
        <v>73</v>
      </c>
      <c r="AY1186" s="208" t="s">
        <v>226</v>
      </c>
    </row>
    <row r="1187" spans="1:65" s="14" customFormat="1" ht="11.25">
      <c r="B1187" s="209"/>
      <c r="C1187" s="210"/>
      <c r="D1187" s="200" t="s">
        <v>238</v>
      </c>
      <c r="E1187" s="211" t="s">
        <v>19</v>
      </c>
      <c r="F1187" s="212" t="s">
        <v>2082</v>
      </c>
      <c r="G1187" s="210"/>
      <c r="H1187" s="213">
        <v>2</v>
      </c>
      <c r="I1187" s="214"/>
      <c r="J1187" s="210"/>
      <c r="K1187" s="210"/>
      <c r="L1187" s="215"/>
      <c r="M1187" s="216"/>
      <c r="N1187" s="217"/>
      <c r="O1187" s="217"/>
      <c r="P1187" s="217"/>
      <c r="Q1187" s="217"/>
      <c r="R1187" s="217"/>
      <c r="S1187" s="217"/>
      <c r="T1187" s="218"/>
      <c r="AT1187" s="219" t="s">
        <v>238</v>
      </c>
      <c r="AU1187" s="219" t="s">
        <v>82</v>
      </c>
      <c r="AV1187" s="14" t="s">
        <v>82</v>
      </c>
      <c r="AW1187" s="14" t="s">
        <v>35</v>
      </c>
      <c r="AX1187" s="14" t="s">
        <v>73</v>
      </c>
      <c r="AY1187" s="219" t="s">
        <v>226</v>
      </c>
    </row>
    <row r="1188" spans="1:65" s="15" customFormat="1" ht="11.25">
      <c r="B1188" s="220"/>
      <c r="C1188" s="221"/>
      <c r="D1188" s="200" t="s">
        <v>238</v>
      </c>
      <c r="E1188" s="222" t="s">
        <v>19</v>
      </c>
      <c r="F1188" s="223" t="s">
        <v>241</v>
      </c>
      <c r="G1188" s="221"/>
      <c r="H1188" s="224">
        <v>2</v>
      </c>
      <c r="I1188" s="225"/>
      <c r="J1188" s="221"/>
      <c r="K1188" s="221"/>
      <c r="L1188" s="226"/>
      <c r="M1188" s="227"/>
      <c r="N1188" s="228"/>
      <c r="O1188" s="228"/>
      <c r="P1188" s="228"/>
      <c r="Q1188" s="228"/>
      <c r="R1188" s="228"/>
      <c r="S1188" s="228"/>
      <c r="T1188" s="229"/>
      <c r="AT1188" s="230" t="s">
        <v>238</v>
      </c>
      <c r="AU1188" s="230" t="s">
        <v>82</v>
      </c>
      <c r="AV1188" s="15" t="s">
        <v>143</v>
      </c>
      <c r="AW1188" s="15" t="s">
        <v>35</v>
      </c>
      <c r="AX1188" s="15" t="s">
        <v>80</v>
      </c>
      <c r="AY1188" s="230" t="s">
        <v>226</v>
      </c>
    </row>
    <row r="1189" spans="1:65" s="2" customFormat="1" ht="24.2" customHeight="1">
      <c r="A1189" s="36"/>
      <c r="B1189" s="37"/>
      <c r="C1189" s="180" t="s">
        <v>2083</v>
      </c>
      <c r="D1189" s="180" t="s">
        <v>229</v>
      </c>
      <c r="E1189" s="181" t="s">
        <v>2084</v>
      </c>
      <c r="F1189" s="182" t="s">
        <v>2085</v>
      </c>
      <c r="G1189" s="183" t="s">
        <v>261</v>
      </c>
      <c r="H1189" s="184">
        <v>2</v>
      </c>
      <c r="I1189" s="185"/>
      <c r="J1189" s="186">
        <f>ROUND(I1189*H1189,2)</f>
        <v>0</v>
      </c>
      <c r="K1189" s="182" t="s">
        <v>233</v>
      </c>
      <c r="L1189" s="41"/>
      <c r="M1189" s="187" t="s">
        <v>19</v>
      </c>
      <c r="N1189" s="188" t="s">
        <v>44</v>
      </c>
      <c r="O1189" s="66"/>
      <c r="P1189" s="189">
        <f>O1189*H1189</f>
        <v>0</v>
      </c>
      <c r="Q1189" s="189">
        <v>0</v>
      </c>
      <c r="R1189" s="189">
        <f>Q1189*H1189</f>
        <v>0</v>
      </c>
      <c r="S1189" s="189">
        <v>0</v>
      </c>
      <c r="T1189" s="190">
        <f>S1189*H1189</f>
        <v>0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191" t="s">
        <v>234</v>
      </c>
      <c r="AT1189" s="191" t="s">
        <v>229</v>
      </c>
      <c r="AU1189" s="191" t="s">
        <v>82</v>
      </c>
      <c r="AY1189" s="19" t="s">
        <v>226</v>
      </c>
      <c r="BE1189" s="192">
        <f>IF(N1189="základní",J1189,0)</f>
        <v>0</v>
      </c>
      <c r="BF1189" s="192">
        <f>IF(N1189="snížená",J1189,0)</f>
        <v>0</v>
      </c>
      <c r="BG1189" s="192">
        <f>IF(N1189="zákl. přenesená",J1189,0)</f>
        <v>0</v>
      </c>
      <c r="BH1189" s="192">
        <f>IF(N1189="sníž. přenesená",J1189,0)</f>
        <v>0</v>
      </c>
      <c r="BI1189" s="192">
        <f>IF(N1189="nulová",J1189,0)</f>
        <v>0</v>
      </c>
      <c r="BJ1189" s="19" t="s">
        <v>80</v>
      </c>
      <c r="BK1189" s="192">
        <f>ROUND(I1189*H1189,2)</f>
        <v>0</v>
      </c>
      <c r="BL1189" s="19" t="s">
        <v>234</v>
      </c>
      <c r="BM1189" s="191" t="s">
        <v>2086</v>
      </c>
    </row>
    <row r="1190" spans="1:65" s="2" customFormat="1" ht="11.25">
      <c r="A1190" s="36"/>
      <c r="B1190" s="37"/>
      <c r="C1190" s="38"/>
      <c r="D1190" s="193" t="s">
        <v>236</v>
      </c>
      <c r="E1190" s="38"/>
      <c r="F1190" s="194" t="s">
        <v>2087</v>
      </c>
      <c r="G1190" s="38"/>
      <c r="H1190" s="38"/>
      <c r="I1190" s="195"/>
      <c r="J1190" s="38"/>
      <c r="K1190" s="38"/>
      <c r="L1190" s="41"/>
      <c r="M1190" s="196"/>
      <c r="N1190" s="197"/>
      <c r="O1190" s="66"/>
      <c r="P1190" s="66"/>
      <c r="Q1190" s="66"/>
      <c r="R1190" s="66"/>
      <c r="S1190" s="66"/>
      <c r="T1190" s="67"/>
      <c r="U1190" s="36"/>
      <c r="V1190" s="36"/>
      <c r="W1190" s="36"/>
      <c r="X1190" s="36"/>
      <c r="Y1190" s="36"/>
      <c r="Z1190" s="36"/>
      <c r="AA1190" s="36"/>
      <c r="AB1190" s="36"/>
      <c r="AC1190" s="36"/>
      <c r="AD1190" s="36"/>
      <c r="AE1190" s="36"/>
      <c r="AT1190" s="19" t="s">
        <v>236</v>
      </c>
      <c r="AU1190" s="19" t="s">
        <v>82</v>
      </c>
    </row>
    <row r="1191" spans="1:65" s="2" customFormat="1" ht="24.2" customHeight="1">
      <c r="A1191" s="36"/>
      <c r="B1191" s="37"/>
      <c r="C1191" s="231" t="s">
        <v>2088</v>
      </c>
      <c r="D1191" s="231" t="s">
        <v>242</v>
      </c>
      <c r="E1191" s="232" t="s">
        <v>2089</v>
      </c>
      <c r="F1191" s="233" t="s">
        <v>2090</v>
      </c>
      <c r="G1191" s="234" t="s">
        <v>261</v>
      </c>
      <c r="H1191" s="235">
        <v>2</v>
      </c>
      <c r="I1191" s="236"/>
      <c r="J1191" s="237">
        <f>ROUND(I1191*H1191,2)</f>
        <v>0</v>
      </c>
      <c r="K1191" s="233" t="s">
        <v>19</v>
      </c>
      <c r="L1191" s="238"/>
      <c r="M1191" s="239" t="s">
        <v>19</v>
      </c>
      <c r="N1191" s="240" t="s">
        <v>44</v>
      </c>
      <c r="O1191" s="66"/>
      <c r="P1191" s="189">
        <f>O1191*H1191</f>
        <v>0</v>
      </c>
      <c r="Q1191" s="189">
        <v>2.0500000000000001E-2</v>
      </c>
      <c r="R1191" s="189">
        <f>Q1191*H1191</f>
        <v>4.1000000000000002E-2</v>
      </c>
      <c r="S1191" s="189">
        <v>0</v>
      </c>
      <c r="T1191" s="190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91" t="s">
        <v>246</v>
      </c>
      <c r="AT1191" s="191" t="s">
        <v>242</v>
      </c>
      <c r="AU1191" s="191" t="s">
        <v>82</v>
      </c>
      <c r="AY1191" s="19" t="s">
        <v>226</v>
      </c>
      <c r="BE1191" s="192">
        <f>IF(N1191="základní",J1191,0)</f>
        <v>0</v>
      </c>
      <c r="BF1191" s="192">
        <f>IF(N1191="snížená",J1191,0)</f>
        <v>0</v>
      </c>
      <c r="BG1191" s="192">
        <f>IF(N1191="zákl. přenesená",J1191,0)</f>
        <v>0</v>
      </c>
      <c r="BH1191" s="192">
        <f>IF(N1191="sníž. přenesená",J1191,0)</f>
        <v>0</v>
      </c>
      <c r="BI1191" s="192">
        <f>IF(N1191="nulová",J1191,0)</f>
        <v>0</v>
      </c>
      <c r="BJ1191" s="19" t="s">
        <v>80</v>
      </c>
      <c r="BK1191" s="192">
        <f>ROUND(I1191*H1191,2)</f>
        <v>0</v>
      </c>
      <c r="BL1191" s="19" t="s">
        <v>234</v>
      </c>
      <c r="BM1191" s="191" t="s">
        <v>2091</v>
      </c>
    </row>
    <row r="1192" spans="1:65" s="13" customFormat="1" ht="11.25">
      <c r="B1192" s="198"/>
      <c r="C1192" s="199"/>
      <c r="D1192" s="200" t="s">
        <v>238</v>
      </c>
      <c r="E1192" s="201" t="s">
        <v>19</v>
      </c>
      <c r="F1192" s="202" t="s">
        <v>482</v>
      </c>
      <c r="G1192" s="199"/>
      <c r="H1192" s="201" t="s">
        <v>19</v>
      </c>
      <c r="I1192" s="203"/>
      <c r="J1192" s="199"/>
      <c r="K1192" s="199"/>
      <c r="L1192" s="204"/>
      <c r="M1192" s="205"/>
      <c r="N1192" s="206"/>
      <c r="O1192" s="206"/>
      <c r="P1192" s="206"/>
      <c r="Q1192" s="206"/>
      <c r="R1192" s="206"/>
      <c r="S1192" s="206"/>
      <c r="T1192" s="207"/>
      <c r="AT1192" s="208" t="s">
        <v>238</v>
      </c>
      <c r="AU1192" s="208" t="s">
        <v>82</v>
      </c>
      <c r="AV1192" s="13" t="s">
        <v>80</v>
      </c>
      <c r="AW1192" s="13" t="s">
        <v>35</v>
      </c>
      <c r="AX1192" s="13" t="s">
        <v>73</v>
      </c>
      <c r="AY1192" s="208" t="s">
        <v>226</v>
      </c>
    </row>
    <row r="1193" spans="1:65" s="14" customFormat="1" ht="11.25">
      <c r="B1193" s="209"/>
      <c r="C1193" s="210"/>
      <c r="D1193" s="200" t="s">
        <v>238</v>
      </c>
      <c r="E1193" s="211" t="s">
        <v>19</v>
      </c>
      <c r="F1193" s="212" t="s">
        <v>2092</v>
      </c>
      <c r="G1193" s="210"/>
      <c r="H1193" s="213">
        <v>2</v>
      </c>
      <c r="I1193" s="214"/>
      <c r="J1193" s="210"/>
      <c r="K1193" s="210"/>
      <c r="L1193" s="215"/>
      <c r="M1193" s="216"/>
      <c r="N1193" s="217"/>
      <c r="O1193" s="217"/>
      <c r="P1193" s="217"/>
      <c r="Q1193" s="217"/>
      <c r="R1193" s="217"/>
      <c r="S1193" s="217"/>
      <c r="T1193" s="218"/>
      <c r="AT1193" s="219" t="s">
        <v>238</v>
      </c>
      <c r="AU1193" s="219" t="s">
        <v>82</v>
      </c>
      <c r="AV1193" s="14" t="s">
        <v>82</v>
      </c>
      <c r="AW1193" s="14" t="s">
        <v>35</v>
      </c>
      <c r="AX1193" s="14" t="s">
        <v>73</v>
      </c>
      <c r="AY1193" s="219" t="s">
        <v>226</v>
      </c>
    </row>
    <row r="1194" spans="1:65" s="15" customFormat="1" ht="11.25">
      <c r="B1194" s="220"/>
      <c r="C1194" s="221"/>
      <c r="D1194" s="200" t="s">
        <v>238</v>
      </c>
      <c r="E1194" s="222" t="s">
        <v>19</v>
      </c>
      <c r="F1194" s="223" t="s">
        <v>241</v>
      </c>
      <c r="G1194" s="221"/>
      <c r="H1194" s="224">
        <v>2</v>
      </c>
      <c r="I1194" s="225"/>
      <c r="J1194" s="221"/>
      <c r="K1194" s="221"/>
      <c r="L1194" s="226"/>
      <c r="M1194" s="227"/>
      <c r="N1194" s="228"/>
      <c r="O1194" s="228"/>
      <c r="P1194" s="228"/>
      <c r="Q1194" s="228"/>
      <c r="R1194" s="228"/>
      <c r="S1194" s="228"/>
      <c r="T1194" s="229"/>
      <c r="AT1194" s="230" t="s">
        <v>238</v>
      </c>
      <c r="AU1194" s="230" t="s">
        <v>82</v>
      </c>
      <c r="AV1194" s="15" t="s">
        <v>143</v>
      </c>
      <c r="AW1194" s="15" t="s">
        <v>35</v>
      </c>
      <c r="AX1194" s="15" t="s">
        <v>80</v>
      </c>
      <c r="AY1194" s="230" t="s">
        <v>226</v>
      </c>
    </row>
    <row r="1195" spans="1:65" s="2" customFormat="1" ht="24.2" customHeight="1">
      <c r="A1195" s="36"/>
      <c r="B1195" s="37"/>
      <c r="C1195" s="180" t="s">
        <v>2093</v>
      </c>
      <c r="D1195" s="180" t="s">
        <v>229</v>
      </c>
      <c r="E1195" s="181" t="s">
        <v>2094</v>
      </c>
      <c r="F1195" s="182" t="s">
        <v>2095</v>
      </c>
      <c r="G1195" s="183" t="s">
        <v>261</v>
      </c>
      <c r="H1195" s="184">
        <v>6</v>
      </c>
      <c r="I1195" s="185"/>
      <c r="J1195" s="186">
        <f>ROUND(I1195*H1195,2)</f>
        <v>0</v>
      </c>
      <c r="K1195" s="182" t="s">
        <v>233</v>
      </c>
      <c r="L1195" s="41"/>
      <c r="M1195" s="187" t="s">
        <v>19</v>
      </c>
      <c r="N1195" s="188" t="s">
        <v>44</v>
      </c>
      <c r="O1195" s="66"/>
      <c r="P1195" s="189">
        <f>O1195*H1195</f>
        <v>0</v>
      </c>
      <c r="Q1195" s="189">
        <v>0</v>
      </c>
      <c r="R1195" s="189">
        <f>Q1195*H1195</f>
        <v>0</v>
      </c>
      <c r="S1195" s="189">
        <v>0</v>
      </c>
      <c r="T1195" s="190">
        <f>S1195*H1195</f>
        <v>0</v>
      </c>
      <c r="U1195" s="36"/>
      <c r="V1195" s="36"/>
      <c r="W1195" s="36"/>
      <c r="X1195" s="36"/>
      <c r="Y1195" s="36"/>
      <c r="Z1195" s="36"/>
      <c r="AA1195" s="36"/>
      <c r="AB1195" s="36"/>
      <c r="AC1195" s="36"/>
      <c r="AD1195" s="36"/>
      <c r="AE1195" s="36"/>
      <c r="AR1195" s="191" t="s">
        <v>234</v>
      </c>
      <c r="AT1195" s="191" t="s">
        <v>229</v>
      </c>
      <c r="AU1195" s="191" t="s">
        <v>82</v>
      </c>
      <c r="AY1195" s="19" t="s">
        <v>226</v>
      </c>
      <c r="BE1195" s="192">
        <f>IF(N1195="základní",J1195,0)</f>
        <v>0</v>
      </c>
      <c r="BF1195" s="192">
        <f>IF(N1195="snížená",J1195,0)</f>
        <v>0</v>
      </c>
      <c r="BG1195" s="192">
        <f>IF(N1195="zákl. přenesená",J1195,0)</f>
        <v>0</v>
      </c>
      <c r="BH1195" s="192">
        <f>IF(N1195="sníž. přenesená",J1195,0)</f>
        <v>0</v>
      </c>
      <c r="BI1195" s="192">
        <f>IF(N1195="nulová",J1195,0)</f>
        <v>0</v>
      </c>
      <c r="BJ1195" s="19" t="s">
        <v>80</v>
      </c>
      <c r="BK1195" s="192">
        <f>ROUND(I1195*H1195,2)</f>
        <v>0</v>
      </c>
      <c r="BL1195" s="19" t="s">
        <v>234</v>
      </c>
      <c r="BM1195" s="191" t="s">
        <v>2096</v>
      </c>
    </row>
    <row r="1196" spans="1:65" s="2" customFormat="1" ht="11.25">
      <c r="A1196" s="36"/>
      <c r="B1196" s="37"/>
      <c r="C1196" s="38"/>
      <c r="D1196" s="193" t="s">
        <v>236</v>
      </c>
      <c r="E1196" s="38"/>
      <c r="F1196" s="194" t="s">
        <v>2097</v>
      </c>
      <c r="G1196" s="38"/>
      <c r="H1196" s="38"/>
      <c r="I1196" s="195"/>
      <c r="J1196" s="38"/>
      <c r="K1196" s="38"/>
      <c r="L1196" s="41"/>
      <c r="M1196" s="196"/>
      <c r="N1196" s="197"/>
      <c r="O1196" s="66"/>
      <c r="P1196" s="66"/>
      <c r="Q1196" s="66"/>
      <c r="R1196" s="66"/>
      <c r="S1196" s="66"/>
      <c r="T1196" s="67"/>
      <c r="U1196" s="36"/>
      <c r="V1196" s="36"/>
      <c r="W1196" s="36"/>
      <c r="X1196" s="36"/>
      <c r="Y1196" s="36"/>
      <c r="Z1196" s="36"/>
      <c r="AA1196" s="36"/>
      <c r="AB1196" s="36"/>
      <c r="AC1196" s="36"/>
      <c r="AD1196" s="36"/>
      <c r="AE1196" s="36"/>
      <c r="AT1196" s="19" t="s">
        <v>236</v>
      </c>
      <c r="AU1196" s="19" t="s">
        <v>82</v>
      </c>
    </row>
    <row r="1197" spans="1:65" s="2" customFormat="1" ht="24.2" customHeight="1">
      <c r="A1197" s="36"/>
      <c r="B1197" s="37"/>
      <c r="C1197" s="231" t="s">
        <v>2098</v>
      </c>
      <c r="D1197" s="231" t="s">
        <v>242</v>
      </c>
      <c r="E1197" s="232" t="s">
        <v>2099</v>
      </c>
      <c r="F1197" s="233" t="s">
        <v>2100</v>
      </c>
      <c r="G1197" s="234" t="s">
        <v>261</v>
      </c>
      <c r="H1197" s="235">
        <v>2</v>
      </c>
      <c r="I1197" s="236"/>
      <c r="J1197" s="237">
        <f>ROUND(I1197*H1197,2)</f>
        <v>0</v>
      </c>
      <c r="K1197" s="233" t="s">
        <v>19</v>
      </c>
      <c r="L1197" s="238"/>
      <c r="M1197" s="239" t="s">
        <v>19</v>
      </c>
      <c r="N1197" s="240" t="s">
        <v>44</v>
      </c>
      <c r="O1197" s="66"/>
      <c r="P1197" s="189">
        <f>O1197*H1197</f>
        <v>0</v>
      </c>
      <c r="Q1197" s="189">
        <v>3.2000000000000001E-2</v>
      </c>
      <c r="R1197" s="189">
        <f>Q1197*H1197</f>
        <v>6.4000000000000001E-2</v>
      </c>
      <c r="S1197" s="189">
        <v>0</v>
      </c>
      <c r="T1197" s="190">
        <f>S1197*H1197</f>
        <v>0</v>
      </c>
      <c r="U1197" s="36"/>
      <c r="V1197" s="36"/>
      <c r="W1197" s="36"/>
      <c r="X1197" s="36"/>
      <c r="Y1197" s="36"/>
      <c r="Z1197" s="36"/>
      <c r="AA1197" s="36"/>
      <c r="AB1197" s="36"/>
      <c r="AC1197" s="36"/>
      <c r="AD1197" s="36"/>
      <c r="AE1197" s="36"/>
      <c r="AR1197" s="191" t="s">
        <v>246</v>
      </c>
      <c r="AT1197" s="191" t="s">
        <v>242</v>
      </c>
      <c r="AU1197" s="191" t="s">
        <v>82</v>
      </c>
      <c r="AY1197" s="19" t="s">
        <v>226</v>
      </c>
      <c r="BE1197" s="192">
        <f>IF(N1197="základní",J1197,0)</f>
        <v>0</v>
      </c>
      <c r="BF1197" s="192">
        <f>IF(N1197="snížená",J1197,0)</f>
        <v>0</v>
      </c>
      <c r="BG1197" s="192">
        <f>IF(N1197="zákl. přenesená",J1197,0)</f>
        <v>0</v>
      </c>
      <c r="BH1197" s="192">
        <f>IF(N1197="sníž. přenesená",J1197,0)</f>
        <v>0</v>
      </c>
      <c r="BI1197" s="192">
        <f>IF(N1197="nulová",J1197,0)</f>
        <v>0</v>
      </c>
      <c r="BJ1197" s="19" t="s">
        <v>80</v>
      </c>
      <c r="BK1197" s="192">
        <f>ROUND(I1197*H1197,2)</f>
        <v>0</v>
      </c>
      <c r="BL1197" s="19" t="s">
        <v>234</v>
      </c>
      <c r="BM1197" s="191" t="s">
        <v>2101</v>
      </c>
    </row>
    <row r="1198" spans="1:65" s="13" customFormat="1" ht="11.25">
      <c r="B1198" s="198"/>
      <c r="C1198" s="199"/>
      <c r="D1198" s="200" t="s">
        <v>238</v>
      </c>
      <c r="E1198" s="201" t="s">
        <v>19</v>
      </c>
      <c r="F1198" s="202" t="s">
        <v>482</v>
      </c>
      <c r="G1198" s="199"/>
      <c r="H1198" s="201" t="s">
        <v>19</v>
      </c>
      <c r="I1198" s="203"/>
      <c r="J1198" s="199"/>
      <c r="K1198" s="199"/>
      <c r="L1198" s="204"/>
      <c r="M1198" s="205"/>
      <c r="N1198" s="206"/>
      <c r="O1198" s="206"/>
      <c r="P1198" s="206"/>
      <c r="Q1198" s="206"/>
      <c r="R1198" s="206"/>
      <c r="S1198" s="206"/>
      <c r="T1198" s="207"/>
      <c r="AT1198" s="208" t="s">
        <v>238</v>
      </c>
      <c r="AU1198" s="208" t="s">
        <v>82</v>
      </c>
      <c r="AV1198" s="13" t="s">
        <v>80</v>
      </c>
      <c r="AW1198" s="13" t="s">
        <v>35</v>
      </c>
      <c r="AX1198" s="13" t="s">
        <v>73</v>
      </c>
      <c r="AY1198" s="208" t="s">
        <v>226</v>
      </c>
    </row>
    <row r="1199" spans="1:65" s="14" customFormat="1" ht="11.25">
      <c r="B1199" s="209"/>
      <c r="C1199" s="210"/>
      <c r="D1199" s="200" t="s">
        <v>238</v>
      </c>
      <c r="E1199" s="211" t="s">
        <v>19</v>
      </c>
      <c r="F1199" s="212" t="s">
        <v>2102</v>
      </c>
      <c r="G1199" s="210"/>
      <c r="H1199" s="213">
        <v>2</v>
      </c>
      <c r="I1199" s="214"/>
      <c r="J1199" s="210"/>
      <c r="K1199" s="210"/>
      <c r="L1199" s="215"/>
      <c r="M1199" s="216"/>
      <c r="N1199" s="217"/>
      <c r="O1199" s="217"/>
      <c r="P1199" s="217"/>
      <c r="Q1199" s="217"/>
      <c r="R1199" s="217"/>
      <c r="S1199" s="217"/>
      <c r="T1199" s="218"/>
      <c r="AT1199" s="219" t="s">
        <v>238</v>
      </c>
      <c r="AU1199" s="219" t="s">
        <v>82</v>
      </c>
      <c r="AV1199" s="14" t="s">
        <v>82</v>
      </c>
      <c r="AW1199" s="14" t="s">
        <v>35</v>
      </c>
      <c r="AX1199" s="14" t="s">
        <v>73</v>
      </c>
      <c r="AY1199" s="219" t="s">
        <v>226</v>
      </c>
    </row>
    <row r="1200" spans="1:65" s="15" customFormat="1" ht="11.25">
      <c r="B1200" s="220"/>
      <c r="C1200" s="221"/>
      <c r="D1200" s="200" t="s">
        <v>238</v>
      </c>
      <c r="E1200" s="222" t="s">
        <v>19</v>
      </c>
      <c r="F1200" s="223" t="s">
        <v>241</v>
      </c>
      <c r="G1200" s="221"/>
      <c r="H1200" s="224">
        <v>2</v>
      </c>
      <c r="I1200" s="225"/>
      <c r="J1200" s="221"/>
      <c r="K1200" s="221"/>
      <c r="L1200" s="226"/>
      <c r="M1200" s="227"/>
      <c r="N1200" s="228"/>
      <c r="O1200" s="228"/>
      <c r="P1200" s="228"/>
      <c r="Q1200" s="228"/>
      <c r="R1200" s="228"/>
      <c r="S1200" s="228"/>
      <c r="T1200" s="229"/>
      <c r="AT1200" s="230" t="s">
        <v>238</v>
      </c>
      <c r="AU1200" s="230" t="s">
        <v>82</v>
      </c>
      <c r="AV1200" s="15" t="s">
        <v>143</v>
      </c>
      <c r="AW1200" s="15" t="s">
        <v>35</v>
      </c>
      <c r="AX1200" s="15" t="s">
        <v>80</v>
      </c>
      <c r="AY1200" s="230" t="s">
        <v>226</v>
      </c>
    </row>
    <row r="1201" spans="1:65" s="2" customFormat="1" ht="24.2" customHeight="1">
      <c r="A1201" s="36"/>
      <c r="B1201" s="37"/>
      <c r="C1201" s="231" t="s">
        <v>2103</v>
      </c>
      <c r="D1201" s="231" t="s">
        <v>242</v>
      </c>
      <c r="E1201" s="232" t="s">
        <v>2104</v>
      </c>
      <c r="F1201" s="233" t="s">
        <v>2105</v>
      </c>
      <c r="G1201" s="234" t="s">
        <v>261</v>
      </c>
      <c r="H1201" s="235">
        <v>4</v>
      </c>
      <c r="I1201" s="236"/>
      <c r="J1201" s="237">
        <f>ROUND(I1201*H1201,2)</f>
        <v>0</v>
      </c>
      <c r="K1201" s="233" t="s">
        <v>19</v>
      </c>
      <c r="L1201" s="238"/>
      <c r="M1201" s="239" t="s">
        <v>19</v>
      </c>
      <c r="N1201" s="240" t="s">
        <v>44</v>
      </c>
      <c r="O1201" s="66"/>
      <c r="P1201" s="189">
        <f>O1201*H1201</f>
        <v>0</v>
      </c>
      <c r="Q1201" s="189">
        <v>3.5999999999999997E-2</v>
      </c>
      <c r="R1201" s="189">
        <f>Q1201*H1201</f>
        <v>0.14399999999999999</v>
      </c>
      <c r="S1201" s="189">
        <v>0</v>
      </c>
      <c r="T1201" s="190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91" t="s">
        <v>246</v>
      </c>
      <c r="AT1201" s="191" t="s">
        <v>242</v>
      </c>
      <c r="AU1201" s="191" t="s">
        <v>82</v>
      </c>
      <c r="AY1201" s="19" t="s">
        <v>226</v>
      </c>
      <c r="BE1201" s="192">
        <f>IF(N1201="základní",J1201,0)</f>
        <v>0</v>
      </c>
      <c r="BF1201" s="192">
        <f>IF(N1201="snížená",J1201,0)</f>
        <v>0</v>
      </c>
      <c r="BG1201" s="192">
        <f>IF(N1201="zákl. přenesená",J1201,0)</f>
        <v>0</v>
      </c>
      <c r="BH1201" s="192">
        <f>IF(N1201="sníž. přenesená",J1201,0)</f>
        <v>0</v>
      </c>
      <c r="BI1201" s="192">
        <f>IF(N1201="nulová",J1201,0)</f>
        <v>0</v>
      </c>
      <c r="BJ1201" s="19" t="s">
        <v>80</v>
      </c>
      <c r="BK1201" s="192">
        <f>ROUND(I1201*H1201,2)</f>
        <v>0</v>
      </c>
      <c r="BL1201" s="19" t="s">
        <v>234</v>
      </c>
      <c r="BM1201" s="191" t="s">
        <v>2106</v>
      </c>
    </row>
    <row r="1202" spans="1:65" s="13" customFormat="1" ht="11.25">
      <c r="B1202" s="198"/>
      <c r="C1202" s="199"/>
      <c r="D1202" s="200" t="s">
        <v>238</v>
      </c>
      <c r="E1202" s="201" t="s">
        <v>19</v>
      </c>
      <c r="F1202" s="202" t="s">
        <v>482</v>
      </c>
      <c r="G1202" s="199"/>
      <c r="H1202" s="201" t="s">
        <v>19</v>
      </c>
      <c r="I1202" s="203"/>
      <c r="J1202" s="199"/>
      <c r="K1202" s="199"/>
      <c r="L1202" s="204"/>
      <c r="M1202" s="205"/>
      <c r="N1202" s="206"/>
      <c r="O1202" s="206"/>
      <c r="P1202" s="206"/>
      <c r="Q1202" s="206"/>
      <c r="R1202" s="206"/>
      <c r="S1202" s="206"/>
      <c r="T1202" s="207"/>
      <c r="AT1202" s="208" t="s">
        <v>238</v>
      </c>
      <c r="AU1202" s="208" t="s">
        <v>82</v>
      </c>
      <c r="AV1202" s="13" t="s">
        <v>80</v>
      </c>
      <c r="AW1202" s="13" t="s">
        <v>35</v>
      </c>
      <c r="AX1202" s="13" t="s">
        <v>73</v>
      </c>
      <c r="AY1202" s="208" t="s">
        <v>226</v>
      </c>
    </row>
    <row r="1203" spans="1:65" s="14" customFormat="1" ht="11.25">
      <c r="B1203" s="209"/>
      <c r="C1203" s="210"/>
      <c r="D1203" s="200" t="s">
        <v>238</v>
      </c>
      <c r="E1203" s="211" t="s">
        <v>19</v>
      </c>
      <c r="F1203" s="212" t="s">
        <v>2107</v>
      </c>
      <c r="G1203" s="210"/>
      <c r="H1203" s="213">
        <v>4</v>
      </c>
      <c r="I1203" s="214"/>
      <c r="J1203" s="210"/>
      <c r="K1203" s="210"/>
      <c r="L1203" s="215"/>
      <c r="M1203" s="216"/>
      <c r="N1203" s="217"/>
      <c r="O1203" s="217"/>
      <c r="P1203" s="217"/>
      <c r="Q1203" s="217"/>
      <c r="R1203" s="217"/>
      <c r="S1203" s="217"/>
      <c r="T1203" s="218"/>
      <c r="AT1203" s="219" t="s">
        <v>238</v>
      </c>
      <c r="AU1203" s="219" t="s">
        <v>82</v>
      </c>
      <c r="AV1203" s="14" t="s">
        <v>82</v>
      </c>
      <c r="AW1203" s="14" t="s">
        <v>35</v>
      </c>
      <c r="AX1203" s="14" t="s">
        <v>73</v>
      </c>
      <c r="AY1203" s="219" t="s">
        <v>226</v>
      </c>
    </row>
    <row r="1204" spans="1:65" s="15" customFormat="1" ht="11.25">
      <c r="B1204" s="220"/>
      <c r="C1204" s="221"/>
      <c r="D1204" s="200" t="s">
        <v>238</v>
      </c>
      <c r="E1204" s="222" t="s">
        <v>19</v>
      </c>
      <c r="F1204" s="223" t="s">
        <v>241</v>
      </c>
      <c r="G1204" s="221"/>
      <c r="H1204" s="224">
        <v>4</v>
      </c>
      <c r="I1204" s="225"/>
      <c r="J1204" s="221"/>
      <c r="K1204" s="221"/>
      <c r="L1204" s="226"/>
      <c r="M1204" s="227"/>
      <c r="N1204" s="228"/>
      <c r="O1204" s="228"/>
      <c r="P1204" s="228"/>
      <c r="Q1204" s="228"/>
      <c r="R1204" s="228"/>
      <c r="S1204" s="228"/>
      <c r="T1204" s="229"/>
      <c r="AT1204" s="230" t="s">
        <v>238</v>
      </c>
      <c r="AU1204" s="230" t="s">
        <v>82</v>
      </c>
      <c r="AV1204" s="15" t="s">
        <v>143</v>
      </c>
      <c r="AW1204" s="15" t="s">
        <v>35</v>
      </c>
      <c r="AX1204" s="15" t="s">
        <v>80</v>
      </c>
      <c r="AY1204" s="230" t="s">
        <v>226</v>
      </c>
    </row>
    <row r="1205" spans="1:65" s="2" customFormat="1" ht="24.2" customHeight="1">
      <c r="A1205" s="36"/>
      <c r="B1205" s="37"/>
      <c r="C1205" s="180" t="s">
        <v>2108</v>
      </c>
      <c r="D1205" s="180" t="s">
        <v>229</v>
      </c>
      <c r="E1205" s="181" t="s">
        <v>2109</v>
      </c>
      <c r="F1205" s="182" t="s">
        <v>2110</v>
      </c>
      <c r="G1205" s="183" t="s">
        <v>261</v>
      </c>
      <c r="H1205" s="184">
        <v>2</v>
      </c>
      <c r="I1205" s="185"/>
      <c r="J1205" s="186">
        <f>ROUND(I1205*H1205,2)</f>
        <v>0</v>
      </c>
      <c r="K1205" s="182" t="s">
        <v>233</v>
      </c>
      <c r="L1205" s="41"/>
      <c r="M1205" s="187" t="s">
        <v>19</v>
      </c>
      <c r="N1205" s="188" t="s">
        <v>44</v>
      </c>
      <c r="O1205" s="66"/>
      <c r="P1205" s="189">
        <f>O1205*H1205</f>
        <v>0</v>
      </c>
      <c r="Q1205" s="189">
        <v>0</v>
      </c>
      <c r="R1205" s="189">
        <f>Q1205*H1205</f>
        <v>0</v>
      </c>
      <c r="S1205" s="189">
        <v>0</v>
      </c>
      <c r="T1205" s="190">
        <f>S1205*H1205</f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191" t="s">
        <v>234</v>
      </c>
      <c r="AT1205" s="191" t="s">
        <v>229</v>
      </c>
      <c r="AU1205" s="191" t="s">
        <v>82</v>
      </c>
      <c r="AY1205" s="19" t="s">
        <v>226</v>
      </c>
      <c r="BE1205" s="192">
        <f>IF(N1205="základní",J1205,0)</f>
        <v>0</v>
      </c>
      <c r="BF1205" s="192">
        <f>IF(N1205="snížená",J1205,0)</f>
        <v>0</v>
      </c>
      <c r="BG1205" s="192">
        <f>IF(N1205="zákl. přenesená",J1205,0)</f>
        <v>0</v>
      </c>
      <c r="BH1205" s="192">
        <f>IF(N1205="sníž. přenesená",J1205,0)</f>
        <v>0</v>
      </c>
      <c r="BI1205" s="192">
        <f>IF(N1205="nulová",J1205,0)</f>
        <v>0</v>
      </c>
      <c r="BJ1205" s="19" t="s">
        <v>80</v>
      </c>
      <c r="BK1205" s="192">
        <f>ROUND(I1205*H1205,2)</f>
        <v>0</v>
      </c>
      <c r="BL1205" s="19" t="s">
        <v>234</v>
      </c>
      <c r="BM1205" s="191" t="s">
        <v>2111</v>
      </c>
    </row>
    <row r="1206" spans="1:65" s="2" customFormat="1" ht="11.25">
      <c r="A1206" s="36"/>
      <c r="B1206" s="37"/>
      <c r="C1206" s="38"/>
      <c r="D1206" s="193" t="s">
        <v>236</v>
      </c>
      <c r="E1206" s="38"/>
      <c r="F1206" s="194" t="s">
        <v>2112</v>
      </c>
      <c r="G1206" s="38"/>
      <c r="H1206" s="38"/>
      <c r="I1206" s="195"/>
      <c r="J1206" s="38"/>
      <c r="K1206" s="38"/>
      <c r="L1206" s="41"/>
      <c r="M1206" s="196"/>
      <c r="N1206" s="197"/>
      <c r="O1206" s="66"/>
      <c r="P1206" s="66"/>
      <c r="Q1206" s="66"/>
      <c r="R1206" s="66"/>
      <c r="S1206" s="66"/>
      <c r="T1206" s="67"/>
      <c r="U1206" s="36"/>
      <c r="V1206" s="36"/>
      <c r="W1206" s="36"/>
      <c r="X1206" s="36"/>
      <c r="Y1206" s="36"/>
      <c r="Z1206" s="36"/>
      <c r="AA1206" s="36"/>
      <c r="AB1206" s="36"/>
      <c r="AC1206" s="36"/>
      <c r="AD1206" s="36"/>
      <c r="AE1206" s="36"/>
      <c r="AT1206" s="19" t="s">
        <v>236</v>
      </c>
      <c r="AU1206" s="19" t="s">
        <v>82</v>
      </c>
    </row>
    <row r="1207" spans="1:65" s="13" customFormat="1" ht="11.25">
      <c r="B1207" s="198"/>
      <c r="C1207" s="199"/>
      <c r="D1207" s="200" t="s">
        <v>238</v>
      </c>
      <c r="E1207" s="201" t="s">
        <v>19</v>
      </c>
      <c r="F1207" s="202" t="s">
        <v>482</v>
      </c>
      <c r="G1207" s="199"/>
      <c r="H1207" s="201" t="s">
        <v>19</v>
      </c>
      <c r="I1207" s="203"/>
      <c r="J1207" s="199"/>
      <c r="K1207" s="199"/>
      <c r="L1207" s="204"/>
      <c r="M1207" s="205"/>
      <c r="N1207" s="206"/>
      <c r="O1207" s="206"/>
      <c r="P1207" s="206"/>
      <c r="Q1207" s="206"/>
      <c r="R1207" s="206"/>
      <c r="S1207" s="206"/>
      <c r="T1207" s="207"/>
      <c r="AT1207" s="208" t="s">
        <v>238</v>
      </c>
      <c r="AU1207" s="208" t="s">
        <v>82</v>
      </c>
      <c r="AV1207" s="13" t="s">
        <v>80</v>
      </c>
      <c r="AW1207" s="13" t="s">
        <v>35</v>
      </c>
      <c r="AX1207" s="13" t="s">
        <v>73</v>
      </c>
      <c r="AY1207" s="208" t="s">
        <v>226</v>
      </c>
    </row>
    <row r="1208" spans="1:65" s="14" customFormat="1" ht="11.25">
      <c r="B1208" s="209"/>
      <c r="C1208" s="210"/>
      <c r="D1208" s="200" t="s">
        <v>238</v>
      </c>
      <c r="E1208" s="211" t="s">
        <v>19</v>
      </c>
      <c r="F1208" s="212" t="s">
        <v>2113</v>
      </c>
      <c r="G1208" s="210"/>
      <c r="H1208" s="213">
        <v>2</v>
      </c>
      <c r="I1208" s="214"/>
      <c r="J1208" s="210"/>
      <c r="K1208" s="210"/>
      <c r="L1208" s="215"/>
      <c r="M1208" s="216"/>
      <c r="N1208" s="217"/>
      <c r="O1208" s="217"/>
      <c r="P1208" s="217"/>
      <c r="Q1208" s="217"/>
      <c r="R1208" s="217"/>
      <c r="S1208" s="217"/>
      <c r="T1208" s="218"/>
      <c r="AT1208" s="219" t="s">
        <v>238</v>
      </c>
      <c r="AU1208" s="219" t="s">
        <v>82</v>
      </c>
      <c r="AV1208" s="14" t="s">
        <v>82</v>
      </c>
      <c r="AW1208" s="14" t="s">
        <v>35</v>
      </c>
      <c r="AX1208" s="14" t="s">
        <v>73</v>
      </c>
      <c r="AY1208" s="219" t="s">
        <v>226</v>
      </c>
    </row>
    <row r="1209" spans="1:65" s="15" customFormat="1" ht="11.25">
      <c r="B1209" s="220"/>
      <c r="C1209" s="221"/>
      <c r="D1209" s="200" t="s">
        <v>238</v>
      </c>
      <c r="E1209" s="222" t="s">
        <v>19</v>
      </c>
      <c r="F1209" s="223" t="s">
        <v>241</v>
      </c>
      <c r="G1209" s="221"/>
      <c r="H1209" s="224">
        <v>2</v>
      </c>
      <c r="I1209" s="225"/>
      <c r="J1209" s="221"/>
      <c r="K1209" s="221"/>
      <c r="L1209" s="226"/>
      <c r="M1209" s="227"/>
      <c r="N1209" s="228"/>
      <c r="O1209" s="228"/>
      <c r="P1209" s="228"/>
      <c r="Q1209" s="228"/>
      <c r="R1209" s="228"/>
      <c r="S1209" s="228"/>
      <c r="T1209" s="229"/>
      <c r="AT1209" s="230" t="s">
        <v>238</v>
      </c>
      <c r="AU1209" s="230" t="s">
        <v>82</v>
      </c>
      <c r="AV1209" s="15" t="s">
        <v>143</v>
      </c>
      <c r="AW1209" s="15" t="s">
        <v>35</v>
      </c>
      <c r="AX1209" s="15" t="s">
        <v>80</v>
      </c>
      <c r="AY1209" s="230" t="s">
        <v>226</v>
      </c>
    </row>
    <row r="1210" spans="1:65" s="2" customFormat="1" ht="24.2" customHeight="1">
      <c r="A1210" s="36"/>
      <c r="B1210" s="37"/>
      <c r="C1210" s="231" t="s">
        <v>2114</v>
      </c>
      <c r="D1210" s="231" t="s">
        <v>242</v>
      </c>
      <c r="E1210" s="232" t="s">
        <v>2115</v>
      </c>
      <c r="F1210" s="233" t="s">
        <v>2116</v>
      </c>
      <c r="G1210" s="234" t="s">
        <v>261</v>
      </c>
      <c r="H1210" s="235">
        <v>2</v>
      </c>
      <c r="I1210" s="236"/>
      <c r="J1210" s="237">
        <f>ROUND(I1210*H1210,2)</f>
        <v>0</v>
      </c>
      <c r="K1210" s="233" t="s">
        <v>19</v>
      </c>
      <c r="L1210" s="238"/>
      <c r="M1210" s="239" t="s">
        <v>19</v>
      </c>
      <c r="N1210" s="240" t="s">
        <v>44</v>
      </c>
      <c r="O1210" s="66"/>
      <c r="P1210" s="189">
        <f>O1210*H1210</f>
        <v>0</v>
      </c>
      <c r="Q1210" s="189">
        <v>2.35E-2</v>
      </c>
      <c r="R1210" s="189">
        <f>Q1210*H1210</f>
        <v>4.7E-2</v>
      </c>
      <c r="S1210" s="189">
        <v>0</v>
      </c>
      <c r="T1210" s="190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91" t="s">
        <v>246</v>
      </c>
      <c r="AT1210" s="191" t="s">
        <v>242</v>
      </c>
      <c r="AU1210" s="191" t="s">
        <v>82</v>
      </c>
      <c r="AY1210" s="19" t="s">
        <v>226</v>
      </c>
      <c r="BE1210" s="192">
        <f>IF(N1210="základní",J1210,0)</f>
        <v>0</v>
      </c>
      <c r="BF1210" s="192">
        <f>IF(N1210="snížená",J1210,0)</f>
        <v>0</v>
      </c>
      <c r="BG1210" s="192">
        <f>IF(N1210="zákl. přenesená",J1210,0)</f>
        <v>0</v>
      </c>
      <c r="BH1210" s="192">
        <f>IF(N1210="sníž. přenesená",J1210,0)</f>
        <v>0</v>
      </c>
      <c r="BI1210" s="192">
        <f>IF(N1210="nulová",J1210,0)</f>
        <v>0</v>
      </c>
      <c r="BJ1210" s="19" t="s">
        <v>80</v>
      </c>
      <c r="BK1210" s="192">
        <f>ROUND(I1210*H1210,2)</f>
        <v>0</v>
      </c>
      <c r="BL1210" s="19" t="s">
        <v>234</v>
      </c>
      <c r="BM1210" s="191" t="s">
        <v>2117</v>
      </c>
    </row>
    <row r="1211" spans="1:65" s="2" customFormat="1" ht="24.2" customHeight="1">
      <c r="A1211" s="36"/>
      <c r="B1211" s="37"/>
      <c r="C1211" s="180" t="s">
        <v>2118</v>
      </c>
      <c r="D1211" s="180" t="s">
        <v>229</v>
      </c>
      <c r="E1211" s="181" t="s">
        <v>2119</v>
      </c>
      <c r="F1211" s="182" t="s">
        <v>2120</v>
      </c>
      <c r="G1211" s="183" t="s">
        <v>261</v>
      </c>
      <c r="H1211" s="184">
        <v>1</v>
      </c>
      <c r="I1211" s="185"/>
      <c r="J1211" s="186">
        <f>ROUND(I1211*H1211,2)</f>
        <v>0</v>
      </c>
      <c r="K1211" s="182" t="s">
        <v>233</v>
      </c>
      <c r="L1211" s="41"/>
      <c r="M1211" s="187" t="s">
        <v>19</v>
      </c>
      <c r="N1211" s="188" t="s">
        <v>44</v>
      </c>
      <c r="O1211" s="66"/>
      <c r="P1211" s="189">
        <f>O1211*H1211</f>
        <v>0</v>
      </c>
      <c r="Q1211" s="189">
        <v>0</v>
      </c>
      <c r="R1211" s="189">
        <f>Q1211*H1211</f>
        <v>0</v>
      </c>
      <c r="S1211" s="189">
        <v>0</v>
      </c>
      <c r="T1211" s="190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91" t="s">
        <v>234</v>
      </c>
      <c r="AT1211" s="191" t="s">
        <v>229</v>
      </c>
      <c r="AU1211" s="191" t="s">
        <v>82</v>
      </c>
      <c r="AY1211" s="19" t="s">
        <v>226</v>
      </c>
      <c r="BE1211" s="192">
        <f>IF(N1211="základní",J1211,0)</f>
        <v>0</v>
      </c>
      <c r="BF1211" s="192">
        <f>IF(N1211="snížená",J1211,0)</f>
        <v>0</v>
      </c>
      <c r="BG1211" s="192">
        <f>IF(N1211="zákl. přenesená",J1211,0)</f>
        <v>0</v>
      </c>
      <c r="BH1211" s="192">
        <f>IF(N1211="sníž. přenesená",J1211,0)</f>
        <v>0</v>
      </c>
      <c r="BI1211" s="192">
        <f>IF(N1211="nulová",J1211,0)</f>
        <v>0</v>
      </c>
      <c r="BJ1211" s="19" t="s">
        <v>80</v>
      </c>
      <c r="BK1211" s="192">
        <f>ROUND(I1211*H1211,2)</f>
        <v>0</v>
      </c>
      <c r="BL1211" s="19" t="s">
        <v>234</v>
      </c>
      <c r="BM1211" s="191" t="s">
        <v>2121</v>
      </c>
    </row>
    <row r="1212" spans="1:65" s="2" customFormat="1" ht="11.25">
      <c r="A1212" s="36"/>
      <c r="B1212" s="37"/>
      <c r="C1212" s="38"/>
      <c r="D1212" s="193" t="s">
        <v>236</v>
      </c>
      <c r="E1212" s="38"/>
      <c r="F1212" s="194" t="s">
        <v>2122</v>
      </c>
      <c r="G1212" s="38"/>
      <c r="H1212" s="38"/>
      <c r="I1212" s="195"/>
      <c r="J1212" s="38"/>
      <c r="K1212" s="38"/>
      <c r="L1212" s="41"/>
      <c r="M1212" s="196"/>
      <c r="N1212" s="197"/>
      <c r="O1212" s="66"/>
      <c r="P1212" s="66"/>
      <c r="Q1212" s="66"/>
      <c r="R1212" s="66"/>
      <c r="S1212" s="66"/>
      <c r="T1212" s="67"/>
      <c r="U1212" s="36"/>
      <c r="V1212" s="36"/>
      <c r="W1212" s="36"/>
      <c r="X1212" s="36"/>
      <c r="Y1212" s="36"/>
      <c r="Z1212" s="36"/>
      <c r="AA1212" s="36"/>
      <c r="AB1212" s="36"/>
      <c r="AC1212" s="36"/>
      <c r="AD1212" s="36"/>
      <c r="AE1212" s="36"/>
      <c r="AT1212" s="19" t="s">
        <v>236</v>
      </c>
      <c r="AU1212" s="19" t="s">
        <v>82</v>
      </c>
    </row>
    <row r="1213" spans="1:65" s="13" customFormat="1" ht="11.25">
      <c r="B1213" s="198"/>
      <c r="C1213" s="199"/>
      <c r="D1213" s="200" t="s">
        <v>238</v>
      </c>
      <c r="E1213" s="201" t="s">
        <v>19</v>
      </c>
      <c r="F1213" s="202" t="s">
        <v>482</v>
      </c>
      <c r="G1213" s="199"/>
      <c r="H1213" s="201" t="s">
        <v>19</v>
      </c>
      <c r="I1213" s="203"/>
      <c r="J1213" s="199"/>
      <c r="K1213" s="199"/>
      <c r="L1213" s="204"/>
      <c r="M1213" s="205"/>
      <c r="N1213" s="206"/>
      <c r="O1213" s="206"/>
      <c r="P1213" s="206"/>
      <c r="Q1213" s="206"/>
      <c r="R1213" s="206"/>
      <c r="S1213" s="206"/>
      <c r="T1213" s="207"/>
      <c r="AT1213" s="208" t="s">
        <v>238</v>
      </c>
      <c r="AU1213" s="208" t="s">
        <v>82</v>
      </c>
      <c r="AV1213" s="13" t="s">
        <v>80</v>
      </c>
      <c r="AW1213" s="13" t="s">
        <v>35</v>
      </c>
      <c r="AX1213" s="13" t="s">
        <v>73</v>
      </c>
      <c r="AY1213" s="208" t="s">
        <v>226</v>
      </c>
    </row>
    <row r="1214" spans="1:65" s="14" customFormat="1" ht="11.25">
      <c r="B1214" s="209"/>
      <c r="C1214" s="210"/>
      <c r="D1214" s="200" t="s">
        <v>238</v>
      </c>
      <c r="E1214" s="211" t="s">
        <v>19</v>
      </c>
      <c r="F1214" s="212" t="s">
        <v>2123</v>
      </c>
      <c r="G1214" s="210"/>
      <c r="H1214" s="213">
        <v>1</v>
      </c>
      <c r="I1214" s="214"/>
      <c r="J1214" s="210"/>
      <c r="K1214" s="210"/>
      <c r="L1214" s="215"/>
      <c r="M1214" s="216"/>
      <c r="N1214" s="217"/>
      <c r="O1214" s="217"/>
      <c r="P1214" s="217"/>
      <c r="Q1214" s="217"/>
      <c r="R1214" s="217"/>
      <c r="S1214" s="217"/>
      <c r="T1214" s="218"/>
      <c r="AT1214" s="219" t="s">
        <v>238</v>
      </c>
      <c r="AU1214" s="219" t="s">
        <v>82</v>
      </c>
      <c r="AV1214" s="14" t="s">
        <v>82</v>
      </c>
      <c r="AW1214" s="14" t="s">
        <v>35</v>
      </c>
      <c r="AX1214" s="14" t="s">
        <v>73</v>
      </c>
      <c r="AY1214" s="219" t="s">
        <v>226</v>
      </c>
    </row>
    <row r="1215" spans="1:65" s="15" customFormat="1" ht="11.25">
      <c r="B1215" s="220"/>
      <c r="C1215" s="221"/>
      <c r="D1215" s="200" t="s">
        <v>238</v>
      </c>
      <c r="E1215" s="222" t="s">
        <v>19</v>
      </c>
      <c r="F1215" s="223" t="s">
        <v>241</v>
      </c>
      <c r="G1215" s="221"/>
      <c r="H1215" s="224">
        <v>1</v>
      </c>
      <c r="I1215" s="225"/>
      <c r="J1215" s="221"/>
      <c r="K1215" s="221"/>
      <c r="L1215" s="226"/>
      <c r="M1215" s="227"/>
      <c r="N1215" s="228"/>
      <c r="O1215" s="228"/>
      <c r="P1215" s="228"/>
      <c r="Q1215" s="228"/>
      <c r="R1215" s="228"/>
      <c r="S1215" s="228"/>
      <c r="T1215" s="229"/>
      <c r="AT1215" s="230" t="s">
        <v>238</v>
      </c>
      <c r="AU1215" s="230" t="s">
        <v>82</v>
      </c>
      <c r="AV1215" s="15" t="s">
        <v>143</v>
      </c>
      <c r="AW1215" s="15" t="s">
        <v>35</v>
      </c>
      <c r="AX1215" s="15" t="s">
        <v>80</v>
      </c>
      <c r="AY1215" s="230" t="s">
        <v>226</v>
      </c>
    </row>
    <row r="1216" spans="1:65" s="2" customFormat="1" ht="24.2" customHeight="1">
      <c r="A1216" s="36"/>
      <c r="B1216" s="37"/>
      <c r="C1216" s="180" t="s">
        <v>2124</v>
      </c>
      <c r="D1216" s="180" t="s">
        <v>229</v>
      </c>
      <c r="E1216" s="181" t="s">
        <v>2125</v>
      </c>
      <c r="F1216" s="182" t="s">
        <v>2126</v>
      </c>
      <c r="G1216" s="183" t="s">
        <v>261</v>
      </c>
      <c r="H1216" s="184">
        <v>1</v>
      </c>
      <c r="I1216" s="185"/>
      <c r="J1216" s="186">
        <f>ROUND(I1216*H1216,2)</f>
        <v>0</v>
      </c>
      <c r="K1216" s="182" t="s">
        <v>233</v>
      </c>
      <c r="L1216" s="41"/>
      <c r="M1216" s="187" t="s">
        <v>19</v>
      </c>
      <c r="N1216" s="188" t="s">
        <v>44</v>
      </c>
      <c r="O1216" s="66"/>
      <c r="P1216" s="189">
        <f>O1216*H1216</f>
        <v>0</v>
      </c>
      <c r="Q1216" s="189">
        <v>0</v>
      </c>
      <c r="R1216" s="189">
        <f>Q1216*H1216</f>
        <v>0</v>
      </c>
      <c r="S1216" s="189">
        <v>0</v>
      </c>
      <c r="T1216" s="190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191" t="s">
        <v>234</v>
      </c>
      <c r="AT1216" s="191" t="s">
        <v>229</v>
      </c>
      <c r="AU1216" s="191" t="s">
        <v>82</v>
      </c>
      <c r="AY1216" s="19" t="s">
        <v>226</v>
      </c>
      <c r="BE1216" s="192">
        <f>IF(N1216="základní",J1216,0)</f>
        <v>0</v>
      </c>
      <c r="BF1216" s="192">
        <f>IF(N1216="snížená",J1216,0)</f>
        <v>0</v>
      </c>
      <c r="BG1216" s="192">
        <f>IF(N1216="zákl. přenesená",J1216,0)</f>
        <v>0</v>
      </c>
      <c r="BH1216" s="192">
        <f>IF(N1216="sníž. přenesená",J1216,0)</f>
        <v>0</v>
      </c>
      <c r="BI1216" s="192">
        <f>IF(N1216="nulová",J1216,0)</f>
        <v>0</v>
      </c>
      <c r="BJ1216" s="19" t="s">
        <v>80</v>
      </c>
      <c r="BK1216" s="192">
        <f>ROUND(I1216*H1216,2)</f>
        <v>0</v>
      </c>
      <c r="BL1216" s="19" t="s">
        <v>234</v>
      </c>
      <c r="BM1216" s="191" t="s">
        <v>2127</v>
      </c>
    </row>
    <row r="1217" spans="1:65" s="2" customFormat="1" ht="11.25">
      <c r="A1217" s="36"/>
      <c r="B1217" s="37"/>
      <c r="C1217" s="38"/>
      <c r="D1217" s="193" t="s">
        <v>236</v>
      </c>
      <c r="E1217" s="38"/>
      <c r="F1217" s="194" t="s">
        <v>2128</v>
      </c>
      <c r="G1217" s="38"/>
      <c r="H1217" s="38"/>
      <c r="I1217" s="195"/>
      <c r="J1217" s="38"/>
      <c r="K1217" s="38"/>
      <c r="L1217" s="41"/>
      <c r="M1217" s="196"/>
      <c r="N1217" s="197"/>
      <c r="O1217" s="66"/>
      <c r="P1217" s="66"/>
      <c r="Q1217" s="66"/>
      <c r="R1217" s="66"/>
      <c r="S1217" s="66"/>
      <c r="T1217" s="67"/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T1217" s="19" t="s">
        <v>236</v>
      </c>
      <c r="AU1217" s="19" t="s">
        <v>82</v>
      </c>
    </row>
    <row r="1218" spans="1:65" s="13" customFormat="1" ht="11.25">
      <c r="B1218" s="198"/>
      <c r="C1218" s="199"/>
      <c r="D1218" s="200" t="s">
        <v>238</v>
      </c>
      <c r="E1218" s="201" t="s">
        <v>19</v>
      </c>
      <c r="F1218" s="202" t="s">
        <v>482</v>
      </c>
      <c r="G1218" s="199"/>
      <c r="H1218" s="201" t="s">
        <v>19</v>
      </c>
      <c r="I1218" s="203"/>
      <c r="J1218" s="199"/>
      <c r="K1218" s="199"/>
      <c r="L1218" s="204"/>
      <c r="M1218" s="205"/>
      <c r="N1218" s="206"/>
      <c r="O1218" s="206"/>
      <c r="P1218" s="206"/>
      <c r="Q1218" s="206"/>
      <c r="R1218" s="206"/>
      <c r="S1218" s="206"/>
      <c r="T1218" s="207"/>
      <c r="AT1218" s="208" t="s">
        <v>238</v>
      </c>
      <c r="AU1218" s="208" t="s">
        <v>82</v>
      </c>
      <c r="AV1218" s="13" t="s">
        <v>80</v>
      </c>
      <c r="AW1218" s="13" t="s">
        <v>35</v>
      </c>
      <c r="AX1218" s="13" t="s">
        <v>73</v>
      </c>
      <c r="AY1218" s="208" t="s">
        <v>226</v>
      </c>
    </row>
    <row r="1219" spans="1:65" s="14" customFormat="1" ht="11.25">
      <c r="B1219" s="209"/>
      <c r="C1219" s="210"/>
      <c r="D1219" s="200" t="s">
        <v>238</v>
      </c>
      <c r="E1219" s="211" t="s">
        <v>19</v>
      </c>
      <c r="F1219" s="212" t="s">
        <v>2129</v>
      </c>
      <c r="G1219" s="210"/>
      <c r="H1219" s="213">
        <v>1</v>
      </c>
      <c r="I1219" s="214"/>
      <c r="J1219" s="210"/>
      <c r="K1219" s="210"/>
      <c r="L1219" s="215"/>
      <c r="M1219" s="216"/>
      <c r="N1219" s="217"/>
      <c r="O1219" s="217"/>
      <c r="P1219" s="217"/>
      <c r="Q1219" s="217"/>
      <c r="R1219" s="217"/>
      <c r="S1219" s="217"/>
      <c r="T1219" s="218"/>
      <c r="AT1219" s="219" t="s">
        <v>238</v>
      </c>
      <c r="AU1219" s="219" t="s">
        <v>82</v>
      </c>
      <c r="AV1219" s="14" t="s">
        <v>82</v>
      </c>
      <c r="AW1219" s="14" t="s">
        <v>35</v>
      </c>
      <c r="AX1219" s="14" t="s">
        <v>73</v>
      </c>
      <c r="AY1219" s="219" t="s">
        <v>226</v>
      </c>
    </row>
    <row r="1220" spans="1:65" s="15" customFormat="1" ht="11.25">
      <c r="B1220" s="220"/>
      <c r="C1220" s="221"/>
      <c r="D1220" s="200" t="s">
        <v>238</v>
      </c>
      <c r="E1220" s="222" t="s">
        <v>19</v>
      </c>
      <c r="F1220" s="223" t="s">
        <v>241</v>
      </c>
      <c r="G1220" s="221"/>
      <c r="H1220" s="224">
        <v>1</v>
      </c>
      <c r="I1220" s="225"/>
      <c r="J1220" s="221"/>
      <c r="K1220" s="221"/>
      <c r="L1220" s="226"/>
      <c r="M1220" s="227"/>
      <c r="N1220" s="228"/>
      <c r="O1220" s="228"/>
      <c r="P1220" s="228"/>
      <c r="Q1220" s="228"/>
      <c r="R1220" s="228"/>
      <c r="S1220" s="228"/>
      <c r="T1220" s="229"/>
      <c r="AT1220" s="230" t="s">
        <v>238</v>
      </c>
      <c r="AU1220" s="230" t="s">
        <v>82</v>
      </c>
      <c r="AV1220" s="15" t="s">
        <v>143</v>
      </c>
      <c r="AW1220" s="15" t="s">
        <v>35</v>
      </c>
      <c r="AX1220" s="15" t="s">
        <v>80</v>
      </c>
      <c r="AY1220" s="230" t="s">
        <v>226</v>
      </c>
    </row>
    <row r="1221" spans="1:65" s="2" customFormat="1" ht="16.5" customHeight="1">
      <c r="A1221" s="36"/>
      <c r="B1221" s="37"/>
      <c r="C1221" s="231" t="s">
        <v>2130</v>
      </c>
      <c r="D1221" s="231" t="s">
        <v>242</v>
      </c>
      <c r="E1221" s="232" t="s">
        <v>2131</v>
      </c>
      <c r="F1221" s="233" t="s">
        <v>2132</v>
      </c>
      <c r="G1221" s="234" t="s">
        <v>328</v>
      </c>
      <c r="H1221" s="235">
        <v>5.6</v>
      </c>
      <c r="I1221" s="236"/>
      <c r="J1221" s="237">
        <f>ROUND(I1221*H1221,2)</f>
        <v>0</v>
      </c>
      <c r="K1221" s="233" t="s">
        <v>233</v>
      </c>
      <c r="L1221" s="238"/>
      <c r="M1221" s="239" t="s">
        <v>19</v>
      </c>
      <c r="N1221" s="240" t="s">
        <v>44</v>
      </c>
      <c r="O1221" s="66"/>
      <c r="P1221" s="189">
        <f>O1221*H1221</f>
        <v>0</v>
      </c>
      <c r="Q1221" s="189">
        <v>6.0000000000000001E-3</v>
      </c>
      <c r="R1221" s="189">
        <f>Q1221*H1221</f>
        <v>3.3599999999999998E-2</v>
      </c>
      <c r="S1221" s="189">
        <v>0</v>
      </c>
      <c r="T1221" s="190">
        <f>S1221*H1221</f>
        <v>0</v>
      </c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R1221" s="191" t="s">
        <v>246</v>
      </c>
      <c r="AT1221" s="191" t="s">
        <v>242</v>
      </c>
      <c r="AU1221" s="191" t="s">
        <v>82</v>
      </c>
      <c r="AY1221" s="19" t="s">
        <v>226</v>
      </c>
      <c r="BE1221" s="192">
        <f>IF(N1221="základní",J1221,0)</f>
        <v>0</v>
      </c>
      <c r="BF1221" s="192">
        <f>IF(N1221="snížená",J1221,0)</f>
        <v>0</v>
      </c>
      <c r="BG1221" s="192">
        <f>IF(N1221="zákl. přenesená",J1221,0)</f>
        <v>0</v>
      </c>
      <c r="BH1221" s="192">
        <f>IF(N1221="sníž. přenesená",J1221,0)</f>
        <v>0</v>
      </c>
      <c r="BI1221" s="192">
        <f>IF(N1221="nulová",J1221,0)</f>
        <v>0</v>
      </c>
      <c r="BJ1221" s="19" t="s">
        <v>80</v>
      </c>
      <c r="BK1221" s="192">
        <f>ROUND(I1221*H1221,2)</f>
        <v>0</v>
      </c>
      <c r="BL1221" s="19" t="s">
        <v>234</v>
      </c>
      <c r="BM1221" s="191" t="s">
        <v>2133</v>
      </c>
    </row>
    <row r="1222" spans="1:65" s="13" customFormat="1" ht="11.25">
      <c r="B1222" s="198"/>
      <c r="C1222" s="199"/>
      <c r="D1222" s="200" t="s">
        <v>238</v>
      </c>
      <c r="E1222" s="201" t="s">
        <v>19</v>
      </c>
      <c r="F1222" s="202" t="s">
        <v>482</v>
      </c>
      <c r="G1222" s="199"/>
      <c r="H1222" s="201" t="s">
        <v>19</v>
      </c>
      <c r="I1222" s="203"/>
      <c r="J1222" s="199"/>
      <c r="K1222" s="199"/>
      <c r="L1222" s="204"/>
      <c r="M1222" s="205"/>
      <c r="N1222" s="206"/>
      <c r="O1222" s="206"/>
      <c r="P1222" s="206"/>
      <c r="Q1222" s="206"/>
      <c r="R1222" s="206"/>
      <c r="S1222" s="206"/>
      <c r="T1222" s="207"/>
      <c r="AT1222" s="208" t="s">
        <v>238</v>
      </c>
      <c r="AU1222" s="208" t="s">
        <v>82</v>
      </c>
      <c r="AV1222" s="13" t="s">
        <v>80</v>
      </c>
      <c r="AW1222" s="13" t="s">
        <v>35</v>
      </c>
      <c r="AX1222" s="13" t="s">
        <v>73</v>
      </c>
      <c r="AY1222" s="208" t="s">
        <v>226</v>
      </c>
    </row>
    <row r="1223" spans="1:65" s="14" customFormat="1" ht="11.25">
      <c r="B1223" s="209"/>
      <c r="C1223" s="210"/>
      <c r="D1223" s="200" t="s">
        <v>238</v>
      </c>
      <c r="E1223" s="211" t="s">
        <v>19</v>
      </c>
      <c r="F1223" s="212" t="s">
        <v>2134</v>
      </c>
      <c r="G1223" s="210"/>
      <c r="H1223" s="213">
        <v>2</v>
      </c>
      <c r="I1223" s="214"/>
      <c r="J1223" s="210"/>
      <c r="K1223" s="210"/>
      <c r="L1223" s="215"/>
      <c r="M1223" s="216"/>
      <c r="N1223" s="217"/>
      <c r="O1223" s="217"/>
      <c r="P1223" s="217"/>
      <c r="Q1223" s="217"/>
      <c r="R1223" s="217"/>
      <c r="S1223" s="217"/>
      <c r="T1223" s="218"/>
      <c r="AT1223" s="219" t="s">
        <v>238</v>
      </c>
      <c r="AU1223" s="219" t="s">
        <v>82</v>
      </c>
      <c r="AV1223" s="14" t="s">
        <v>82</v>
      </c>
      <c r="AW1223" s="14" t="s">
        <v>35</v>
      </c>
      <c r="AX1223" s="14" t="s">
        <v>73</v>
      </c>
      <c r="AY1223" s="219" t="s">
        <v>226</v>
      </c>
    </row>
    <row r="1224" spans="1:65" s="14" customFormat="1" ht="11.25">
      <c r="B1224" s="209"/>
      <c r="C1224" s="210"/>
      <c r="D1224" s="200" t="s">
        <v>238</v>
      </c>
      <c r="E1224" s="211" t="s">
        <v>19</v>
      </c>
      <c r="F1224" s="212" t="s">
        <v>2135</v>
      </c>
      <c r="G1224" s="210"/>
      <c r="H1224" s="213">
        <v>3.6</v>
      </c>
      <c r="I1224" s="214"/>
      <c r="J1224" s="210"/>
      <c r="K1224" s="210"/>
      <c r="L1224" s="215"/>
      <c r="M1224" s="216"/>
      <c r="N1224" s="217"/>
      <c r="O1224" s="217"/>
      <c r="P1224" s="217"/>
      <c r="Q1224" s="217"/>
      <c r="R1224" s="217"/>
      <c r="S1224" s="217"/>
      <c r="T1224" s="218"/>
      <c r="AT1224" s="219" t="s">
        <v>238</v>
      </c>
      <c r="AU1224" s="219" t="s">
        <v>82</v>
      </c>
      <c r="AV1224" s="14" t="s">
        <v>82</v>
      </c>
      <c r="AW1224" s="14" t="s">
        <v>35</v>
      </c>
      <c r="AX1224" s="14" t="s">
        <v>73</v>
      </c>
      <c r="AY1224" s="219" t="s">
        <v>226</v>
      </c>
    </row>
    <row r="1225" spans="1:65" s="15" customFormat="1" ht="11.25">
      <c r="B1225" s="220"/>
      <c r="C1225" s="221"/>
      <c r="D1225" s="200" t="s">
        <v>238</v>
      </c>
      <c r="E1225" s="222" t="s">
        <v>19</v>
      </c>
      <c r="F1225" s="223" t="s">
        <v>241</v>
      </c>
      <c r="G1225" s="221"/>
      <c r="H1225" s="224">
        <v>5.6</v>
      </c>
      <c r="I1225" s="225"/>
      <c r="J1225" s="221"/>
      <c r="K1225" s="221"/>
      <c r="L1225" s="226"/>
      <c r="M1225" s="227"/>
      <c r="N1225" s="228"/>
      <c r="O1225" s="228"/>
      <c r="P1225" s="228"/>
      <c r="Q1225" s="228"/>
      <c r="R1225" s="228"/>
      <c r="S1225" s="228"/>
      <c r="T1225" s="229"/>
      <c r="AT1225" s="230" t="s">
        <v>238</v>
      </c>
      <c r="AU1225" s="230" t="s">
        <v>82</v>
      </c>
      <c r="AV1225" s="15" t="s">
        <v>143</v>
      </c>
      <c r="AW1225" s="15" t="s">
        <v>35</v>
      </c>
      <c r="AX1225" s="15" t="s">
        <v>80</v>
      </c>
      <c r="AY1225" s="230" t="s">
        <v>226</v>
      </c>
    </row>
    <row r="1226" spans="1:65" s="2" customFormat="1" ht="16.5" customHeight="1">
      <c r="A1226" s="36"/>
      <c r="B1226" s="37"/>
      <c r="C1226" s="231" t="s">
        <v>2136</v>
      </c>
      <c r="D1226" s="231" t="s">
        <v>242</v>
      </c>
      <c r="E1226" s="232" t="s">
        <v>2137</v>
      </c>
      <c r="F1226" s="233" t="s">
        <v>2138</v>
      </c>
      <c r="G1226" s="234" t="s">
        <v>261</v>
      </c>
      <c r="H1226" s="235">
        <v>4</v>
      </c>
      <c r="I1226" s="236"/>
      <c r="J1226" s="237">
        <f>ROUND(I1226*H1226,2)</f>
        <v>0</v>
      </c>
      <c r="K1226" s="233" t="s">
        <v>233</v>
      </c>
      <c r="L1226" s="238"/>
      <c r="M1226" s="239" t="s">
        <v>19</v>
      </c>
      <c r="N1226" s="240" t="s">
        <v>44</v>
      </c>
      <c r="O1226" s="66"/>
      <c r="P1226" s="189">
        <f>O1226*H1226</f>
        <v>0</v>
      </c>
      <c r="Q1226" s="189">
        <v>6.0000000000000002E-5</v>
      </c>
      <c r="R1226" s="189">
        <f>Q1226*H1226</f>
        <v>2.4000000000000001E-4</v>
      </c>
      <c r="S1226" s="189">
        <v>0</v>
      </c>
      <c r="T1226" s="190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91" t="s">
        <v>246</v>
      </c>
      <c r="AT1226" s="191" t="s">
        <v>242</v>
      </c>
      <c r="AU1226" s="191" t="s">
        <v>82</v>
      </c>
      <c r="AY1226" s="19" t="s">
        <v>226</v>
      </c>
      <c r="BE1226" s="192">
        <f>IF(N1226="základní",J1226,0)</f>
        <v>0</v>
      </c>
      <c r="BF1226" s="192">
        <f>IF(N1226="snížená",J1226,0)</f>
        <v>0</v>
      </c>
      <c r="BG1226" s="192">
        <f>IF(N1226="zákl. přenesená",J1226,0)</f>
        <v>0</v>
      </c>
      <c r="BH1226" s="192">
        <f>IF(N1226="sníž. přenesená",J1226,0)</f>
        <v>0</v>
      </c>
      <c r="BI1226" s="192">
        <f>IF(N1226="nulová",J1226,0)</f>
        <v>0</v>
      </c>
      <c r="BJ1226" s="19" t="s">
        <v>80</v>
      </c>
      <c r="BK1226" s="192">
        <f>ROUND(I1226*H1226,2)</f>
        <v>0</v>
      </c>
      <c r="BL1226" s="19" t="s">
        <v>234</v>
      </c>
      <c r="BM1226" s="191" t="s">
        <v>2139</v>
      </c>
    </row>
    <row r="1227" spans="1:65" s="2" customFormat="1" ht="24.2" customHeight="1">
      <c r="A1227" s="36"/>
      <c r="B1227" s="37"/>
      <c r="C1227" s="180" t="s">
        <v>2140</v>
      </c>
      <c r="D1227" s="180" t="s">
        <v>229</v>
      </c>
      <c r="E1227" s="181" t="s">
        <v>2141</v>
      </c>
      <c r="F1227" s="182" t="s">
        <v>2142</v>
      </c>
      <c r="G1227" s="183" t="s">
        <v>232</v>
      </c>
      <c r="H1227" s="184">
        <v>289.60700000000003</v>
      </c>
      <c r="I1227" s="185"/>
      <c r="J1227" s="186">
        <f>ROUND(I1227*H1227,2)</f>
        <v>0</v>
      </c>
      <c r="K1227" s="182" t="s">
        <v>19</v>
      </c>
      <c r="L1227" s="41"/>
      <c r="M1227" s="187" t="s">
        <v>19</v>
      </c>
      <c r="N1227" s="188" t="s">
        <v>44</v>
      </c>
      <c r="O1227" s="66"/>
      <c r="P1227" s="189">
        <f>O1227*H1227</f>
        <v>0</v>
      </c>
      <c r="Q1227" s="189">
        <v>0</v>
      </c>
      <c r="R1227" s="189">
        <f>Q1227*H1227</f>
        <v>0</v>
      </c>
      <c r="S1227" s="189">
        <v>0</v>
      </c>
      <c r="T1227" s="190">
        <f>S1227*H1227</f>
        <v>0</v>
      </c>
      <c r="U1227" s="36"/>
      <c r="V1227" s="36"/>
      <c r="W1227" s="36"/>
      <c r="X1227" s="36"/>
      <c r="Y1227" s="36"/>
      <c r="Z1227" s="36"/>
      <c r="AA1227" s="36"/>
      <c r="AB1227" s="36"/>
      <c r="AC1227" s="36"/>
      <c r="AD1227" s="36"/>
      <c r="AE1227" s="36"/>
      <c r="AR1227" s="191" t="s">
        <v>234</v>
      </c>
      <c r="AT1227" s="191" t="s">
        <v>229</v>
      </c>
      <c r="AU1227" s="191" t="s">
        <v>82</v>
      </c>
      <c r="AY1227" s="19" t="s">
        <v>226</v>
      </c>
      <c r="BE1227" s="192">
        <f>IF(N1227="základní",J1227,0)</f>
        <v>0</v>
      </c>
      <c r="BF1227" s="192">
        <f>IF(N1227="snížená",J1227,0)</f>
        <v>0</v>
      </c>
      <c r="BG1227" s="192">
        <f>IF(N1227="zákl. přenesená",J1227,0)</f>
        <v>0</v>
      </c>
      <c r="BH1227" s="192">
        <f>IF(N1227="sníž. přenesená",J1227,0)</f>
        <v>0</v>
      </c>
      <c r="BI1227" s="192">
        <f>IF(N1227="nulová",J1227,0)</f>
        <v>0</v>
      </c>
      <c r="BJ1227" s="19" t="s">
        <v>80</v>
      </c>
      <c r="BK1227" s="192">
        <f>ROUND(I1227*H1227,2)</f>
        <v>0</v>
      </c>
      <c r="BL1227" s="19" t="s">
        <v>234</v>
      </c>
      <c r="BM1227" s="191" t="s">
        <v>2143</v>
      </c>
    </row>
    <row r="1228" spans="1:65" s="13" customFormat="1" ht="11.25">
      <c r="B1228" s="198"/>
      <c r="C1228" s="199"/>
      <c r="D1228" s="200" t="s">
        <v>238</v>
      </c>
      <c r="E1228" s="201" t="s">
        <v>19</v>
      </c>
      <c r="F1228" s="202" t="s">
        <v>2144</v>
      </c>
      <c r="G1228" s="199"/>
      <c r="H1228" s="201" t="s">
        <v>19</v>
      </c>
      <c r="I1228" s="203"/>
      <c r="J1228" s="199"/>
      <c r="K1228" s="199"/>
      <c r="L1228" s="204"/>
      <c r="M1228" s="205"/>
      <c r="N1228" s="206"/>
      <c r="O1228" s="206"/>
      <c r="P1228" s="206"/>
      <c r="Q1228" s="206"/>
      <c r="R1228" s="206"/>
      <c r="S1228" s="206"/>
      <c r="T1228" s="207"/>
      <c r="AT1228" s="208" t="s">
        <v>238</v>
      </c>
      <c r="AU1228" s="208" t="s">
        <v>82</v>
      </c>
      <c r="AV1228" s="13" t="s">
        <v>80</v>
      </c>
      <c r="AW1228" s="13" t="s">
        <v>35</v>
      </c>
      <c r="AX1228" s="13" t="s">
        <v>73</v>
      </c>
      <c r="AY1228" s="208" t="s">
        <v>226</v>
      </c>
    </row>
    <row r="1229" spans="1:65" s="13" customFormat="1" ht="11.25">
      <c r="B1229" s="198"/>
      <c r="C1229" s="199"/>
      <c r="D1229" s="200" t="s">
        <v>238</v>
      </c>
      <c r="E1229" s="201" t="s">
        <v>19</v>
      </c>
      <c r="F1229" s="202" t="s">
        <v>2145</v>
      </c>
      <c r="G1229" s="199"/>
      <c r="H1229" s="201" t="s">
        <v>19</v>
      </c>
      <c r="I1229" s="203"/>
      <c r="J1229" s="199"/>
      <c r="K1229" s="199"/>
      <c r="L1229" s="204"/>
      <c r="M1229" s="205"/>
      <c r="N1229" s="206"/>
      <c r="O1229" s="206"/>
      <c r="P1229" s="206"/>
      <c r="Q1229" s="206"/>
      <c r="R1229" s="206"/>
      <c r="S1229" s="206"/>
      <c r="T1229" s="207"/>
      <c r="AT1229" s="208" t="s">
        <v>238</v>
      </c>
      <c r="AU1229" s="208" t="s">
        <v>82</v>
      </c>
      <c r="AV1229" s="13" t="s">
        <v>80</v>
      </c>
      <c r="AW1229" s="13" t="s">
        <v>35</v>
      </c>
      <c r="AX1229" s="13" t="s">
        <v>73</v>
      </c>
      <c r="AY1229" s="208" t="s">
        <v>226</v>
      </c>
    </row>
    <row r="1230" spans="1:65" s="14" customFormat="1" ht="11.25">
      <c r="B1230" s="209"/>
      <c r="C1230" s="210"/>
      <c r="D1230" s="200" t="s">
        <v>238</v>
      </c>
      <c r="E1230" s="211" t="s">
        <v>19</v>
      </c>
      <c r="F1230" s="212" t="s">
        <v>2146</v>
      </c>
      <c r="G1230" s="210"/>
      <c r="H1230" s="213">
        <v>105.021</v>
      </c>
      <c r="I1230" s="214"/>
      <c r="J1230" s="210"/>
      <c r="K1230" s="210"/>
      <c r="L1230" s="215"/>
      <c r="M1230" s="216"/>
      <c r="N1230" s="217"/>
      <c r="O1230" s="217"/>
      <c r="P1230" s="217"/>
      <c r="Q1230" s="217"/>
      <c r="R1230" s="217"/>
      <c r="S1230" s="217"/>
      <c r="T1230" s="218"/>
      <c r="AT1230" s="219" t="s">
        <v>238</v>
      </c>
      <c r="AU1230" s="219" t="s">
        <v>82</v>
      </c>
      <c r="AV1230" s="14" t="s">
        <v>82</v>
      </c>
      <c r="AW1230" s="14" t="s">
        <v>35</v>
      </c>
      <c r="AX1230" s="14" t="s">
        <v>73</v>
      </c>
      <c r="AY1230" s="219" t="s">
        <v>226</v>
      </c>
    </row>
    <row r="1231" spans="1:65" s="16" customFormat="1" ht="11.25">
      <c r="B1231" s="253"/>
      <c r="C1231" s="254"/>
      <c r="D1231" s="200" t="s">
        <v>238</v>
      </c>
      <c r="E1231" s="255" t="s">
        <v>19</v>
      </c>
      <c r="F1231" s="256" t="s">
        <v>1207</v>
      </c>
      <c r="G1231" s="254"/>
      <c r="H1231" s="257">
        <v>105.021</v>
      </c>
      <c r="I1231" s="258"/>
      <c r="J1231" s="254"/>
      <c r="K1231" s="254"/>
      <c r="L1231" s="259"/>
      <c r="M1231" s="260"/>
      <c r="N1231" s="261"/>
      <c r="O1231" s="261"/>
      <c r="P1231" s="261"/>
      <c r="Q1231" s="261"/>
      <c r="R1231" s="261"/>
      <c r="S1231" s="261"/>
      <c r="T1231" s="262"/>
      <c r="AT1231" s="263" t="s">
        <v>238</v>
      </c>
      <c r="AU1231" s="263" t="s">
        <v>82</v>
      </c>
      <c r="AV1231" s="16" t="s">
        <v>90</v>
      </c>
      <c r="AW1231" s="16" t="s">
        <v>35</v>
      </c>
      <c r="AX1231" s="16" t="s">
        <v>73</v>
      </c>
      <c r="AY1231" s="263" t="s">
        <v>226</v>
      </c>
    </row>
    <row r="1232" spans="1:65" s="13" customFormat="1" ht="11.25">
      <c r="B1232" s="198"/>
      <c r="C1232" s="199"/>
      <c r="D1232" s="200" t="s">
        <v>238</v>
      </c>
      <c r="E1232" s="201" t="s">
        <v>19</v>
      </c>
      <c r="F1232" s="202" t="s">
        <v>2147</v>
      </c>
      <c r="G1232" s="199"/>
      <c r="H1232" s="201" t="s">
        <v>19</v>
      </c>
      <c r="I1232" s="203"/>
      <c r="J1232" s="199"/>
      <c r="K1232" s="199"/>
      <c r="L1232" s="204"/>
      <c r="M1232" s="205"/>
      <c r="N1232" s="206"/>
      <c r="O1232" s="206"/>
      <c r="P1232" s="206"/>
      <c r="Q1232" s="206"/>
      <c r="R1232" s="206"/>
      <c r="S1232" s="206"/>
      <c r="T1232" s="207"/>
      <c r="AT1232" s="208" t="s">
        <v>238</v>
      </c>
      <c r="AU1232" s="208" t="s">
        <v>82</v>
      </c>
      <c r="AV1232" s="13" t="s">
        <v>80</v>
      </c>
      <c r="AW1232" s="13" t="s">
        <v>35</v>
      </c>
      <c r="AX1232" s="13" t="s">
        <v>73</v>
      </c>
      <c r="AY1232" s="208" t="s">
        <v>226</v>
      </c>
    </row>
    <row r="1233" spans="1:65" s="14" customFormat="1" ht="11.25">
      <c r="B1233" s="209"/>
      <c r="C1233" s="210"/>
      <c r="D1233" s="200" t="s">
        <v>238</v>
      </c>
      <c r="E1233" s="211" t="s">
        <v>19</v>
      </c>
      <c r="F1233" s="212" t="s">
        <v>2148</v>
      </c>
      <c r="G1233" s="210"/>
      <c r="H1233" s="213">
        <v>96</v>
      </c>
      <c r="I1233" s="214"/>
      <c r="J1233" s="210"/>
      <c r="K1233" s="210"/>
      <c r="L1233" s="215"/>
      <c r="M1233" s="216"/>
      <c r="N1233" s="217"/>
      <c r="O1233" s="217"/>
      <c r="P1233" s="217"/>
      <c r="Q1233" s="217"/>
      <c r="R1233" s="217"/>
      <c r="S1233" s="217"/>
      <c r="T1233" s="218"/>
      <c r="AT1233" s="219" t="s">
        <v>238</v>
      </c>
      <c r="AU1233" s="219" t="s">
        <v>82</v>
      </c>
      <c r="AV1233" s="14" t="s">
        <v>82</v>
      </c>
      <c r="AW1233" s="14" t="s">
        <v>35</v>
      </c>
      <c r="AX1233" s="14" t="s">
        <v>73</v>
      </c>
      <c r="AY1233" s="219" t="s">
        <v>226</v>
      </c>
    </row>
    <row r="1234" spans="1:65" s="14" customFormat="1" ht="11.25">
      <c r="B1234" s="209"/>
      <c r="C1234" s="210"/>
      <c r="D1234" s="200" t="s">
        <v>238</v>
      </c>
      <c r="E1234" s="211" t="s">
        <v>19</v>
      </c>
      <c r="F1234" s="212" t="s">
        <v>2149</v>
      </c>
      <c r="G1234" s="210"/>
      <c r="H1234" s="213">
        <v>2.63</v>
      </c>
      <c r="I1234" s="214"/>
      <c r="J1234" s="210"/>
      <c r="K1234" s="210"/>
      <c r="L1234" s="215"/>
      <c r="M1234" s="216"/>
      <c r="N1234" s="217"/>
      <c r="O1234" s="217"/>
      <c r="P1234" s="217"/>
      <c r="Q1234" s="217"/>
      <c r="R1234" s="217"/>
      <c r="S1234" s="217"/>
      <c r="T1234" s="218"/>
      <c r="AT1234" s="219" t="s">
        <v>238</v>
      </c>
      <c r="AU1234" s="219" t="s">
        <v>82</v>
      </c>
      <c r="AV1234" s="14" t="s">
        <v>82</v>
      </c>
      <c r="AW1234" s="14" t="s">
        <v>35</v>
      </c>
      <c r="AX1234" s="14" t="s">
        <v>73</v>
      </c>
      <c r="AY1234" s="219" t="s">
        <v>226</v>
      </c>
    </row>
    <row r="1235" spans="1:65" s="14" customFormat="1" ht="11.25">
      <c r="B1235" s="209"/>
      <c r="C1235" s="210"/>
      <c r="D1235" s="200" t="s">
        <v>238</v>
      </c>
      <c r="E1235" s="211" t="s">
        <v>19</v>
      </c>
      <c r="F1235" s="212" t="s">
        <v>2150</v>
      </c>
      <c r="G1235" s="210"/>
      <c r="H1235" s="213">
        <v>-24.934999999999999</v>
      </c>
      <c r="I1235" s="214"/>
      <c r="J1235" s="210"/>
      <c r="K1235" s="210"/>
      <c r="L1235" s="215"/>
      <c r="M1235" s="216"/>
      <c r="N1235" s="217"/>
      <c r="O1235" s="217"/>
      <c r="P1235" s="217"/>
      <c r="Q1235" s="217"/>
      <c r="R1235" s="217"/>
      <c r="S1235" s="217"/>
      <c r="T1235" s="218"/>
      <c r="AT1235" s="219" t="s">
        <v>238</v>
      </c>
      <c r="AU1235" s="219" t="s">
        <v>82</v>
      </c>
      <c r="AV1235" s="14" t="s">
        <v>82</v>
      </c>
      <c r="AW1235" s="14" t="s">
        <v>35</v>
      </c>
      <c r="AX1235" s="14" t="s">
        <v>73</v>
      </c>
      <c r="AY1235" s="219" t="s">
        <v>226</v>
      </c>
    </row>
    <row r="1236" spans="1:65" s="14" customFormat="1" ht="11.25">
      <c r="B1236" s="209"/>
      <c r="C1236" s="210"/>
      <c r="D1236" s="200" t="s">
        <v>238</v>
      </c>
      <c r="E1236" s="211" t="s">
        <v>19</v>
      </c>
      <c r="F1236" s="212" t="s">
        <v>2151</v>
      </c>
      <c r="G1236" s="210"/>
      <c r="H1236" s="213">
        <v>-2.7749999999999999</v>
      </c>
      <c r="I1236" s="214"/>
      <c r="J1236" s="210"/>
      <c r="K1236" s="210"/>
      <c r="L1236" s="215"/>
      <c r="M1236" s="216"/>
      <c r="N1236" s="217"/>
      <c r="O1236" s="217"/>
      <c r="P1236" s="217"/>
      <c r="Q1236" s="217"/>
      <c r="R1236" s="217"/>
      <c r="S1236" s="217"/>
      <c r="T1236" s="218"/>
      <c r="AT1236" s="219" t="s">
        <v>238</v>
      </c>
      <c r="AU1236" s="219" t="s">
        <v>82</v>
      </c>
      <c r="AV1236" s="14" t="s">
        <v>82</v>
      </c>
      <c r="AW1236" s="14" t="s">
        <v>35</v>
      </c>
      <c r="AX1236" s="14" t="s">
        <v>73</v>
      </c>
      <c r="AY1236" s="219" t="s">
        <v>226</v>
      </c>
    </row>
    <row r="1237" spans="1:65" s="16" customFormat="1" ht="11.25">
      <c r="B1237" s="253"/>
      <c r="C1237" s="254"/>
      <c r="D1237" s="200" t="s">
        <v>238</v>
      </c>
      <c r="E1237" s="255" t="s">
        <v>19</v>
      </c>
      <c r="F1237" s="256" t="s">
        <v>1207</v>
      </c>
      <c r="G1237" s="254"/>
      <c r="H1237" s="257">
        <v>70.92</v>
      </c>
      <c r="I1237" s="258"/>
      <c r="J1237" s="254"/>
      <c r="K1237" s="254"/>
      <c r="L1237" s="259"/>
      <c r="M1237" s="260"/>
      <c r="N1237" s="261"/>
      <c r="O1237" s="261"/>
      <c r="P1237" s="261"/>
      <c r="Q1237" s="261"/>
      <c r="R1237" s="261"/>
      <c r="S1237" s="261"/>
      <c r="T1237" s="262"/>
      <c r="AT1237" s="263" t="s">
        <v>238</v>
      </c>
      <c r="AU1237" s="263" t="s">
        <v>82</v>
      </c>
      <c r="AV1237" s="16" t="s">
        <v>90</v>
      </c>
      <c r="AW1237" s="16" t="s">
        <v>35</v>
      </c>
      <c r="AX1237" s="16" t="s">
        <v>73</v>
      </c>
      <c r="AY1237" s="263" t="s">
        <v>226</v>
      </c>
    </row>
    <row r="1238" spans="1:65" s="13" customFormat="1" ht="11.25">
      <c r="B1238" s="198"/>
      <c r="C1238" s="199"/>
      <c r="D1238" s="200" t="s">
        <v>238</v>
      </c>
      <c r="E1238" s="201" t="s">
        <v>19</v>
      </c>
      <c r="F1238" s="202" t="s">
        <v>2152</v>
      </c>
      <c r="G1238" s="199"/>
      <c r="H1238" s="201" t="s">
        <v>19</v>
      </c>
      <c r="I1238" s="203"/>
      <c r="J1238" s="199"/>
      <c r="K1238" s="199"/>
      <c r="L1238" s="204"/>
      <c r="M1238" s="205"/>
      <c r="N1238" s="206"/>
      <c r="O1238" s="206"/>
      <c r="P1238" s="206"/>
      <c r="Q1238" s="206"/>
      <c r="R1238" s="206"/>
      <c r="S1238" s="206"/>
      <c r="T1238" s="207"/>
      <c r="AT1238" s="208" t="s">
        <v>238</v>
      </c>
      <c r="AU1238" s="208" t="s">
        <v>82</v>
      </c>
      <c r="AV1238" s="13" t="s">
        <v>80</v>
      </c>
      <c r="AW1238" s="13" t="s">
        <v>35</v>
      </c>
      <c r="AX1238" s="13" t="s">
        <v>73</v>
      </c>
      <c r="AY1238" s="208" t="s">
        <v>226</v>
      </c>
    </row>
    <row r="1239" spans="1:65" s="14" customFormat="1" ht="11.25">
      <c r="B1239" s="209"/>
      <c r="C1239" s="210"/>
      <c r="D1239" s="200" t="s">
        <v>238</v>
      </c>
      <c r="E1239" s="211" t="s">
        <v>19</v>
      </c>
      <c r="F1239" s="212" t="s">
        <v>2153</v>
      </c>
      <c r="G1239" s="210"/>
      <c r="H1239" s="213">
        <v>88.462999999999994</v>
      </c>
      <c r="I1239" s="214"/>
      <c r="J1239" s="210"/>
      <c r="K1239" s="210"/>
      <c r="L1239" s="215"/>
      <c r="M1239" s="216"/>
      <c r="N1239" s="217"/>
      <c r="O1239" s="217"/>
      <c r="P1239" s="217"/>
      <c r="Q1239" s="217"/>
      <c r="R1239" s="217"/>
      <c r="S1239" s="217"/>
      <c r="T1239" s="218"/>
      <c r="AT1239" s="219" t="s">
        <v>238</v>
      </c>
      <c r="AU1239" s="219" t="s">
        <v>82</v>
      </c>
      <c r="AV1239" s="14" t="s">
        <v>82</v>
      </c>
      <c r="AW1239" s="14" t="s">
        <v>35</v>
      </c>
      <c r="AX1239" s="14" t="s">
        <v>73</v>
      </c>
      <c r="AY1239" s="219" t="s">
        <v>226</v>
      </c>
    </row>
    <row r="1240" spans="1:65" s="14" customFormat="1" ht="11.25">
      <c r="B1240" s="209"/>
      <c r="C1240" s="210"/>
      <c r="D1240" s="200" t="s">
        <v>238</v>
      </c>
      <c r="E1240" s="211" t="s">
        <v>19</v>
      </c>
      <c r="F1240" s="212" t="s">
        <v>2154</v>
      </c>
      <c r="G1240" s="210"/>
      <c r="H1240" s="213">
        <v>-5.8289999999999997</v>
      </c>
      <c r="I1240" s="214"/>
      <c r="J1240" s="210"/>
      <c r="K1240" s="210"/>
      <c r="L1240" s="215"/>
      <c r="M1240" s="216"/>
      <c r="N1240" s="217"/>
      <c r="O1240" s="217"/>
      <c r="P1240" s="217"/>
      <c r="Q1240" s="217"/>
      <c r="R1240" s="217"/>
      <c r="S1240" s="217"/>
      <c r="T1240" s="218"/>
      <c r="AT1240" s="219" t="s">
        <v>238</v>
      </c>
      <c r="AU1240" s="219" t="s">
        <v>82</v>
      </c>
      <c r="AV1240" s="14" t="s">
        <v>82</v>
      </c>
      <c r="AW1240" s="14" t="s">
        <v>35</v>
      </c>
      <c r="AX1240" s="14" t="s">
        <v>73</v>
      </c>
      <c r="AY1240" s="219" t="s">
        <v>226</v>
      </c>
    </row>
    <row r="1241" spans="1:65" s="16" customFormat="1" ht="11.25">
      <c r="B1241" s="253"/>
      <c r="C1241" s="254"/>
      <c r="D1241" s="200" t="s">
        <v>238</v>
      </c>
      <c r="E1241" s="255" t="s">
        <v>19</v>
      </c>
      <c r="F1241" s="256" t="s">
        <v>1207</v>
      </c>
      <c r="G1241" s="254"/>
      <c r="H1241" s="257">
        <v>82.634</v>
      </c>
      <c r="I1241" s="258"/>
      <c r="J1241" s="254"/>
      <c r="K1241" s="254"/>
      <c r="L1241" s="259"/>
      <c r="M1241" s="260"/>
      <c r="N1241" s="261"/>
      <c r="O1241" s="261"/>
      <c r="P1241" s="261"/>
      <c r="Q1241" s="261"/>
      <c r="R1241" s="261"/>
      <c r="S1241" s="261"/>
      <c r="T1241" s="262"/>
      <c r="AT1241" s="263" t="s">
        <v>238</v>
      </c>
      <c r="AU1241" s="263" t="s">
        <v>82</v>
      </c>
      <c r="AV1241" s="16" t="s">
        <v>90</v>
      </c>
      <c r="AW1241" s="16" t="s">
        <v>35</v>
      </c>
      <c r="AX1241" s="16" t="s">
        <v>73</v>
      </c>
      <c r="AY1241" s="263" t="s">
        <v>226</v>
      </c>
    </row>
    <row r="1242" spans="1:65" s="13" customFormat="1" ht="11.25">
      <c r="B1242" s="198"/>
      <c r="C1242" s="199"/>
      <c r="D1242" s="200" t="s">
        <v>238</v>
      </c>
      <c r="E1242" s="201" t="s">
        <v>19</v>
      </c>
      <c r="F1242" s="202" t="s">
        <v>2155</v>
      </c>
      <c r="G1242" s="199"/>
      <c r="H1242" s="201" t="s">
        <v>19</v>
      </c>
      <c r="I1242" s="203"/>
      <c r="J1242" s="199"/>
      <c r="K1242" s="199"/>
      <c r="L1242" s="204"/>
      <c r="M1242" s="205"/>
      <c r="N1242" s="206"/>
      <c r="O1242" s="206"/>
      <c r="P1242" s="206"/>
      <c r="Q1242" s="206"/>
      <c r="R1242" s="206"/>
      <c r="S1242" s="206"/>
      <c r="T1242" s="207"/>
      <c r="AT1242" s="208" t="s">
        <v>238</v>
      </c>
      <c r="AU1242" s="208" t="s">
        <v>82</v>
      </c>
      <c r="AV1242" s="13" t="s">
        <v>80</v>
      </c>
      <c r="AW1242" s="13" t="s">
        <v>35</v>
      </c>
      <c r="AX1242" s="13" t="s">
        <v>73</v>
      </c>
      <c r="AY1242" s="208" t="s">
        <v>226</v>
      </c>
    </row>
    <row r="1243" spans="1:65" s="14" customFormat="1" ht="11.25">
      <c r="B1243" s="209"/>
      <c r="C1243" s="210"/>
      <c r="D1243" s="200" t="s">
        <v>238</v>
      </c>
      <c r="E1243" s="211" t="s">
        <v>19</v>
      </c>
      <c r="F1243" s="212" t="s">
        <v>2156</v>
      </c>
      <c r="G1243" s="210"/>
      <c r="H1243" s="213">
        <v>70</v>
      </c>
      <c r="I1243" s="214"/>
      <c r="J1243" s="210"/>
      <c r="K1243" s="210"/>
      <c r="L1243" s="215"/>
      <c r="M1243" s="216"/>
      <c r="N1243" s="217"/>
      <c r="O1243" s="217"/>
      <c r="P1243" s="217"/>
      <c r="Q1243" s="217"/>
      <c r="R1243" s="217"/>
      <c r="S1243" s="217"/>
      <c r="T1243" s="218"/>
      <c r="AT1243" s="219" t="s">
        <v>238</v>
      </c>
      <c r="AU1243" s="219" t="s">
        <v>82</v>
      </c>
      <c r="AV1243" s="14" t="s">
        <v>82</v>
      </c>
      <c r="AW1243" s="14" t="s">
        <v>35</v>
      </c>
      <c r="AX1243" s="14" t="s">
        <v>73</v>
      </c>
      <c r="AY1243" s="219" t="s">
        <v>226</v>
      </c>
    </row>
    <row r="1244" spans="1:65" s="14" customFormat="1" ht="11.25">
      <c r="B1244" s="209"/>
      <c r="C1244" s="210"/>
      <c r="D1244" s="200" t="s">
        <v>238</v>
      </c>
      <c r="E1244" s="211" t="s">
        <v>19</v>
      </c>
      <c r="F1244" s="212" t="s">
        <v>2157</v>
      </c>
      <c r="G1244" s="210"/>
      <c r="H1244" s="213">
        <v>-38.968000000000004</v>
      </c>
      <c r="I1244" s="214"/>
      <c r="J1244" s="210"/>
      <c r="K1244" s="210"/>
      <c r="L1244" s="215"/>
      <c r="M1244" s="216"/>
      <c r="N1244" s="217"/>
      <c r="O1244" s="217"/>
      <c r="P1244" s="217"/>
      <c r="Q1244" s="217"/>
      <c r="R1244" s="217"/>
      <c r="S1244" s="217"/>
      <c r="T1244" s="218"/>
      <c r="AT1244" s="219" t="s">
        <v>238</v>
      </c>
      <c r="AU1244" s="219" t="s">
        <v>82</v>
      </c>
      <c r="AV1244" s="14" t="s">
        <v>82</v>
      </c>
      <c r="AW1244" s="14" t="s">
        <v>35</v>
      </c>
      <c r="AX1244" s="14" t="s">
        <v>73</v>
      </c>
      <c r="AY1244" s="219" t="s">
        <v>226</v>
      </c>
    </row>
    <row r="1245" spans="1:65" s="16" customFormat="1" ht="11.25">
      <c r="B1245" s="253"/>
      <c r="C1245" s="254"/>
      <c r="D1245" s="200" t="s">
        <v>238</v>
      </c>
      <c r="E1245" s="255" t="s">
        <v>19</v>
      </c>
      <c r="F1245" s="256" t="s">
        <v>1207</v>
      </c>
      <c r="G1245" s="254"/>
      <c r="H1245" s="257">
        <v>31.032</v>
      </c>
      <c r="I1245" s="258"/>
      <c r="J1245" s="254"/>
      <c r="K1245" s="254"/>
      <c r="L1245" s="259"/>
      <c r="M1245" s="260"/>
      <c r="N1245" s="261"/>
      <c r="O1245" s="261"/>
      <c r="P1245" s="261"/>
      <c r="Q1245" s="261"/>
      <c r="R1245" s="261"/>
      <c r="S1245" s="261"/>
      <c r="T1245" s="262"/>
      <c r="AT1245" s="263" t="s">
        <v>238</v>
      </c>
      <c r="AU1245" s="263" t="s">
        <v>82</v>
      </c>
      <c r="AV1245" s="16" t="s">
        <v>90</v>
      </c>
      <c r="AW1245" s="16" t="s">
        <v>35</v>
      </c>
      <c r="AX1245" s="16" t="s">
        <v>73</v>
      </c>
      <c r="AY1245" s="263" t="s">
        <v>226</v>
      </c>
    </row>
    <row r="1246" spans="1:65" s="15" customFormat="1" ht="11.25">
      <c r="B1246" s="220"/>
      <c r="C1246" s="221"/>
      <c r="D1246" s="200" t="s">
        <v>238</v>
      </c>
      <c r="E1246" s="222" t="s">
        <v>19</v>
      </c>
      <c r="F1246" s="223" t="s">
        <v>241</v>
      </c>
      <c r="G1246" s="221"/>
      <c r="H1246" s="224">
        <v>289.60700000000003</v>
      </c>
      <c r="I1246" s="225"/>
      <c r="J1246" s="221"/>
      <c r="K1246" s="221"/>
      <c r="L1246" s="226"/>
      <c r="M1246" s="227"/>
      <c r="N1246" s="228"/>
      <c r="O1246" s="228"/>
      <c r="P1246" s="228"/>
      <c r="Q1246" s="228"/>
      <c r="R1246" s="228"/>
      <c r="S1246" s="228"/>
      <c r="T1246" s="229"/>
      <c r="AT1246" s="230" t="s">
        <v>238</v>
      </c>
      <c r="AU1246" s="230" t="s">
        <v>82</v>
      </c>
      <c r="AV1246" s="15" t="s">
        <v>143</v>
      </c>
      <c r="AW1246" s="15" t="s">
        <v>35</v>
      </c>
      <c r="AX1246" s="15" t="s">
        <v>80</v>
      </c>
      <c r="AY1246" s="230" t="s">
        <v>226</v>
      </c>
    </row>
    <row r="1247" spans="1:65" s="2" customFormat="1" ht="16.5" customHeight="1">
      <c r="A1247" s="36"/>
      <c r="B1247" s="37"/>
      <c r="C1247" s="180" t="s">
        <v>2158</v>
      </c>
      <c r="D1247" s="180" t="s">
        <v>229</v>
      </c>
      <c r="E1247" s="181" t="s">
        <v>2159</v>
      </c>
      <c r="F1247" s="182" t="s">
        <v>2160</v>
      </c>
      <c r="G1247" s="183" t="s">
        <v>232</v>
      </c>
      <c r="H1247" s="184">
        <v>8.4710000000000001</v>
      </c>
      <c r="I1247" s="185"/>
      <c r="J1247" s="186">
        <f>ROUND(I1247*H1247,2)</f>
        <v>0</v>
      </c>
      <c r="K1247" s="182" t="s">
        <v>19</v>
      </c>
      <c r="L1247" s="41"/>
      <c r="M1247" s="187" t="s">
        <v>19</v>
      </c>
      <c r="N1247" s="188" t="s">
        <v>44</v>
      </c>
      <c r="O1247" s="66"/>
      <c r="P1247" s="189">
        <f>O1247*H1247</f>
        <v>0</v>
      </c>
      <c r="Q1247" s="189">
        <v>0</v>
      </c>
      <c r="R1247" s="189">
        <f>Q1247*H1247</f>
        <v>0</v>
      </c>
      <c r="S1247" s="189">
        <v>0</v>
      </c>
      <c r="T1247" s="190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91" t="s">
        <v>234</v>
      </c>
      <c r="AT1247" s="191" t="s">
        <v>229</v>
      </c>
      <c r="AU1247" s="191" t="s">
        <v>82</v>
      </c>
      <c r="AY1247" s="19" t="s">
        <v>226</v>
      </c>
      <c r="BE1247" s="192">
        <f>IF(N1247="základní",J1247,0)</f>
        <v>0</v>
      </c>
      <c r="BF1247" s="192">
        <f>IF(N1247="snížená",J1247,0)</f>
        <v>0</v>
      </c>
      <c r="BG1247" s="192">
        <f>IF(N1247="zákl. přenesená",J1247,0)</f>
        <v>0</v>
      </c>
      <c r="BH1247" s="192">
        <f>IF(N1247="sníž. přenesená",J1247,0)</f>
        <v>0</v>
      </c>
      <c r="BI1247" s="192">
        <f>IF(N1247="nulová",J1247,0)</f>
        <v>0</v>
      </c>
      <c r="BJ1247" s="19" t="s">
        <v>80</v>
      </c>
      <c r="BK1247" s="192">
        <f>ROUND(I1247*H1247,2)</f>
        <v>0</v>
      </c>
      <c r="BL1247" s="19" t="s">
        <v>234</v>
      </c>
      <c r="BM1247" s="191" t="s">
        <v>2161</v>
      </c>
    </row>
    <row r="1248" spans="1:65" s="13" customFormat="1" ht="11.25">
      <c r="B1248" s="198"/>
      <c r="C1248" s="199"/>
      <c r="D1248" s="200" t="s">
        <v>238</v>
      </c>
      <c r="E1248" s="201" t="s">
        <v>19</v>
      </c>
      <c r="F1248" s="202" t="s">
        <v>2144</v>
      </c>
      <c r="G1248" s="199"/>
      <c r="H1248" s="201" t="s">
        <v>19</v>
      </c>
      <c r="I1248" s="203"/>
      <c r="J1248" s="199"/>
      <c r="K1248" s="199"/>
      <c r="L1248" s="204"/>
      <c r="M1248" s="205"/>
      <c r="N1248" s="206"/>
      <c r="O1248" s="206"/>
      <c r="P1248" s="206"/>
      <c r="Q1248" s="206"/>
      <c r="R1248" s="206"/>
      <c r="S1248" s="206"/>
      <c r="T1248" s="207"/>
      <c r="AT1248" s="208" t="s">
        <v>238</v>
      </c>
      <c r="AU1248" s="208" t="s">
        <v>82</v>
      </c>
      <c r="AV1248" s="13" t="s">
        <v>80</v>
      </c>
      <c r="AW1248" s="13" t="s">
        <v>35</v>
      </c>
      <c r="AX1248" s="13" t="s">
        <v>73</v>
      </c>
      <c r="AY1248" s="208" t="s">
        <v>226</v>
      </c>
    </row>
    <row r="1249" spans="1:65" s="14" customFormat="1" ht="11.25">
      <c r="B1249" s="209"/>
      <c r="C1249" s="210"/>
      <c r="D1249" s="200" t="s">
        <v>238</v>
      </c>
      <c r="E1249" s="211" t="s">
        <v>19</v>
      </c>
      <c r="F1249" s="212" t="s">
        <v>2162</v>
      </c>
      <c r="G1249" s="210"/>
      <c r="H1249" s="213">
        <v>4.4749999999999996</v>
      </c>
      <c r="I1249" s="214"/>
      <c r="J1249" s="210"/>
      <c r="K1249" s="210"/>
      <c r="L1249" s="215"/>
      <c r="M1249" s="216"/>
      <c r="N1249" s="217"/>
      <c r="O1249" s="217"/>
      <c r="P1249" s="217"/>
      <c r="Q1249" s="217"/>
      <c r="R1249" s="217"/>
      <c r="S1249" s="217"/>
      <c r="T1249" s="218"/>
      <c r="AT1249" s="219" t="s">
        <v>238</v>
      </c>
      <c r="AU1249" s="219" t="s">
        <v>82</v>
      </c>
      <c r="AV1249" s="14" t="s">
        <v>82</v>
      </c>
      <c r="AW1249" s="14" t="s">
        <v>35</v>
      </c>
      <c r="AX1249" s="14" t="s">
        <v>73</v>
      </c>
      <c r="AY1249" s="219" t="s">
        <v>226</v>
      </c>
    </row>
    <row r="1250" spans="1:65" s="14" customFormat="1" ht="11.25">
      <c r="B1250" s="209"/>
      <c r="C1250" s="210"/>
      <c r="D1250" s="200" t="s">
        <v>238</v>
      </c>
      <c r="E1250" s="211" t="s">
        <v>19</v>
      </c>
      <c r="F1250" s="212" t="s">
        <v>2163</v>
      </c>
      <c r="G1250" s="210"/>
      <c r="H1250" s="213">
        <v>3.996</v>
      </c>
      <c r="I1250" s="214"/>
      <c r="J1250" s="210"/>
      <c r="K1250" s="210"/>
      <c r="L1250" s="215"/>
      <c r="M1250" s="216"/>
      <c r="N1250" s="217"/>
      <c r="O1250" s="217"/>
      <c r="P1250" s="217"/>
      <c r="Q1250" s="217"/>
      <c r="R1250" s="217"/>
      <c r="S1250" s="217"/>
      <c r="T1250" s="218"/>
      <c r="AT1250" s="219" t="s">
        <v>238</v>
      </c>
      <c r="AU1250" s="219" t="s">
        <v>82</v>
      </c>
      <c r="AV1250" s="14" t="s">
        <v>82</v>
      </c>
      <c r="AW1250" s="14" t="s">
        <v>35</v>
      </c>
      <c r="AX1250" s="14" t="s">
        <v>73</v>
      </c>
      <c r="AY1250" s="219" t="s">
        <v>226</v>
      </c>
    </row>
    <row r="1251" spans="1:65" s="15" customFormat="1" ht="11.25">
      <c r="B1251" s="220"/>
      <c r="C1251" s="221"/>
      <c r="D1251" s="200" t="s">
        <v>238</v>
      </c>
      <c r="E1251" s="222" t="s">
        <v>19</v>
      </c>
      <c r="F1251" s="223" t="s">
        <v>241</v>
      </c>
      <c r="G1251" s="221"/>
      <c r="H1251" s="224">
        <v>8.4710000000000001</v>
      </c>
      <c r="I1251" s="225"/>
      <c r="J1251" s="221"/>
      <c r="K1251" s="221"/>
      <c r="L1251" s="226"/>
      <c r="M1251" s="227"/>
      <c r="N1251" s="228"/>
      <c r="O1251" s="228"/>
      <c r="P1251" s="228"/>
      <c r="Q1251" s="228"/>
      <c r="R1251" s="228"/>
      <c r="S1251" s="228"/>
      <c r="T1251" s="229"/>
      <c r="AT1251" s="230" t="s">
        <v>238</v>
      </c>
      <c r="AU1251" s="230" t="s">
        <v>82</v>
      </c>
      <c r="AV1251" s="15" t="s">
        <v>143</v>
      </c>
      <c r="AW1251" s="15" t="s">
        <v>35</v>
      </c>
      <c r="AX1251" s="15" t="s">
        <v>80</v>
      </c>
      <c r="AY1251" s="230" t="s">
        <v>226</v>
      </c>
    </row>
    <row r="1252" spans="1:65" s="2" customFormat="1" ht="16.5" customHeight="1">
      <c r="A1252" s="36"/>
      <c r="B1252" s="37"/>
      <c r="C1252" s="180" t="s">
        <v>2164</v>
      </c>
      <c r="D1252" s="180" t="s">
        <v>229</v>
      </c>
      <c r="E1252" s="181" t="s">
        <v>2165</v>
      </c>
      <c r="F1252" s="182" t="s">
        <v>2166</v>
      </c>
      <c r="G1252" s="183" t="s">
        <v>261</v>
      </c>
      <c r="H1252" s="184">
        <v>3</v>
      </c>
      <c r="I1252" s="185"/>
      <c r="J1252" s="186">
        <f>ROUND(I1252*H1252,2)</f>
        <v>0</v>
      </c>
      <c r="K1252" s="182" t="s">
        <v>19</v>
      </c>
      <c r="L1252" s="41"/>
      <c r="M1252" s="187" t="s">
        <v>19</v>
      </c>
      <c r="N1252" s="188" t="s">
        <v>44</v>
      </c>
      <c r="O1252" s="66"/>
      <c r="P1252" s="189">
        <f>O1252*H1252</f>
        <v>0</v>
      </c>
      <c r="Q1252" s="189">
        <v>0</v>
      </c>
      <c r="R1252" s="189">
        <f>Q1252*H1252</f>
        <v>0</v>
      </c>
      <c r="S1252" s="189">
        <v>0</v>
      </c>
      <c r="T1252" s="190">
        <f>S1252*H1252</f>
        <v>0</v>
      </c>
      <c r="U1252" s="36"/>
      <c r="V1252" s="36"/>
      <c r="W1252" s="36"/>
      <c r="X1252" s="36"/>
      <c r="Y1252" s="36"/>
      <c r="Z1252" s="36"/>
      <c r="AA1252" s="36"/>
      <c r="AB1252" s="36"/>
      <c r="AC1252" s="36"/>
      <c r="AD1252" s="36"/>
      <c r="AE1252" s="36"/>
      <c r="AR1252" s="191" t="s">
        <v>234</v>
      </c>
      <c r="AT1252" s="191" t="s">
        <v>229</v>
      </c>
      <c r="AU1252" s="191" t="s">
        <v>82</v>
      </c>
      <c r="AY1252" s="19" t="s">
        <v>226</v>
      </c>
      <c r="BE1252" s="192">
        <f>IF(N1252="základní",J1252,0)</f>
        <v>0</v>
      </c>
      <c r="BF1252" s="192">
        <f>IF(N1252="snížená",J1252,0)</f>
        <v>0</v>
      </c>
      <c r="BG1252" s="192">
        <f>IF(N1252="zákl. přenesená",J1252,0)</f>
        <v>0</v>
      </c>
      <c r="BH1252" s="192">
        <f>IF(N1252="sníž. přenesená",J1252,0)</f>
        <v>0</v>
      </c>
      <c r="BI1252" s="192">
        <f>IF(N1252="nulová",J1252,0)</f>
        <v>0</v>
      </c>
      <c r="BJ1252" s="19" t="s">
        <v>80</v>
      </c>
      <c r="BK1252" s="192">
        <f>ROUND(I1252*H1252,2)</f>
        <v>0</v>
      </c>
      <c r="BL1252" s="19" t="s">
        <v>234</v>
      </c>
      <c r="BM1252" s="191" t="s">
        <v>2167</v>
      </c>
    </row>
    <row r="1253" spans="1:65" s="13" customFormat="1" ht="11.25">
      <c r="B1253" s="198"/>
      <c r="C1253" s="199"/>
      <c r="D1253" s="200" t="s">
        <v>238</v>
      </c>
      <c r="E1253" s="201" t="s">
        <v>19</v>
      </c>
      <c r="F1253" s="202" t="s">
        <v>482</v>
      </c>
      <c r="G1253" s="199"/>
      <c r="H1253" s="201" t="s">
        <v>19</v>
      </c>
      <c r="I1253" s="203"/>
      <c r="J1253" s="199"/>
      <c r="K1253" s="199"/>
      <c r="L1253" s="204"/>
      <c r="M1253" s="205"/>
      <c r="N1253" s="206"/>
      <c r="O1253" s="206"/>
      <c r="P1253" s="206"/>
      <c r="Q1253" s="206"/>
      <c r="R1253" s="206"/>
      <c r="S1253" s="206"/>
      <c r="T1253" s="207"/>
      <c r="AT1253" s="208" t="s">
        <v>238</v>
      </c>
      <c r="AU1253" s="208" t="s">
        <v>82</v>
      </c>
      <c r="AV1253" s="13" t="s">
        <v>80</v>
      </c>
      <c r="AW1253" s="13" t="s">
        <v>35</v>
      </c>
      <c r="AX1253" s="13" t="s">
        <v>73</v>
      </c>
      <c r="AY1253" s="208" t="s">
        <v>226</v>
      </c>
    </row>
    <row r="1254" spans="1:65" s="14" customFormat="1" ht="11.25">
      <c r="B1254" s="209"/>
      <c r="C1254" s="210"/>
      <c r="D1254" s="200" t="s">
        <v>238</v>
      </c>
      <c r="E1254" s="211" t="s">
        <v>19</v>
      </c>
      <c r="F1254" s="212" t="s">
        <v>502</v>
      </c>
      <c r="G1254" s="210"/>
      <c r="H1254" s="213">
        <v>3</v>
      </c>
      <c r="I1254" s="214"/>
      <c r="J1254" s="210"/>
      <c r="K1254" s="210"/>
      <c r="L1254" s="215"/>
      <c r="M1254" s="216"/>
      <c r="N1254" s="217"/>
      <c r="O1254" s="217"/>
      <c r="P1254" s="217"/>
      <c r="Q1254" s="217"/>
      <c r="R1254" s="217"/>
      <c r="S1254" s="217"/>
      <c r="T1254" s="218"/>
      <c r="AT1254" s="219" t="s">
        <v>238</v>
      </c>
      <c r="AU1254" s="219" t="s">
        <v>82</v>
      </c>
      <c r="AV1254" s="14" t="s">
        <v>82</v>
      </c>
      <c r="AW1254" s="14" t="s">
        <v>35</v>
      </c>
      <c r="AX1254" s="14" t="s">
        <v>73</v>
      </c>
      <c r="AY1254" s="219" t="s">
        <v>226</v>
      </c>
    </row>
    <row r="1255" spans="1:65" s="15" customFormat="1" ht="11.25">
      <c r="B1255" s="220"/>
      <c r="C1255" s="221"/>
      <c r="D1255" s="200" t="s">
        <v>238</v>
      </c>
      <c r="E1255" s="222" t="s">
        <v>19</v>
      </c>
      <c r="F1255" s="223" t="s">
        <v>241</v>
      </c>
      <c r="G1255" s="221"/>
      <c r="H1255" s="224">
        <v>3</v>
      </c>
      <c r="I1255" s="225"/>
      <c r="J1255" s="221"/>
      <c r="K1255" s="221"/>
      <c r="L1255" s="226"/>
      <c r="M1255" s="227"/>
      <c r="N1255" s="228"/>
      <c r="O1255" s="228"/>
      <c r="P1255" s="228"/>
      <c r="Q1255" s="228"/>
      <c r="R1255" s="228"/>
      <c r="S1255" s="228"/>
      <c r="T1255" s="229"/>
      <c r="AT1255" s="230" t="s">
        <v>238</v>
      </c>
      <c r="AU1255" s="230" t="s">
        <v>82</v>
      </c>
      <c r="AV1255" s="15" t="s">
        <v>143</v>
      </c>
      <c r="AW1255" s="15" t="s">
        <v>35</v>
      </c>
      <c r="AX1255" s="15" t="s">
        <v>80</v>
      </c>
      <c r="AY1255" s="230" t="s">
        <v>226</v>
      </c>
    </row>
    <row r="1256" spans="1:65" s="2" customFormat="1" ht="16.5" customHeight="1">
      <c r="A1256" s="36"/>
      <c r="B1256" s="37"/>
      <c r="C1256" s="180" t="s">
        <v>2168</v>
      </c>
      <c r="D1256" s="180" t="s">
        <v>229</v>
      </c>
      <c r="E1256" s="181" t="s">
        <v>2169</v>
      </c>
      <c r="F1256" s="182" t="s">
        <v>2170</v>
      </c>
      <c r="G1256" s="183" t="s">
        <v>261</v>
      </c>
      <c r="H1256" s="184">
        <v>1</v>
      </c>
      <c r="I1256" s="185"/>
      <c r="J1256" s="186">
        <f>ROUND(I1256*H1256,2)</f>
        <v>0</v>
      </c>
      <c r="K1256" s="182" t="s">
        <v>19</v>
      </c>
      <c r="L1256" s="41"/>
      <c r="M1256" s="187" t="s">
        <v>19</v>
      </c>
      <c r="N1256" s="188" t="s">
        <v>44</v>
      </c>
      <c r="O1256" s="66"/>
      <c r="P1256" s="189">
        <f>O1256*H1256</f>
        <v>0</v>
      </c>
      <c r="Q1256" s="189">
        <v>0</v>
      </c>
      <c r="R1256" s="189">
        <f>Q1256*H1256</f>
        <v>0</v>
      </c>
      <c r="S1256" s="189">
        <v>0</v>
      </c>
      <c r="T1256" s="190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91" t="s">
        <v>234</v>
      </c>
      <c r="AT1256" s="191" t="s">
        <v>229</v>
      </c>
      <c r="AU1256" s="191" t="s">
        <v>82</v>
      </c>
      <c r="AY1256" s="19" t="s">
        <v>226</v>
      </c>
      <c r="BE1256" s="192">
        <f>IF(N1256="základní",J1256,0)</f>
        <v>0</v>
      </c>
      <c r="BF1256" s="192">
        <f>IF(N1256="snížená",J1256,0)</f>
        <v>0</v>
      </c>
      <c r="BG1256" s="192">
        <f>IF(N1256="zákl. přenesená",J1256,0)</f>
        <v>0</v>
      </c>
      <c r="BH1256" s="192">
        <f>IF(N1256="sníž. přenesená",J1256,0)</f>
        <v>0</v>
      </c>
      <c r="BI1256" s="192">
        <f>IF(N1256="nulová",J1256,0)</f>
        <v>0</v>
      </c>
      <c r="BJ1256" s="19" t="s">
        <v>80</v>
      </c>
      <c r="BK1256" s="192">
        <f>ROUND(I1256*H1256,2)</f>
        <v>0</v>
      </c>
      <c r="BL1256" s="19" t="s">
        <v>234</v>
      </c>
      <c r="BM1256" s="191" t="s">
        <v>2171</v>
      </c>
    </row>
    <row r="1257" spans="1:65" s="13" customFormat="1" ht="11.25">
      <c r="B1257" s="198"/>
      <c r="C1257" s="199"/>
      <c r="D1257" s="200" t="s">
        <v>238</v>
      </c>
      <c r="E1257" s="201" t="s">
        <v>19</v>
      </c>
      <c r="F1257" s="202" t="s">
        <v>482</v>
      </c>
      <c r="G1257" s="199"/>
      <c r="H1257" s="201" t="s">
        <v>19</v>
      </c>
      <c r="I1257" s="203"/>
      <c r="J1257" s="199"/>
      <c r="K1257" s="199"/>
      <c r="L1257" s="204"/>
      <c r="M1257" s="205"/>
      <c r="N1257" s="206"/>
      <c r="O1257" s="206"/>
      <c r="P1257" s="206"/>
      <c r="Q1257" s="206"/>
      <c r="R1257" s="206"/>
      <c r="S1257" s="206"/>
      <c r="T1257" s="207"/>
      <c r="AT1257" s="208" t="s">
        <v>238</v>
      </c>
      <c r="AU1257" s="208" t="s">
        <v>82</v>
      </c>
      <c r="AV1257" s="13" t="s">
        <v>80</v>
      </c>
      <c r="AW1257" s="13" t="s">
        <v>35</v>
      </c>
      <c r="AX1257" s="13" t="s">
        <v>73</v>
      </c>
      <c r="AY1257" s="208" t="s">
        <v>226</v>
      </c>
    </row>
    <row r="1258" spans="1:65" s="14" customFormat="1" ht="11.25">
      <c r="B1258" s="209"/>
      <c r="C1258" s="210"/>
      <c r="D1258" s="200" t="s">
        <v>238</v>
      </c>
      <c r="E1258" s="211" t="s">
        <v>19</v>
      </c>
      <c r="F1258" s="212" t="s">
        <v>521</v>
      </c>
      <c r="G1258" s="210"/>
      <c r="H1258" s="213">
        <v>1</v>
      </c>
      <c r="I1258" s="214"/>
      <c r="J1258" s="210"/>
      <c r="K1258" s="210"/>
      <c r="L1258" s="215"/>
      <c r="M1258" s="216"/>
      <c r="N1258" s="217"/>
      <c r="O1258" s="217"/>
      <c r="P1258" s="217"/>
      <c r="Q1258" s="217"/>
      <c r="R1258" s="217"/>
      <c r="S1258" s="217"/>
      <c r="T1258" s="218"/>
      <c r="AT1258" s="219" t="s">
        <v>238</v>
      </c>
      <c r="AU1258" s="219" t="s">
        <v>82</v>
      </c>
      <c r="AV1258" s="14" t="s">
        <v>82</v>
      </c>
      <c r="AW1258" s="14" t="s">
        <v>35</v>
      </c>
      <c r="AX1258" s="14" t="s">
        <v>73</v>
      </c>
      <c r="AY1258" s="219" t="s">
        <v>226</v>
      </c>
    </row>
    <row r="1259" spans="1:65" s="15" customFormat="1" ht="11.25">
      <c r="B1259" s="220"/>
      <c r="C1259" s="221"/>
      <c r="D1259" s="200" t="s">
        <v>238</v>
      </c>
      <c r="E1259" s="222" t="s">
        <v>19</v>
      </c>
      <c r="F1259" s="223" t="s">
        <v>241</v>
      </c>
      <c r="G1259" s="221"/>
      <c r="H1259" s="224">
        <v>1</v>
      </c>
      <c r="I1259" s="225"/>
      <c r="J1259" s="221"/>
      <c r="K1259" s="221"/>
      <c r="L1259" s="226"/>
      <c r="M1259" s="227"/>
      <c r="N1259" s="228"/>
      <c r="O1259" s="228"/>
      <c r="P1259" s="228"/>
      <c r="Q1259" s="228"/>
      <c r="R1259" s="228"/>
      <c r="S1259" s="228"/>
      <c r="T1259" s="229"/>
      <c r="AT1259" s="230" t="s">
        <v>238</v>
      </c>
      <c r="AU1259" s="230" t="s">
        <v>82</v>
      </c>
      <c r="AV1259" s="15" t="s">
        <v>143</v>
      </c>
      <c r="AW1259" s="15" t="s">
        <v>35</v>
      </c>
      <c r="AX1259" s="15" t="s">
        <v>80</v>
      </c>
      <c r="AY1259" s="230" t="s">
        <v>226</v>
      </c>
    </row>
    <row r="1260" spans="1:65" s="2" customFormat="1" ht="16.5" customHeight="1">
      <c r="A1260" s="36"/>
      <c r="B1260" s="37"/>
      <c r="C1260" s="180" t="s">
        <v>2172</v>
      </c>
      <c r="D1260" s="180" t="s">
        <v>229</v>
      </c>
      <c r="E1260" s="181" t="s">
        <v>2173</v>
      </c>
      <c r="F1260" s="182" t="s">
        <v>2174</v>
      </c>
      <c r="G1260" s="183" t="s">
        <v>261</v>
      </c>
      <c r="H1260" s="184">
        <v>1</v>
      </c>
      <c r="I1260" s="185"/>
      <c r="J1260" s="186">
        <f>ROUND(I1260*H1260,2)</f>
        <v>0</v>
      </c>
      <c r="K1260" s="182" t="s">
        <v>19</v>
      </c>
      <c r="L1260" s="41"/>
      <c r="M1260" s="187" t="s">
        <v>19</v>
      </c>
      <c r="N1260" s="188" t="s">
        <v>44</v>
      </c>
      <c r="O1260" s="66"/>
      <c r="P1260" s="189">
        <f>O1260*H1260</f>
        <v>0</v>
      </c>
      <c r="Q1260" s="189">
        <v>0</v>
      </c>
      <c r="R1260" s="189">
        <f>Q1260*H1260</f>
        <v>0</v>
      </c>
      <c r="S1260" s="189">
        <v>0</v>
      </c>
      <c r="T1260" s="190">
        <f>S1260*H1260</f>
        <v>0</v>
      </c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R1260" s="191" t="s">
        <v>234</v>
      </c>
      <c r="AT1260" s="191" t="s">
        <v>229</v>
      </c>
      <c r="AU1260" s="191" t="s">
        <v>82</v>
      </c>
      <c r="AY1260" s="19" t="s">
        <v>226</v>
      </c>
      <c r="BE1260" s="192">
        <f>IF(N1260="základní",J1260,0)</f>
        <v>0</v>
      </c>
      <c r="BF1260" s="192">
        <f>IF(N1260="snížená",J1260,0)</f>
        <v>0</v>
      </c>
      <c r="BG1260" s="192">
        <f>IF(N1260="zákl. přenesená",J1260,0)</f>
        <v>0</v>
      </c>
      <c r="BH1260" s="192">
        <f>IF(N1260="sníž. přenesená",J1260,0)</f>
        <v>0</v>
      </c>
      <c r="BI1260" s="192">
        <f>IF(N1260="nulová",J1260,0)</f>
        <v>0</v>
      </c>
      <c r="BJ1260" s="19" t="s">
        <v>80</v>
      </c>
      <c r="BK1260" s="192">
        <f>ROUND(I1260*H1260,2)</f>
        <v>0</v>
      </c>
      <c r="BL1260" s="19" t="s">
        <v>234</v>
      </c>
      <c r="BM1260" s="191" t="s">
        <v>2175</v>
      </c>
    </row>
    <row r="1261" spans="1:65" s="13" customFormat="1" ht="11.25">
      <c r="B1261" s="198"/>
      <c r="C1261" s="199"/>
      <c r="D1261" s="200" t="s">
        <v>238</v>
      </c>
      <c r="E1261" s="201" t="s">
        <v>19</v>
      </c>
      <c r="F1261" s="202" t="s">
        <v>482</v>
      </c>
      <c r="G1261" s="199"/>
      <c r="H1261" s="201" t="s">
        <v>19</v>
      </c>
      <c r="I1261" s="203"/>
      <c r="J1261" s="199"/>
      <c r="K1261" s="199"/>
      <c r="L1261" s="204"/>
      <c r="M1261" s="205"/>
      <c r="N1261" s="206"/>
      <c r="O1261" s="206"/>
      <c r="P1261" s="206"/>
      <c r="Q1261" s="206"/>
      <c r="R1261" s="206"/>
      <c r="S1261" s="206"/>
      <c r="T1261" s="207"/>
      <c r="AT1261" s="208" t="s">
        <v>238</v>
      </c>
      <c r="AU1261" s="208" t="s">
        <v>82</v>
      </c>
      <c r="AV1261" s="13" t="s">
        <v>80</v>
      </c>
      <c r="AW1261" s="13" t="s">
        <v>35</v>
      </c>
      <c r="AX1261" s="13" t="s">
        <v>73</v>
      </c>
      <c r="AY1261" s="208" t="s">
        <v>226</v>
      </c>
    </row>
    <row r="1262" spans="1:65" s="14" customFormat="1" ht="11.25">
      <c r="B1262" s="209"/>
      <c r="C1262" s="210"/>
      <c r="D1262" s="200" t="s">
        <v>238</v>
      </c>
      <c r="E1262" s="211" t="s">
        <v>19</v>
      </c>
      <c r="F1262" s="212" t="s">
        <v>521</v>
      </c>
      <c r="G1262" s="210"/>
      <c r="H1262" s="213">
        <v>1</v>
      </c>
      <c r="I1262" s="214"/>
      <c r="J1262" s="210"/>
      <c r="K1262" s="210"/>
      <c r="L1262" s="215"/>
      <c r="M1262" s="216"/>
      <c r="N1262" s="217"/>
      <c r="O1262" s="217"/>
      <c r="P1262" s="217"/>
      <c r="Q1262" s="217"/>
      <c r="R1262" s="217"/>
      <c r="S1262" s="217"/>
      <c r="T1262" s="218"/>
      <c r="AT1262" s="219" t="s">
        <v>238</v>
      </c>
      <c r="AU1262" s="219" t="s">
        <v>82</v>
      </c>
      <c r="AV1262" s="14" t="s">
        <v>82</v>
      </c>
      <c r="AW1262" s="14" t="s">
        <v>35</v>
      </c>
      <c r="AX1262" s="14" t="s">
        <v>73</v>
      </c>
      <c r="AY1262" s="219" t="s">
        <v>226</v>
      </c>
    </row>
    <row r="1263" spans="1:65" s="15" customFormat="1" ht="11.25">
      <c r="B1263" s="220"/>
      <c r="C1263" s="221"/>
      <c r="D1263" s="200" t="s">
        <v>238</v>
      </c>
      <c r="E1263" s="222" t="s">
        <v>19</v>
      </c>
      <c r="F1263" s="223" t="s">
        <v>241</v>
      </c>
      <c r="G1263" s="221"/>
      <c r="H1263" s="224">
        <v>1</v>
      </c>
      <c r="I1263" s="225"/>
      <c r="J1263" s="221"/>
      <c r="K1263" s="221"/>
      <c r="L1263" s="226"/>
      <c r="M1263" s="227"/>
      <c r="N1263" s="228"/>
      <c r="O1263" s="228"/>
      <c r="P1263" s="228"/>
      <c r="Q1263" s="228"/>
      <c r="R1263" s="228"/>
      <c r="S1263" s="228"/>
      <c r="T1263" s="229"/>
      <c r="AT1263" s="230" t="s">
        <v>238</v>
      </c>
      <c r="AU1263" s="230" t="s">
        <v>82</v>
      </c>
      <c r="AV1263" s="15" t="s">
        <v>143</v>
      </c>
      <c r="AW1263" s="15" t="s">
        <v>35</v>
      </c>
      <c r="AX1263" s="15" t="s">
        <v>80</v>
      </c>
      <c r="AY1263" s="230" t="s">
        <v>226</v>
      </c>
    </row>
    <row r="1264" spans="1:65" s="2" customFormat="1" ht="24.2" customHeight="1">
      <c r="A1264" s="36"/>
      <c r="B1264" s="37"/>
      <c r="C1264" s="180" t="s">
        <v>2176</v>
      </c>
      <c r="D1264" s="180" t="s">
        <v>229</v>
      </c>
      <c r="E1264" s="181" t="s">
        <v>2177</v>
      </c>
      <c r="F1264" s="182" t="s">
        <v>2178</v>
      </c>
      <c r="G1264" s="183" t="s">
        <v>245</v>
      </c>
      <c r="H1264" s="184">
        <v>0.879</v>
      </c>
      <c r="I1264" s="185"/>
      <c r="J1264" s="186">
        <f>ROUND(I1264*H1264,2)</f>
        <v>0</v>
      </c>
      <c r="K1264" s="182" t="s">
        <v>233</v>
      </c>
      <c r="L1264" s="41"/>
      <c r="M1264" s="187" t="s">
        <v>19</v>
      </c>
      <c r="N1264" s="188" t="s">
        <v>44</v>
      </c>
      <c r="O1264" s="66"/>
      <c r="P1264" s="189">
        <f>O1264*H1264</f>
        <v>0</v>
      </c>
      <c r="Q1264" s="189">
        <v>0</v>
      </c>
      <c r="R1264" s="189">
        <f>Q1264*H1264</f>
        <v>0</v>
      </c>
      <c r="S1264" s="189">
        <v>0</v>
      </c>
      <c r="T1264" s="190">
        <f>S1264*H1264</f>
        <v>0</v>
      </c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R1264" s="191" t="s">
        <v>234</v>
      </c>
      <c r="AT1264" s="191" t="s">
        <v>229</v>
      </c>
      <c r="AU1264" s="191" t="s">
        <v>82</v>
      </c>
      <c r="AY1264" s="19" t="s">
        <v>226</v>
      </c>
      <c r="BE1264" s="192">
        <f>IF(N1264="základní",J1264,0)</f>
        <v>0</v>
      </c>
      <c r="BF1264" s="192">
        <f>IF(N1264="snížená",J1264,0)</f>
        <v>0</v>
      </c>
      <c r="BG1264" s="192">
        <f>IF(N1264="zákl. přenesená",J1264,0)</f>
        <v>0</v>
      </c>
      <c r="BH1264" s="192">
        <f>IF(N1264="sníž. přenesená",J1264,0)</f>
        <v>0</v>
      </c>
      <c r="BI1264" s="192">
        <f>IF(N1264="nulová",J1264,0)</f>
        <v>0</v>
      </c>
      <c r="BJ1264" s="19" t="s">
        <v>80</v>
      </c>
      <c r="BK1264" s="192">
        <f>ROUND(I1264*H1264,2)</f>
        <v>0</v>
      </c>
      <c r="BL1264" s="19" t="s">
        <v>234</v>
      </c>
      <c r="BM1264" s="191" t="s">
        <v>2179</v>
      </c>
    </row>
    <row r="1265" spans="1:65" s="2" customFormat="1" ht="11.25">
      <c r="A1265" s="36"/>
      <c r="B1265" s="37"/>
      <c r="C1265" s="38"/>
      <c r="D1265" s="193" t="s">
        <v>236</v>
      </c>
      <c r="E1265" s="38"/>
      <c r="F1265" s="194" t="s">
        <v>2180</v>
      </c>
      <c r="G1265" s="38"/>
      <c r="H1265" s="38"/>
      <c r="I1265" s="195"/>
      <c r="J1265" s="38"/>
      <c r="K1265" s="38"/>
      <c r="L1265" s="41"/>
      <c r="M1265" s="196"/>
      <c r="N1265" s="197"/>
      <c r="O1265" s="66"/>
      <c r="P1265" s="66"/>
      <c r="Q1265" s="66"/>
      <c r="R1265" s="66"/>
      <c r="S1265" s="66"/>
      <c r="T1265" s="67"/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T1265" s="19" t="s">
        <v>236</v>
      </c>
      <c r="AU1265" s="19" t="s">
        <v>82</v>
      </c>
    </row>
    <row r="1266" spans="1:65" s="12" customFormat="1" ht="22.9" customHeight="1">
      <c r="B1266" s="164"/>
      <c r="C1266" s="165"/>
      <c r="D1266" s="166" t="s">
        <v>72</v>
      </c>
      <c r="E1266" s="178" t="s">
        <v>2181</v>
      </c>
      <c r="F1266" s="178" t="s">
        <v>2182</v>
      </c>
      <c r="G1266" s="165"/>
      <c r="H1266" s="165"/>
      <c r="I1266" s="168"/>
      <c r="J1266" s="179">
        <f>BK1266</f>
        <v>0</v>
      </c>
      <c r="K1266" s="165"/>
      <c r="L1266" s="170"/>
      <c r="M1266" s="171"/>
      <c r="N1266" s="172"/>
      <c r="O1266" s="172"/>
      <c r="P1266" s="173">
        <f>SUM(P1267:P1347)</f>
        <v>0</v>
      </c>
      <c r="Q1266" s="172"/>
      <c r="R1266" s="173">
        <f>SUM(R1267:R1347)</f>
        <v>0.29414796499999996</v>
      </c>
      <c r="S1266" s="172"/>
      <c r="T1266" s="174">
        <f>SUM(T1267:T1347)</f>
        <v>0</v>
      </c>
      <c r="AR1266" s="175" t="s">
        <v>82</v>
      </c>
      <c r="AT1266" s="176" t="s">
        <v>72</v>
      </c>
      <c r="AU1266" s="176" t="s">
        <v>80</v>
      </c>
      <c r="AY1266" s="175" t="s">
        <v>226</v>
      </c>
      <c r="BK1266" s="177">
        <f>SUM(BK1267:BK1347)</f>
        <v>0</v>
      </c>
    </row>
    <row r="1267" spans="1:65" s="2" customFormat="1" ht="16.5" customHeight="1">
      <c r="A1267" s="36"/>
      <c r="B1267" s="37"/>
      <c r="C1267" s="180" t="s">
        <v>2183</v>
      </c>
      <c r="D1267" s="180" t="s">
        <v>229</v>
      </c>
      <c r="E1267" s="181" t="s">
        <v>2184</v>
      </c>
      <c r="F1267" s="182" t="s">
        <v>2185</v>
      </c>
      <c r="G1267" s="183" t="s">
        <v>261</v>
      </c>
      <c r="H1267" s="184">
        <v>36</v>
      </c>
      <c r="I1267" s="185"/>
      <c r="J1267" s="186">
        <f>ROUND(I1267*H1267,2)</f>
        <v>0</v>
      </c>
      <c r="K1267" s="182" t="s">
        <v>233</v>
      </c>
      <c r="L1267" s="41"/>
      <c r="M1267" s="187" t="s">
        <v>19</v>
      </c>
      <c r="N1267" s="188" t="s">
        <v>44</v>
      </c>
      <c r="O1267" s="66"/>
      <c r="P1267" s="189">
        <f>O1267*H1267</f>
        <v>0</v>
      </c>
      <c r="Q1267" s="189">
        <v>0</v>
      </c>
      <c r="R1267" s="189">
        <f>Q1267*H1267</f>
        <v>0</v>
      </c>
      <c r="S1267" s="189">
        <v>0</v>
      </c>
      <c r="T1267" s="190">
        <f>S1267*H1267</f>
        <v>0</v>
      </c>
      <c r="U1267" s="36"/>
      <c r="V1267" s="36"/>
      <c r="W1267" s="36"/>
      <c r="X1267" s="36"/>
      <c r="Y1267" s="36"/>
      <c r="Z1267" s="36"/>
      <c r="AA1267" s="36"/>
      <c r="AB1267" s="36"/>
      <c r="AC1267" s="36"/>
      <c r="AD1267" s="36"/>
      <c r="AE1267" s="36"/>
      <c r="AR1267" s="191" t="s">
        <v>234</v>
      </c>
      <c r="AT1267" s="191" t="s">
        <v>229</v>
      </c>
      <c r="AU1267" s="191" t="s">
        <v>82</v>
      </c>
      <c r="AY1267" s="19" t="s">
        <v>226</v>
      </c>
      <c r="BE1267" s="192">
        <f>IF(N1267="základní",J1267,0)</f>
        <v>0</v>
      </c>
      <c r="BF1267" s="192">
        <f>IF(N1267="snížená",J1267,0)</f>
        <v>0</v>
      </c>
      <c r="BG1267" s="192">
        <f>IF(N1267="zákl. přenesená",J1267,0)</f>
        <v>0</v>
      </c>
      <c r="BH1267" s="192">
        <f>IF(N1267="sníž. přenesená",J1267,0)</f>
        <v>0</v>
      </c>
      <c r="BI1267" s="192">
        <f>IF(N1267="nulová",J1267,0)</f>
        <v>0</v>
      </c>
      <c r="BJ1267" s="19" t="s">
        <v>80</v>
      </c>
      <c r="BK1267" s="192">
        <f>ROUND(I1267*H1267,2)</f>
        <v>0</v>
      </c>
      <c r="BL1267" s="19" t="s">
        <v>234</v>
      </c>
      <c r="BM1267" s="191" t="s">
        <v>2186</v>
      </c>
    </row>
    <row r="1268" spans="1:65" s="2" customFormat="1" ht="11.25">
      <c r="A1268" s="36"/>
      <c r="B1268" s="37"/>
      <c r="C1268" s="38"/>
      <c r="D1268" s="193" t="s">
        <v>236</v>
      </c>
      <c r="E1268" s="38"/>
      <c r="F1268" s="194" t="s">
        <v>2187</v>
      </c>
      <c r="G1268" s="38"/>
      <c r="H1268" s="38"/>
      <c r="I1268" s="195"/>
      <c r="J1268" s="38"/>
      <c r="K1268" s="38"/>
      <c r="L1268" s="41"/>
      <c r="M1268" s="196"/>
      <c r="N1268" s="197"/>
      <c r="O1268" s="66"/>
      <c r="P1268" s="66"/>
      <c r="Q1268" s="66"/>
      <c r="R1268" s="66"/>
      <c r="S1268" s="66"/>
      <c r="T1268" s="67"/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T1268" s="19" t="s">
        <v>236</v>
      </c>
      <c r="AU1268" s="19" t="s">
        <v>82</v>
      </c>
    </row>
    <row r="1269" spans="1:65" s="13" customFormat="1" ht="11.25">
      <c r="B1269" s="198"/>
      <c r="C1269" s="199"/>
      <c r="D1269" s="200" t="s">
        <v>238</v>
      </c>
      <c r="E1269" s="201" t="s">
        <v>19</v>
      </c>
      <c r="F1269" s="202" t="s">
        <v>482</v>
      </c>
      <c r="G1269" s="199"/>
      <c r="H1269" s="201" t="s">
        <v>19</v>
      </c>
      <c r="I1269" s="203"/>
      <c r="J1269" s="199"/>
      <c r="K1269" s="199"/>
      <c r="L1269" s="204"/>
      <c r="M1269" s="205"/>
      <c r="N1269" s="206"/>
      <c r="O1269" s="206"/>
      <c r="P1269" s="206"/>
      <c r="Q1269" s="206"/>
      <c r="R1269" s="206"/>
      <c r="S1269" s="206"/>
      <c r="T1269" s="207"/>
      <c r="AT1269" s="208" t="s">
        <v>238</v>
      </c>
      <c r="AU1269" s="208" t="s">
        <v>82</v>
      </c>
      <c r="AV1269" s="13" t="s">
        <v>80</v>
      </c>
      <c r="AW1269" s="13" t="s">
        <v>35</v>
      </c>
      <c r="AX1269" s="13" t="s">
        <v>73</v>
      </c>
      <c r="AY1269" s="208" t="s">
        <v>226</v>
      </c>
    </row>
    <row r="1270" spans="1:65" s="14" customFormat="1" ht="11.25">
      <c r="B1270" s="209"/>
      <c r="C1270" s="210"/>
      <c r="D1270" s="200" t="s">
        <v>238</v>
      </c>
      <c r="E1270" s="211" t="s">
        <v>19</v>
      </c>
      <c r="F1270" s="212" t="s">
        <v>2188</v>
      </c>
      <c r="G1270" s="210"/>
      <c r="H1270" s="213">
        <v>36</v>
      </c>
      <c r="I1270" s="214"/>
      <c r="J1270" s="210"/>
      <c r="K1270" s="210"/>
      <c r="L1270" s="215"/>
      <c r="M1270" s="216"/>
      <c r="N1270" s="217"/>
      <c r="O1270" s="217"/>
      <c r="P1270" s="217"/>
      <c r="Q1270" s="217"/>
      <c r="R1270" s="217"/>
      <c r="S1270" s="217"/>
      <c r="T1270" s="218"/>
      <c r="AT1270" s="219" t="s">
        <v>238</v>
      </c>
      <c r="AU1270" s="219" t="s">
        <v>82</v>
      </c>
      <c r="AV1270" s="14" t="s">
        <v>82</v>
      </c>
      <c r="AW1270" s="14" t="s">
        <v>35</v>
      </c>
      <c r="AX1270" s="14" t="s">
        <v>73</v>
      </c>
      <c r="AY1270" s="219" t="s">
        <v>226</v>
      </c>
    </row>
    <row r="1271" spans="1:65" s="15" customFormat="1" ht="11.25">
      <c r="B1271" s="220"/>
      <c r="C1271" s="221"/>
      <c r="D1271" s="200" t="s">
        <v>238</v>
      </c>
      <c r="E1271" s="222" t="s">
        <v>19</v>
      </c>
      <c r="F1271" s="223" t="s">
        <v>241</v>
      </c>
      <c r="G1271" s="221"/>
      <c r="H1271" s="224">
        <v>36</v>
      </c>
      <c r="I1271" s="225"/>
      <c r="J1271" s="221"/>
      <c r="K1271" s="221"/>
      <c r="L1271" s="226"/>
      <c r="M1271" s="227"/>
      <c r="N1271" s="228"/>
      <c r="O1271" s="228"/>
      <c r="P1271" s="228"/>
      <c r="Q1271" s="228"/>
      <c r="R1271" s="228"/>
      <c r="S1271" s="228"/>
      <c r="T1271" s="229"/>
      <c r="AT1271" s="230" t="s">
        <v>238</v>
      </c>
      <c r="AU1271" s="230" t="s">
        <v>82</v>
      </c>
      <c r="AV1271" s="15" t="s">
        <v>143</v>
      </c>
      <c r="AW1271" s="15" t="s">
        <v>35</v>
      </c>
      <c r="AX1271" s="15" t="s">
        <v>80</v>
      </c>
      <c r="AY1271" s="230" t="s">
        <v>226</v>
      </c>
    </row>
    <row r="1272" spans="1:65" s="2" customFormat="1" ht="24.2" customHeight="1">
      <c r="A1272" s="36"/>
      <c r="B1272" s="37"/>
      <c r="C1272" s="231" t="s">
        <v>2189</v>
      </c>
      <c r="D1272" s="231" t="s">
        <v>242</v>
      </c>
      <c r="E1272" s="232" t="s">
        <v>2190</v>
      </c>
      <c r="F1272" s="233" t="s">
        <v>2191</v>
      </c>
      <c r="G1272" s="234" t="s">
        <v>261</v>
      </c>
      <c r="H1272" s="235">
        <v>36</v>
      </c>
      <c r="I1272" s="236"/>
      <c r="J1272" s="237">
        <f>ROUND(I1272*H1272,2)</f>
        <v>0</v>
      </c>
      <c r="K1272" s="233" t="s">
        <v>19</v>
      </c>
      <c r="L1272" s="238"/>
      <c r="M1272" s="239" t="s">
        <v>19</v>
      </c>
      <c r="N1272" s="240" t="s">
        <v>44</v>
      </c>
      <c r="O1272" s="66"/>
      <c r="P1272" s="189">
        <f>O1272*H1272</f>
        <v>0</v>
      </c>
      <c r="Q1272" s="189">
        <v>2.0000000000000001E-4</v>
      </c>
      <c r="R1272" s="189">
        <f>Q1272*H1272</f>
        <v>7.2000000000000007E-3</v>
      </c>
      <c r="S1272" s="189">
        <v>0</v>
      </c>
      <c r="T1272" s="190">
        <f>S1272*H1272</f>
        <v>0</v>
      </c>
      <c r="U1272" s="36"/>
      <c r="V1272" s="36"/>
      <c r="W1272" s="36"/>
      <c r="X1272" s="36"/>
      <c r="Y1272" s="36"/>
      <c r="Z1272" s="36"/>
      <c r="AA1272" s="36"/>
      <c r="AB1272" s="36"/>
      <c r="AC1272" s="36"/>
      <c r="AD1272" s="36"/>
      <c r="AE1272" s="36"/>
      <c r="AR1272" s="191" t="s">
        <v>246</v>
      </c>
      <c r="AT1272" s="191" t="s">
        <v>242</v>
      </c>
      <c r="AU1272" s="191" t="s">
        <v>82</v>
      </c>
      <c r="AY1272" s="19" t="s">
        <v>226</v>
      </c>
      <c r="BE1272" s="192">
        <f>IF(N1272="základní",J1272,0)</f>
        <v>0</v>
      </c>
      <c r="BF1272" s="192">
        <f>IF(N1272="snížená",J1272,0)</f>
        <v>0</v>
      </c>
      <c r="BG1272" s="192">
        <f>IF(N1272="zákl. přenesená",J1272,0)</f>
        <v>0</v>
      </c>
      <c r="BH1272" s="192">
        <f>IF(N1272="sníž. přenesená",J1272,0)</f>
        <v>0</v>
      </c>
      <c r="BI1272" s="192">
        <f>IF(N1272="nulová",J1272,0)</f>
        <v>0</v>
      </c>
      <c r="BJ1272" s="19" t="s">
        <v>80</v>
      </c>
      <c r="BK1272" s="192">
        <f>ROUND(I1272*H1272,2)</f>
        <v>0</v>
      </c>
      <c r="BL1272" s="19" t="s">
        <v>234</v>
      </c>
      <c r="BM1272" s="191" t="s">
        <v>2192</v>
      </c>
    </row>
    <row r="1273" spans="1:65" s="2" customFormat="1" ht="126.75">
      <c r="A1273" s="36"/>
      <c r="B1273" s="37"/>
      <c r="C1273" s="38"/>
      <c r="D1273" s="200" t="s">
        <v>737</v>
      </c>
      <c r="E1273" s="38"/>
      <c r="F1273" s="249" t="s">
        <v>2193</v>
      </c>
      <c r="G1273" s="38"/>
      <c r="H1273" s="38"/>
      <c r="I1273" s="195"/>
      <c r="J1273" s="38"/>
      <c r="K1273" s="38"/>
      <c r="L1273" s="41"/>
      <c r="M1273" s="196"/>
      <c r="N1273" s="197"/>
      <c r="O1273" s="66"/>
      <c r="P1273" s="66"/>
      <c r="Q1273" s="66"/>
      <c r="R1273" s="66"/>
      <c r="S1273" s="66"/>
      <c r="T1273" s="67"/>
      <c r="U1273" s="36"/>
      <c r="V1273" s="36"/>
      <c r="W1273" s="36"/>
      <c r="X1273" s="36"/>
      <c r="Y1273" s="36"/>
      <c r="Z1273" s="36"/>
      <c r="AA1273" s="36"/>
      <c r="AB1273" s="36"/>
      <c r="AC1273" s="36"/>
      <c r="AD1273" s="36"/>
      <c r="AE1273" s="36"/>
      <c r="AT1273" s="19" t="s">
        <v>737</v>
      </c>
      <c r="AU1273" s="19" t="s">
        <v>82</v>
      </c>
    </row>
    <row r="1274" spans="1:65" s="2" customFormat="1" ht="24.2" customHeight="1">
      <c r="A1274" s="36"/>
      <c r="B1274" s="37"/>
      <c r="C1274" s="180" t="s">
        <v>2194</v>
      </c>
      <c r="D1274" s="180" t="s">
        <v>229</v>
      </c>
      <c r="E1274" s="181" t="s">
        <v>2195</v>
      </c>
      <c r="F1274" s="182" t="s">
        <v>2196</v>
      </c>
      <c r="G1274" s="183" t="s">
        <v>232</v>
      </c>
      <c r="H1274" s="184">
        <v>10.36</v>
      </c>
      <c r="I1274" s="185"/>
      <c r="J1274" s="186">
        <f>ROUND(I1274*H1274,2)</f>
        <v>0</v>
      </c>
      <c r="K1274" s="182" t="s">
        <v>233</v>
      </c>
      <c r="L1274" s="41"/>
      <c r="M1274" s="187" t="s">
        <v>19</v>
      </c>
      <c r="N1274" s="188" t="s">
        <v>44</v>
      </c>
      <c r="O1274" s="66"/>
      <c r="P1274" s="189">
        <f>O1274*H1274</f>
        <v>0</v>
      </c>
      <c r="Q1274" s="189">
        <v>2.68375E-4</v>
      </c>
      <c r="R1274" s="189">
        <f>Q1274*H1274</f>
        <v>2.7803649999999999E-3</v>
      </c>
      <c r="S1274" s="189">
        <v>0</v>
      </c>
      <c r="T1274" s="190">
        <f>S1274*H1274</f>
        <v>0</v>
      </c>
      <c r="U1274" s="36"/>
      <c r="V1274" s="36"/>
      <c r="W1274" s="36"/>
      <c r="X1274" s="36"/>
      <c r="Y1274" s="36"/>
      <c r="Z1274" s="36"/>
      <c r="AA1274" s="36"/>
      <c r="AB1274" s="36"/>
      <c r="AC1274" s="36"/>
      <c r="AD1274" s="36"/>
      <c r="AE1274" s="36"/>
      <c r="AR1274" s="191" t="s">
        <v>234</v>
      </c>
      <c r="AT1274" s="191" t="s">
        <v>229</v>
      </c>
      <c r="AU1274" s="191" t="s">
        <v>82</v>
      </c>
      <c r="AY1274" s="19" t="s">
        <v>226</v>
      </c>
      <c r="BE1274" s="192">
        <f>IF(N1274="základní",J1274,0)</f>
        <v>0</v>
      </c>
      <c r="BF1274" s="192">
        <f>IF(N1274="snížená",J1274,0)</f>
        <v>0</v>
      </c>
      <c r="BG1274" s="192">
        <f>IF(N1274="zákl. přenesená",J1274,0)</f>
        <v>0</v>
      </c>
      <c r="BH1274" s="192">
        <f>IF(N1274="sníž. přenesená",J1274,0)</f>
        <v>0</v>
      </c>
      <c r="BI1274" s="192">
        <f>IF(N1274="nulová",J1274,0)</f>
        <v>0</v>
      </c>
      <c r="BJ1274" s="19" t="s">
        <v>80</v>
      </c>
      <c r="BK1274" s="192">
        <f>ROUND(I1274*H1274,2)</f>
        <v>0</v>
      </c>
      <c r="BL1274" s="19" t="s">
        <v>234</v>
      </c>
      <c r="BM1274" s="191" t="s">
        <v>2197</v>
      </c>
    </row>
    <row r="1275" spans="1:65" s="2" customFormat="1" ht="11.25">
      <c r="A1275" s="36"/>
      <c r="B1275" s="37"/>
      <c r="C1275" s="38"/>
      <c r="D1275" s="193" t="s">
        <v>236</v>
      </c>
      <c r="E1275" s="38"/>
      <c r="F1275" s="194" t="s">
        <v>2198</v>
      </c>
      <c r="G1275" s="38"/>
      <c r="H1275" s="38"/>
      <c r="I1275" s="195"/>
      <c r="J1275" s="38"/>
      <c r="K1275" s="38"/>
      <c r="L1275" s="41"/>
      <c r="M1275" s="196"/>
      <c r="N1275" s="197"/>
      <c r="O1275" s="66"/>
      <c r="P1275" s="66"/>
      <c r="Q1275" s="66"/>
      <c r="R1275" s="66"/>
      <c r="S1275" s="66"/>
      <c r="T1275" s="67"/>
      <c r="U1275" s="36"/>
      <c r="V1275" s="36"/>
      <c r="W1275" s="36"/>
      <c r="X1275" s="36"/>
      <c r="Y1275" s="36"/>
      <c r="Z1275" s="36"/>
      <c r="AA1275" s="36"/>
      <c r="AB1275" s="36"/>
      <c r="AC1275" s="36"/>
      <c r="AD1275" s="36"/>
      <c r="AE1275" s="36"/>
      <c r="AT1275" s="19" t="s">
        <v>236</v>
      </c>
      <c r="AU1275" s="19" t="s">
        <v>82</v>
      </c>
    </row>
    <row r="1276" spans="1:65" s="13" customFormat="1" ht="11.25">
      <c r="B1276" s="198"/>
      <c r="C1276" s="199"/>
      <c r="D1276" s="200" t="s">
        <v>238</v>
      </c>
      <c r="E1276" s="201" t="s">
        <v>19</v>
      </c>
      <c r="F1276" s="202" t="s">
        <v>482</v>
      </c>
      <c r="G1276" s="199"/>
      <c r="H1276" s="201" t="s">
        <v>19</v>
      </c>
      <c r="I1276" s="203"/>
      <c r="J1276" s="199"/>
      <c r="K1276" s="199"/>
      <c r="L1276" s="204"/>
      <c r="M1276" s="205"/>
      <c r="N1276" s="206"/>
      <c r="O1276" s="206"/>
      <c r="P1276" s="206"/>
      <c r="Q1276" s="206"/>
      <c r="R1276" s="206"/>
      <c r="S1276" s="206"/>
      <c r="T1276" s="207"/>
      <c r="AT1276" s="208" t="s">
        <v>238</v>
      </c>
      <c r="AU1276" s="208" t="s">
        <v>82</v>
      </c>
      <c r="AV1276" s="13" t="s">
        <v>80</v>
      </c>
      <c r="AW1276" s="13" t="s">
        <v>35</v>
      </c>
      <c r="AX1276" s="13" t="s">
        <v>73</v>
      </c>
      <c r="AY1276" s="208" t="s">
        <v>226</v>
      </c>
    </row>
    <row r="1277" spans="1:65" s="14" customFormat="1" ht="11.25">
      <c r="B1277" s="209"/>
      <c r="C1277" s="210"/>
      <c r="D1277" s="200" t="s">
        <v>238</v>
      </c>
      <c r="E1277" s="211" t="s">
        <v>19</v>
      </c>
      <c r="F1277" s="212" t="s">
        <v>2199</v>
      </c>
      <c r="G1277" s="210"/>
      <c r="H1277" s="213">
        <v>3.7</v>
      </c>
      <c r="I1277" s="214"/>
      <c r="J1277" s="210"/>
      <c r="K1277" s="210"/>
      <c r="L1277" s="215"/>
      <c r="M1277" s="216"/>
      <c r="N1277" s="217"/>
      <c r="O1277" s="217"/>
      <c r="P1277" s="217"/>
      <c r="Q1277" s="217"/>
      <c r="R1277" s="217"/>
      <c r="S1277" s="217"/>
      <c r="T1277" s="218"/>
      <c r="AT1277" s="219" t="s">
        <v>238</v>
      </c>
      <c r="AU1277" s="219" t="s">
        <v>82</v>
      </c>
      <c r="AV1277" s="14" t="s">
        <v>82</v>
      </c>
      <c r="AW1277" s="14" t="s">
        <v>35</v>
      </c>
      <c r="AX1277" s="14" t="s">
        <v>73</v>
      </c>
      <c r="AY1277" s="219" t="s">
        <v>226</v>
      </c>
    </row>
    <row r="1278" spans="1:65" s="14" customFormat="1" ht="11.25">
      <c r="B1278" s="209"/>
      <c r="C1278" s="210"/>
      <c r="D1278" s="200" t="s">
        <v>238</v>
      </c>
      <c r="E1278" s="211" t="s">
        <v>19</v>
      </c>
      <c r="F1278" s="212" t="s">
        <v>2200</v>
      </c>
      <c r="G1278" s="210"/>
      <c r="H1278" s="213">
        <v>6.66</v>
      </c>
      <c r="I1278" s="214"/>
      <c r="J1278" s="210"/>
      <c r="K1278" s="210"/>
      <c r="L1278" s="215"/>
      <c r="M1278" s="216"/>
      <c r="N1278" s="217"/>
      <c r="O1278" s="217"/>
      <c r="P1278" s="217"/>
      <c r="Q1278" s="217"/>
      <c r="R1278" s="217"/>
      <c r="S1278" s="217"/>
      <c r="T1278" s="218"/>
      <c r="AT1278" s="219" t="s">
        <v>238</v>
      </c>
      <c r="AU1278" s="219" t="s">
        <v>82</v>
      </c>
      <c r="AV1278" s="14" t="s">
        <v>82</v>
      </c>
      <c r="AW1278" s="14" t="s">
        <v>35</v>
      </c>
      <c r="AX1278" s="14" t="s">
        <v>73</v>
      </c>
      <c r="AY1278" s="219" t="s">
        <v>226</v>
      </c>
    </row>
    <row r="1279" spans="1:65" s="15" customFormat="1" ht="11.25">
      <c r="B1279" s="220"/>
      <c r="C1279" s="221"/>
      <c r="D1279" s="200" t="s">
        <v>238</v>
      </c>
      <c r="E1279" s="222" t="s">
        <v>19</v>
      </c>
      <c r="F1279" s="223" t="s">
        <v>241</v>
      </c>
      <c r="G1279" s="221"/>
      <c r="H1279" s="224">
        <v>10.36</v>
      </c>
      <c r="I1279" s="225"/>
      <c r="J1279" s="221"/>
      <c r="K1279" s="221"/>
      <c r="L1279" s="226"/>
      <c r="M1279" s="227"/>
      <c r="N1279" s="228"/>
      <c r="O1279" s="228"/>
      <c r="P1279" s="228"/>
      <c r="Q1279" s="228"/>
      <c r="R1279" s="228"/>
      <c r="S1279" s="228"/>
      <c r="T1279" s="229"/>
      <c r="AT1279" s="230" t="s">
        <v>238</v>
      </c>
      <c r="AU1279" s="230" t="s">
        <v>82</v>
      </c>
      <c r="AV1279" s="15" t="s">
        <v>143</v>
      </c>
      <c r="AW1279" s="15" t="s">
        <v>35</v>
      </c>
      <c r="AX1279" s="15" t="s">
        <v>80</v>
      </c>
      <c r="AY1279" s="230" t="s">
        <v>226</v>
      </c>
    </row>
    <row r="1280" spans="1:65" s="2" customFormat="1" ht="16.5" customHeight="1">
      <c r="A1280" s="36"/>
      <c r="B1280" s="37"/>
      <c r="C1280" s="231" t="s">
        <v>2201</v>
      </c>
      <c r="D1280" s="231" t="s">
        <v>242</v>
      </c>
      <c r="E1280" s="232" t="s">
        <v>2202</v>
      </c>
      <c r="F1280" s="233" t="s">
        <v>2203</v>
      </c>
      <c r="G1280" s="234" t="s">
        <v>232</v>
      </c>
      <c r="H1280" s="235">
        <v>10.36</v>
      </c>
      <c r="I1280" s="236"/>
      <c r="J1280" s="237">
        <f>ROUND(I1280*H1280,2)</f>
        <v>0</v>
      </c>
      <c r="K1280" s="233" t="s">
        <v>233</v>
      </c>
      <c r="L1280" s="238"/>
      <c r="M1280" s="239" t="s">
        <v>19</v>
      </c>
      <c r="N1280" s="240" t="s">
        <v>44</v>
      </c>
      <c r="O1280" s="66"/>
      <c r="P1280" s="189">
        <f>O1280*H1280</f>
        <v>0</v>
      </c>
      <c r="Q1280" s="189">
        <v>2.741E-2</v>
      </c>
      <c r="R1280" s="189">
        <f>Q1280*H1280</f>
        <v>0.28396759999999999</v>
      </c>
      <c r="S1280" s="189">
        <v>0</v>
      </c>
      <c r="T1280" s="190">
        <f>S1280*H1280</f>
        <v>0</v>
      </c>
      <c r="U1280" s="36"/>
      <c r="V1280" s="36"/>
      <c r="W1280" s="36"/>
      <c r="X1280" s="36"/>
      <c r="Y1280" s="36"/>
      <c r="Z1280" s="36"/>
      <c r="AA1280" s="36"/>
      <c r="AB1280" s="36"/>
      <c r="AC1280" s="36"/>
      <c r="AD1280" s="36"/>
      <c r="AE1280" s="36"/>
      <c r="AR1280" s="191" t="s">
        <v>246</v>
      </c>
      <c r="AT1280" s="191" t="s">
        <v>242</v>
      </c>
      <c r="AU1280" s="191" t="s">
        <v>82</v>
      </c>
      <c r="AY1280" s="19" t="s">
        <v>226</v>
      </c>
      <c r="BE1280" s="192">
        <f>IF(N1280="základní",J1280,0)</f>
        <v>0</v>
      </c>
      <c r="BF1280" s="192">
        <f>IF(N1280="snížená",J1280,0)</f>
        <v>0</v>
      </c>
      <c r="BG1280" s="192">
        <f>IF(N1280="zákl. přenesená",J1280,0)</f>
        <v>0</v>
      </c>
      <c r="BH1280" s="192">
        <f>IF(N1280="sníž. přenesená",J1280,0)</f>
        <v>0</v>
      </c>
      <c r="BI1280" s="192">
        <f>IF(N1280="nulová",J1280,0)</f>
        <v>0</v>
      </c>
      <c r="BJ1280" s="19" t="s">
        <v>80</v>
      </c>
      <c r="BK1280" s="192">
        <f>ROUND(I1280*H1280,2)</f>
        <v>0</v>
      </c>
      <c r="BL1280" s="19" t="s">
        <v>234</v>
      </c>
      <c r="BM1280" s="191" t="s">
        <v>2204</v>
      </c>
    </row>
    <row r="1281" spans="1:65" s="2" customFormat="1" ht="21.75" customHeight="1">
      <c r="A1281" s="36"/>
      <c r="B1281" s="37"/>
      <c r="C1281" s="180" t="s">
        <v>2205</v>
      </c>
      <c r="D1281" s="180" t="s">
        <v>229</v>
      </c>
      <c r="E1281" s="181" t="s">
        <v>2206</v>
      </c>
      <c r="F1281" s="182" t="s">
        <v>2207</v>
      </c>
      <c r="G1281" s="183" t="s">
        <v>261</v>
      </c>
      <c r="H1281" s="184">
        <v>4</v>
      </c>
      <c r="I1281" s="185"/>
      <c r="J1281" s="186">
        <f>ROUND(I1281*H1281,2)</f>
        <v>0</v>
      </c>
      <c r="K1281" s="182" t="s">
        <v>19</v>
      </c>
      <c r="L1281" s="41"/>
      <c r="M1281" s="187" t="s">
        <v>19</v>
      </c>
      <c r="N1281" s="188" t="s">
        <v>44</v>
      </c>
      <c r="O1281" s="66"/>
      <c r="P1281" s="189">
        <f>O1281*H1281</f>
        <v>0</v>
      </c>
      <c r="Q1281" s="189">
        <v>0</v>
      </c>
      <c r="R1281" s="189">
        <f>Q1281*H1281</f>
        <v>0</v>
      </c>
      <c r="S1281" s="189">
        <v>0</v>
      </c>
      <c r="T1281" s="190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91" t="s">
        <v>234</v>
      </c>
      <c r="AT1281" s="191" t="s">
        <v>229</v>
      </c>
      <c r="AU1281" s="191" t="s">
        <v>82</v>
      </c>
      <c r="AY1281" s="19" t="s">
        <v>226</v>
      </c>
      <c r="BE1281" s="192">
        <f>IF(N1281="základní",J1281,0)</f>
        <v>0</v>
      </c>
      <c r="BF1281" s="192">
        <f>IF(N1281="snížená",J1281,0)</f>
        <v>0</v>
      </c>
      <c r="BG1281" s="192">
        <f>IF(N1281="zákl. přenesená",J1281,0)</f>
        <v>0</v>
      </c>
      <c r="BH1281" s="192">
        <f>IF(N1281="sníž. přenesená",J1281,0)</f>
        <v>0</v>
      </c>
      <c r="BI1281" s="192">
        <f>IF(N1281="nulová",J1281,0)</f>
        <v>0</v>
      </c>
      <c r="BJ1281" s="19" t="s">
        <v>80</v>
      </c>
      <c r="BK1281" s="192">
        <f>ROUND(I1281*H1281,2)</f>
        <v>0</v>
      </c>
      <c r="BL1281" s="19" t="s">
        <v>234</v>
      </c>
      <c r="BM1281" s="191" t="s">
        <v>2208</v>
      </c>
    </row>
    <row r="1282" spans="1:65" s="13" customFormat="1" ht="11.25">
      <c r="B1282" s="198"/>
      <c r="C1282" s="199"/>
      <c r="D1282" s="200" t="s">
        <v>238</v>
      </c>
      <c r="E1282" s="201" t="s">
        <v>19</v>
      </c>
      <c r="F1282" s="202" t="s">
        <v>482</v>
      </c>
      <c r="G1282" s="199"/>
      <c r="H1282" s="201" t="s">
        <v>19</v>
      </c>
      <c r="I1282" s="203"/>
      <c r="J1282" s="199"/>
      <c r="K1282" s="199"/>
      <c r="L1282" s="204"/>
      <c r="M1282" s="205"/>
      <c r="N1282" s="206"/>
      <c r="O1282" s="206"/>
      <c r="P1282" s="206"/>
      <c r="Q1282" s="206"/>
      <c r="R1282" s="206"/>
      <c r="S1282" s="206"/>
      <c r="T1282" s="207"/>
      <c r="AT1282" s="208" t="s">
        <v>238</v>
      </c>
      <c r="AU1282" s="208" t="s">
        <v>82</v>
      </c>
      <c r="AV1282" s="13" t="s">
        <v>80</v>
      </c>
      <c r="AW1282" s="13" t="s">
        <v>35</v>
      </c>
      <c r="AX1282" s="13" t="s">
        <v>73</v>
      </c>
      <c r="AY1282" s="208" t="s">
        <v>226</v>
      </c>
    </row>
    <row r="1283" spans="1:65" s="14" customFormat="1" ht="11.25">
      <c r="B1283" s="209"/>
      <c r="C1283" s="210"/>
      <c r="D1283" s="200" t="s">
        <v>238</v>
      </c>
      <c r="E1283" s="211" t="s">
        <v>19</v>
      </c>
      <c r="F1283" s="212" t="s">
        <v>2209</v>
      </c>
      <c r="G1283" s="210"/>
      <c r="H1283" s="213">
        <v>4</v>
      </c>
      <c r="I1283" s="214"/>
      <c r="J1283" s="210"/>
      <c r="K1283" s="210"/>
      <c r="L1283" s="215"/>
      <c r="M1283" s="216"/>
      <c r="N1283" s="217"/>
      <c r="O1283" s="217"/>
      <c r="P1283" s="217"/>
      <c r="Q1283" s="217"/>
      <c r="R1283" s="217"/>
      <c r="S1283" s="217"/>
      <c r="T1283" s="218"/>
      <c r="AT1283" s="219" t="s">
        <v>238</v>
      </c>
      <c r="AU1283" s="219" t="s">
        <v>82</v>
      </c>
      <c r="AV1283" s="14" t="s">
        <v>82</v>
      </c>
      <c r="AW1283" s="14" t="s">
        <v>35</v>
      </c>
      <c r="AX1283" s="14" t="s">
        <v>73</v>
      </c>
      <c r="AY1283" s="219" t="s">
        <v>226</v>
      </c>
    </row>
    <row r="1284" spans="1:65" s="15" customFormat="1" ht="11.25">
      <c r="B1284" s="220"/>
      <c r="C1284" s="221"/>
      <c r="D1284" s="200" t="s">
        <v>238</v>
      </c>
      <c r="E1284" s="222" t="s">
        <v>19</v>
      </c>
      <c r="F1284" s="223" t="s">
        <v>241</v>
      </c>
      <c r="G1284" s="221"/>
      <c r="H1284" s="224">
        <v>4</v>
      </c>
      <c r="I1284" s="225"/>
      <c r="J1284" s="221"/>
      <c r="K1284" s="221"/>
      <c r="L1284" s="226"/>
      <c r="M1284" s="227"/>
      <c r="N1284" s="228"/>
      <c r="O1284" s="228"/>
      <c r="P1284" s="228"/>
      <c r="Q1284" s="228"/>
      <c r="R1284" s="228"/>
      <c r="S1284" s="228"/>
      <c r="T1284" s="229"/>
      <c r="AT1284" s="230" t="s">
        <v>238</v>
      </c>
      <c r="AU1284" s="230" t="s">
        <v>82</v>
      </c>
      <c r="AV1284" s="15" t="s">
        <v>143</v>
      </c>
      <c r="AW1284" s="15" t="s">
        <v>35</v>
      </c>
      <c r="AX1284" s="15" t="s">
        <v>80</v>
      </c>
      <c r="AY1284" s="230" t="s">
        <v>226</v>
      </c>
    </row>
    <row r="1285" spans="1:65" s="2" customFormat="1" ht="24.2" customHeight="1">
      <c r="A1285" s="36"/>
      <c r="B1285" s="37"/>
      <c r="C1285" s="180" t="s">
        <v>2210</v>
      </c>
      <c r="D1285" s="180" t="s">
        <v>229</v>
      </c>
      <c r="E1285" s="181" t="s">
        <v>2211</v>
      </c>
      <c r="F1285" s="182" t="s">
        <v>2212</v>
      </c>
      <c r="G1285" s="183" t="s">
        <v>261</v>
      </c>
      <c r="H1285" s="184">
        <v>1</v>
      </c>
      <c r="I1285" s="185"/>
      <c r="J1285" s="186">
        <f>ROUND(I1285*H1285,2)</f>
        <v>0</v>
      </c>
      <c r="K1285" s="182" t="s">
        <v>19</v>
      </c>
      <c r="L1285" s="41"/>
      <c r="M1285" s="187" t="s">
        <v>19</v>
      </c>
      <c r="N1285" s="188" t="s">
        <v>44</v>
      </c>
      <c r="O1285" s="66"/>
      <c r="P1285" s="189">
        <f>O1285*H1285</f>
        <v>0</v>
      </c>
      <c r="Q1285" s="189">
        <v>0</v>
      </c>
      <c r="R1285" s="189">
        <f>Q1285*H1285</f>
        <v>0</v>
      </c>
      <c r="S1285" s="189">
        <v>0</v>
      </c>
      <c r="T1285" s="190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91" t="s">
        <v>234</v>
      </c>
      <c r="AT1285" s="191" t="s">
        <v>229</v>
      </c>
      <c r="AU1285" s="191" t="s">
        <v>82</v>
      </c>
      <c r="AY1285" s="19" t="s">
        <v>226</v>
      </c>
      <c r="BE1285" s="192">
        <f>IF(N1285="základní",J1285,0)</f>
        <v>0</v>
      </c>
      <c r="BF1285" s="192">
        <f>IF(N1285="snížená",J1285,0)</f>
        <v>0</v>
      </c>
      <c r="BG1285" s="192">
        <f>IF(N1285="zákl. přenesená",J1285,0)</f>
        <v>0</v>
      </c>
      <c r="BH1285" s="192">
        <f>IF(N1285="sníž. přenesená",J1285,0)</f>
        <v>0</v>
      </c>
      <c r="BI1285" s="192">
        <f>IF(N1285="nulová",J1285,0)</f>
        <v>0</v>
      </c>
      <c r="BJ1285" s="19" t="s">
        <v>80</v>
      </c>
      <c r="BK1285" s="192">
        <f>ROUND(I1285*H1285,2)</f>
        <v>0</v>
      </c>
      <c r="BL1285" s="19" t="s">
        <v>234</v>
      </c>
      <c r="BM1285" s="191" t="s">
        <v>2213</v>
      </c>
    </row>
    <row r="1286" spans="1:65" s="13" customFormat="1" ht="11.25">
      <c r="B1286" s="198"/>
      <c r="C1286" s="199"/>
      <c r="D1286" s="200" t="s">
        <v>238</v>
      </c>
      <c r="E1286" s="201" t="s">
        <v>19</v>
      </c>
      <c r="F1286" s="202" t="s">
        <v>2214</v>
      </c>
      <c r="G1286" s="199"/>
      <c r="H1286" s="201" t="s">
        <v>19</v>
      </c>
      <c r="I1286" s="203"/>
      <c r="J1286" s="199"/>
      <c r="K1286" s="199"/>
      <c r="L1286" s="204"/>
      <c r="M1286" s="205"/>
      <c r="N1286" s="206"/>
      <c r="O1286" s="206"/>
      <c r="P1286" s="206"/>
      <c r="Q1286" s="206"/>
      <c r="R1286" s="206"/>
      <c r="S1286" s="206"/>
      <c r="T1286" s="207"/>
      <c r="AT1286" s="208" t="s">
        <v>238</v>
      </c>
      <c r="AU1286" s="208" t="s">
        <v>82</v>
      </c>
      <c r="AV1286" s="13" t="s">
        <v>80</v>
      </c>
      <c r="AW1286" s="13" t="s">
        <v>35</v>
      </c>
      <c r="AX1286" s="13" t="s">
        <v>73</v>
      </c>
      <c r="AY1286" s="208" t="s">
        <v>226</v>
      </c>
    </row>
    <row r="1287" spans="1:65" s="14" customFormat="1" ht="11.25">
      <c r="B1287" s="209"/>
      <c r="C1287" s="210"/>
      <c r="D1287" s="200" t="s">
        <v>238</v>
      </c>
      <c r="E1287" s="211" t="s">
        <v>19</v>
      </c>
      <c r="F1287" s="212" t="s">
        <v>521</v>
      </c>
      <c r="G1287" s="210"/>
      <c r="H1287" s="213">
        <v>1</v>
      </c>
      <c r="I1287" s="214"/>
      <c r="J1287" s="210"/>
      <c r="K1287" s="210"/>
      <c r="L1287" s="215"/>
      <c r="M1287" s="216"/>
      <c r="N1287" s="217"/>
      <c r="O1287" s="217"/>
      <c r="P1287" s="217"/>
      <c r="Q1287" s="217"/>
      <c r="R1287" s="217"/>
      <c r="S1287" s="217"/>
      <c r="T1287" s="218"/>
      <c r="AT1287" s="219" t="s">
        <v>238</v>
      </c>
      <c r="AU1287" s="219" t="s">
        <v>82</v>
      </c>
      <c r="AV1287" s="14" t="s">
        <v>82</v>
      </c>
      <c r="AW1287" s="14" t="s">
        <v>35</v>
      </c>
      <c r="AX1287" s="14" t="s">
        <v>73</v>
      </c>
      <c r="AY1287" s="219" t="s">
        <v>226</v>
      </c>
    </row>
    <row r="1288" spans="1:65" s="15" customFormat="1" ht="11.25">
      <c r="B1288" s="220"/>
      <c r="C1288" s="221"/>
      <c r="D1288" s="200" t="s">
        <v>238</v>
      </c>
      <c r="E1288" s="222" t="s">
        <v>19</v>
      </c>
      <c r="F1288" s="223" t="s">
        <v>241</v>
      </c>
      <c r="G1288" s="221"/>
      <c r="H1288" s="224">
        <v>1</v>
      </c>
      <c r="I1288" s="225"/>
      <c r="J1288" s="221"/>
      <c r="K1288" s="221"/>
      <c r="L1288" s="226"/>
      <c r="M1288" s="227"/>
      <c r="N1288" s="228"/>
      <c r="O1288" s="228"/>
      <c r="P1288" s="228"/>
      <c r="Q1288" s="228"/>
      <c r="R1288" s="228"/>
      <c r="S1288" s="228"/>
      <c r="T1288" s="229"/>
      <c r="AT1288" s="230" t="s">
        <v>238</v>
      </c>
      <c r="AU1288" s="230" t="s">
        <v>82</v>
      </c>
      <c r="AV1288" s="15" t="s">
        <v>143</v>
      </c>
      <c r="AW1288" s="15" t="s">
        <v>35</v>
      </c>
      <c r="AX1288" s="15" t="s">
        <v>80</v>
      </c>
      <c r="AY1288" s="230" t="s">
        <v>226</v>
      </c>
    </row>
    <row r="1289" spans="1:65" s="2" customFormat="1" ht="16.5" customHeight="1">
      <c r="A1289" s="36"/>
      <c r="B1289" s="37"/>
      <c r="C1289" s="180" t="s">
        <v>2215</v>
      </c>
      <c r="D1289" s="180" t="s">
        <v>229</v>
      </c>
      <c r="E1289" s="181" t="s">
        <v>2216</v>
      </c>
      <c r="F1289" s="182" t="s">
        <v>2217</v>
      </c>
      <c r="G1289" s="183" t="s">
        <v>261</v>
      </c>
      <c r="H1289" s="184">
        <v>2</v>
      </c>
      <c r="I1289" s="185"/>
      <c r="J1289" s="186">
        <f>ROUND(I1289*H1289,2)</f>
        <v>0</v>
      </c>
      <c r="K1289" s="182" t="s">
        <v>19</v>
      </c>
      <c r="L1289" s="41"/>
      <c r="M1289" s="187" t="s">
        <v>19</v>
      </c>
      <c r="N1289" s="188" t="s">
        <v>44</v>
      </c>
      <c r="O1289" s="66"/>
      <c r="P1289" s="189">
        <f>O1289*H1289</f>
        <v>0</v>
      </c>
      <c r="Q1289" s="189">
        <v>0</v>
      </c>
      <c r="R1289" s="189">
        <f>Q1289*H1289</f>
        <v>0</v>
      </c>
      <c r="S1289" s="189">
        <v>0</v>
      </c>
      <c r="T1289" s="190">
        <f>S1289*H1289</f>
        <v>0</v>
      </c>
      <c r="U1289" s="36"/>
      <c r="V1289" s="36"/>
      <c r="W1289" s="36"/>
      <c r="X1289" s="36"/>
      <c r="Y1289" s="36"/>
      <c r="Z1289" s="36"/>
      <c r="AA1289" s="36"/>
      <c r="AB1289" s="36"/>
      <c r="AC1289" s="36"/>
      <c r="AD1289" s="36"/>
      <c r="AE1289" s="36"/>
      <c r="AR1289" s="191" t="s">
        <v>234</v>
      </c>
      <c r="AT1289" s="191" t="s">
        <v>229</v>
      </c>
      <c r="AU1289" s="191" t="s">
        <v>82</v>
      </c>
      <c r="AY1289" s="19" t="s">
        <v>226</v>
      </c>
      <c r="BE1289" s="192">
        <f>IF(N1289="základní",J1289,0)</f>
        <v>0</v>
      </c>
      <c r="BF1289" s="192">
        <f>IF(N1289="snížená",J1289,0)</f>
        <v>0</v>
      </c>
      <c r="BG1289" s="192">
        <f>IF(N1289="zákl. přenesená",J1289,0)</f>
        <v>0</v>
      </c>
      <c r="BH1289" s="192">
        <f>IF(N1289="sníž. přenesená",J1289,0)</f>
        <v>0</v>
      </c>
      <c r="BI1289" s="192">
        <f>IF(N1289="nulová",J1289,0)</f>
        <v>0</v>
      </c>
      <c r="BJ1289" s="19" t="s">
        <v>80</v>
      </c>
      <c r="BK1289" s="192">
        <f>ROUND(I1289*H1289,2)</f>
        <v>0</v>
      </c>
      <c r="BL1289" s="19" t="s">
        <v>234</v>
      </c>
      <c r="BM1289" s="191" t="s">
        <v>2218</v>
      </c>
    </row>
    <row r="1290" spans="1:65" s="2" customFormat="1" ht="16.5" customHeight="1">
      <c r="A1290" s="36"/>
      <c r="B1290" s="37"/>
      <c r="C1290" s="180" t="s">
        <v>2219</v>
      </c>
      <c r="D1290" s="180" t="s">
        <v>229</v>
      </c>
      <c r="E1290" s="181" t="s">
        <v>2220</v>
      </c>
      <c r="F1290" s="182" t="s">
        <v>2221</v>
      </c>
      <c r="G1290" s="183" t="s">
        <v>261</v>
      </c>
      <c r="H1290" s="184">
        <v>1</v>
      </c>
      <c r="I1290" s="185"/>
      <c r="J1290" s="186">
        <f>ROUND(I1290*H1290,2)</f>
        <v>0</v>
      </c>
      <c r="K1290" s="182" t="s">
        <v>19</v>
      </c>
      <c r="L1290" s="41"/>
      <c r="M1290" s="187" t="s">
        <v>19</v>
      </c>
      <c r="N1290" s="188" t="s">
        <v>44</v>
      </c>
      <c r="O1290" s="66"/>
      <c r="P1290" s="189">
        <f>O1290*H1290</f>
        <v>0</v>
      </c>
      <c r="Q1290" s="189">
        <v>0</v>
      </c>
      <c r="R1290" s="189">
        <f>Q1290*H1290</f>
        <v>0</v>
      </c>
      <c r="S1290" s="189">
        <v>0</v>
      </c>
      <c r="T1290" s="190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91" t="s">
        <v>234</v>
      </c>
      <c r="AT1290" s="191" t="s">
        <v>229</v>
      </c>
      <c r="AU1290" s="191" t="s">
        <v>82</v>
      </c>
      <c r="AY1290" s="19" t="s">
        <v>226</v>
      </c>
      <c r="BE1290" s="192">
        <f>IF(N1290="základní",J1290,0)</f>
        <v>0</v>
      </c>
      <c r="BF1290" s="192">
        <f>IF(N1290="snížená",J1290,0)</f>
        <v>0</v>
      </c>
      <c r="BG1290" s="192">
        <f>IF(N1290="zákl. přenesená",J1290,0)</f>
        <v>0</v>
      </c>
      <c r="BH1290" s="192">
        <f>IF(N1290="sníž. přenesená",J1290,0)</f>
        <v>0</v>
      </c>
      <c r="BI1290" s="192">
        <f>IF(N1290="nulová",J1290,0)</f>
        <v>0</v>
      </c>
      <c r="BJ1290" s="19" t="s">
        <v>80</v>
      </c>
      <c r="BK1290" s="192">
        <f>ROUND(I1290*H1290,2)</f>
        <v>0</v>
      </c>
      <c r="BL1290" s="19" t="s">
        <v>234</v>
      </c>
      <c r="BM1290" s="191" t="s">
        <v>2222</v>
      </c>
    </row>
    <row r="1291" spans="1:65" s="2" customFormat="1" ht="24.2" customHeight="1">
      <c r="A1291" s="36"/>
      <c r="B1291" s="37"/>
      <c r="C1291" s="180" t="s">
        <v>2223</v>
      </c>
      <c r="D1291" s="180" t="s">
        <v>229</v>
      </c>
      <c r="E1291" s="181" t="s">
        <v>2224</v>
      </c>
      <c r="F1291" s="182" t="s">
        <v>2225</v>
      </c>
      <c r="G1291" s="183" t="s">
        <v>261</v>
      </c>
      <c r="H1291" s="184">
        <v>1</v>
      </c>
      <c r="I1291" s="185"/>
      <c r="J1291" s="186">
        <f>ROUND(I1291*H1291,2)</f>
        <v>0</v>
      </c>
      <c r="K1291" s="182" t="s">
        <v>19</v>
      </c>
      <c r="L1291" s="41"/>
      <c r="M1291" s="187" t="s">
        <v>19</v>
      </c>
      <c r="N1291" s="188" t="s">
        <v>44</v>
      </c>
      <c r="O1291" s="66"/>
      <c r="P1291" s="189">
        <f>O1291*H1291</f>
        <v>0</v>
      </c>
      <c r="Q1291" s="189">
        <v>0</v>
      </c>
      <c r="R1291" s="189">
        <f>Q1291*H1291</f>
        <v>0</v>
      </c>
      <c r="S1291" s="189">
        <v>0</v>
      </c>
      <c r="T1291" s="190">
        <f>S1291*H1291</f>
        <v>0</v>
      </c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R1291" s="191" t="s">
        <v>234</v>
      </c>
      <c r="AT1291" s="191" t="s">
        <v>229</v>
      </c>
      <c r="AU1291" s="191" t="s">
        <v>82</v>
      </c>
      <c r="AY1291" s="19" t="s">
        <v>226</v>
      </c>
      <c r="BE1291" s="192">
        <f>IF(N1291="základní",J1291,0)</f>
        <v>0</v>
      </c>
      <c r="BF1291" s="192">
        <f>IF(N1291="snížená",J1291,0)</f>
        <v>0</v>
      </c>
      <c r="BG1291" s="192">
        <f>IF(N1291="zákl. přenesená",J1291,0)</f>
        <v>0</v>
      </c>
      <c r="BH1291" s="192">
        <f>IF(N1291="sníž. přenesená",J1291,0)</f>
        <v>0</v>
      </c>
      <c r="BI1291" s="192">
        <f>IF(N1291="nulová",J1291,0)</f>
        <v>0</v>
      </c>
      <c r="BJ1291" s="19" t="s">
        <v>80</v>
      </c>
      <c r="BK1291" s="192">
        <f>ROUND(I1291*H1291,2)</f>
        <v>0</v>
      </c>
      <c r="BL1291" s="19" t="s">
        <v>234</v>
      </c>
      <c r="BM1291" s="191" t="s">
        <v>2226</v>
      </c>
    </row>
    <row r="1292" spans="1:65" s="13" customFormat="1" ht="11.25">
      <c r="B1292" s="198"/>
      <c r="C1292" s="199"/>
      <c r="D1292" s="200" t="s">
        <v>238</v>
      </c>
      <c r="E1292" s="201" t="s">
        <v>19</v>
      </c>
      <c r="F1292" s="202" t="s">
        <v>2214</v>
      </c>
      <c r="G1292" s="199"/>
      <c r="H1292" s="201" t="s">
        <v>19</v>
      </c>
      <c r="I1292" s="203"/>
      <c r="J1292" s="199"/>
      <c r="K1292" s="199"/>
      <c r="L1292" s="204"/>
      <c r="M1292" s="205"/>
      <c r="N1292" s="206"/>
      <c r="O1292" s="206"/>
      <c r="P1292" s="206"/>
      <c r="Q1292" s="206"/>
      <c r="R1292" s="206"/>
      <c r="S1292" s="206"/>
      <c r="T1292" s="207"/>
      <c r="AT1292" s="208" t="s">
        <v>238</v>
      </c>
      <c r="AU1292" s="208" t="s">
        <v>82</v>
      </c>
      <c r="AV1292" s="13" t="s">
        <v>80</v>
      </c>
      <c r="AW1292" s="13" t="s">
        <v>35</v>
      </c>
      <c r="AX1292" s="13" t="s">
        <v>73</v>
      </c>
      <c r="AY1292" s="208" t="s">
        <v>226</v>
      </c>
    </row>
    <row r="1293" spans="1:65" s="14" customFormat="1" ht="11.25">
      <c r="B1293" s="209"/>
      <c r="C1293" s="210"/>
      <c r="D1293" s="200" t="s">
        <v>238</v>
      </c>
      <c r="E1293" s="211" t="s">
        <v>19</v>
      </c>
      <c r="F1293" s="212" t="s">
        <v>521</v>
      </c>
      <c r="G1293" s="210"/>
      <c r="H1293" s="213">
        <v>1</v>
      </c>
      <c r="I1293" s="214"/>
      <c r="J1293" s="210"/>
      <c r="K1293" s="210"/>
      <c r="L1293" s="215"/>
      <c r="M1293" s="216"/>
      <c r="N1293" s="217"/>
      <c r="O1293" s="217"/>
      <c r="P1293" s="217"/>
      <c r="Q1293" s="217"/>
      <c r="R1293" s="217"/>
      <c r="S1293" s="217"/>
      <c r="T1293" s="218"/>
      <c r="AT1293" s="219" t="s">
        <v>238</v>
      </c>
      <c r="AU1293" s="219" t="s">
        <v>82</v>
      </c>
      <c r="AV1293" s="14" t="s">
        <v>82</v>
      </c>
      <c r="AW1293" s="14" t="s">
        <v>35</v>
      </c>
      <c r="AX1293" s="14" t="s">
        <v>73</v>
      </c>
      <c r="AY1293" s="219" t="s">
        <v>226</v>
      </c>
    </row>
    <row r="1294" spans="1:65" s="15" customFormat="1" ht="11.25">
      <c r="B1294" s="220"/>
      <c r="C1294" s="221"/>
      <c r="D1294" s="200" t="s">
        <v>238</v>
      </c>
      <c r="E1294" s="222" t="s">
        <v>19</v>
      </c>
      <c r="F1294" s="223" t="s">
        <v>241</v>
      </c>
      <c r="G1294" s="221"/>
      <c r="H1294" s="224">
        <v>1</v>
      </c>
      <c r="I1294" s="225"/>
      <c r="J1294" s="221"/>
      <c r="K1294" s="221"/>
      <c r="L1294" s="226"/>
      <c r="M1294" s="227"/>
      <c r="N1294" s="228"/>
      <c r="O1294" s="228"/>
      <c r="P1294" s="228"/>
      <c r="Q1294" s="228"/>
      <c r="R1294" s="228"/>
      <c r="S1294" s="228"/>
      <c r="T1294" s="229"/>
      <c r="AT1294" s="230" t="s">
        <v>238</v>
      </c>
      <c r="AU1294" s="230" t="s">
        <v>82</v>
      </c>
      <c r="AV1294" s="15" t="s">
        <v>143</v>
      </c>
      <c r="AW1294" s="15" t="s">
        <v>35</v>
      </c>
      <c r="AX1294" s="15" t="s">
        <v>80</v>
      </c>
      <c r="AY1294" s="230" t="s">
        <v>226</v>
      </c>
    </row>
    <row r="1295" spans="1:65" s="2" customFormat="1" ht="16.5" customHeight="1">
      <c r="A1295" s="36"/>
      <c r="B1295" s="37"/>
      <c r="C1295" s="180" t="s">
        <v>2227</v>
      </c>
      <c r="D1295" s="180" t="s">
        <v>229</v>
      </c>
      <c r="E1295" s="181" t="s">
        <v>2228</v>
      </c>
      <c r="F1295" s="182" t="s">
        <v>2229</v>
      </c>
      <c r="G1295" s="183" t="s">
        <v>261</v>
      </c>
      <c r="H1295" s="184">
        <v>1</v>
      </c>
      <c r="I1295" s="185"/>
      <c r="J1295" s="186">
        <f>ROUND(I1295*H1295,2)</f>
        <v>0</v>
      </c>
      <c r="K1295" s="182" t="s">
        <v>233</v>
      </c>
      <c r="L1295" s="41"/>
      <c r="M1295" s="187" t="s">
        <v>19</v>
      </c>
      <c r="N1295" s="188" t="s">
        <v>44</v>
      </c>
      <c r="O1295" s="66"/>
      <c r="P1295" s="189">
        <f>O1295*H1295</f>
        <v>0</v>
      </c>
      <c r="Q1295" s="189">
        <v>0</v>
      </c>
      <c r="R1295" s="189">
        <f>Q1295*H1295</f>
        <v>0</v>
      </c>
      <c r="S1295" s="189">
        <v>0</v>
      </c>
      <c r="T1295" s="190">
        <f>S1295*H1295</f>
        <v>0</v>
      </c>
      <c r="U1295" s="36"/>
      <c r="V1295" s="36"/>
      <c r="W1295" s="36"/>
      <c r="X1295" s="36"/>
      <c r="Y1295" s="36"/>
      <c r="Z1295" s="36"/>
      <c r="AA1295" s="36"/>
      <c r="AB1295" s="36"/>
      <c r="AC1295" s="36"/>
      <c r="AD1295" s="36"/>
      <c r="AE1295" s="36"/>
      <c r="AR1295" s="191" t="s">
        <v>234</v>
      </c>
      <c r="AT1295" s="191" t="s">
        <v>229</v>
      </c>
      <c r="AU1295" s="191" t="s">
        <v>82</v>
      </c>
      <c r="AY1295" s="19" t="s">
        <v>226</v>
      </c>
      <c r="BE1295" s="192">
        <f>IF(N1295="základní",J1295,0)</f>
        <v>0</v>
      </c>
      <c r="BF1295" s="192">
        <f>IF(N1295="snížená",J1295,0)</f>
        <v>0</v>
      </c>
      <c r="BG1295" s="192">
        <f>IF(N1295="zákl. přenesená",J1295,0)</f>
        <v>0</v>
      </c>
      <c r="BH1295" s="192">
        <f>IF(N1295="sníž. přenesená",J1295,0)</f>
        <v>0</v>
      </c>
      <c r="BI1295" s="192">
        <f>IF(N1295="nulová",J1295,0)</f>
        <v>0</v>
      </c>
      <c r="BJ1295" s="19" t="s">
        <v>80</v>
      </c>
      <c r="BK1295" s="192">
        <f>ROUND(I1295*H1295,2)</f>
        <v>0</v>
      </c>
      <c r="BL1295" s="19" t="s">
        <v>234</v>
      </c>
      <c r="BM1295" s="191" t="s">
        <v>2230</v>
      </c>
    </row>
    <row r="1296" spans="1:65" s="2" customFormat="1" ht="11.25">
      <c r="A1296" s="36"/>
      <c r="B1296" s="37"/>
      <c r="C1296" s="38"/>
      <c r="D1296" s="193" t="s">
        <v>236</v>
      </c>
      <c r="E1296" s="38"/>
      <c r="F1296" s="194" t="s">
        <v>2231</v>
      </c>
      <c r="G1296" s="38"/>
      <c r="H1296" s="38"/>
      <c r="I1296" s="195"/>
      <c r="J1296" s="38"/>
      <c r="K1296" s="38"/>
      <c r="L1296" s="41"/>
      <c r="M1296" s="196"/>
      <c r="N1296" s="197"/>
      <c r="O1296" s="66"/>
      <c r="P1296" s="66"/>
      <c r="Q1296" s="66"/>
      <c r="R1296" s="66"/>
      <c r="S1296" s="66"/>
      <c r="T1296" s="67"/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T1296" s="19" t="s">
        <v>236</v>
      </c>
      <c r="AU1296" s="19" t="s">
        <v>82</v>
      </c>
    </row>
    <row r="1297" spans="1:65" s="13" customFormat="1" ht="11.25">
      <c r="B1297" s="198"/>
      <c r="C1297" s="199"/>
      <c r="D1297" s="200" t="s">
        <v>238</v>
      </c>
      <c r="E1297" s="201" t="s">
        <v>19</v>
      </c>
      <c r="F1297" s="202" t="s">
        <v>482</v>
      </c>
      <c r="G1297" s="199"/>
      <c r="H1297" s="201" t="s">
        <v>19</v>
      </c>
      <c r="I1297" s="203"/>
      <c r="J1297" s="199"/>
      <c r="K1297" s="199"/>
      <c r="L1297" s="204"/>
      <c r="M1297" s="205"/>
      <c r="N1297" s="206"/>
      <c r="O1297" s="206"/>
      <c r="P1297" s="206"/>
      <c r="Q1297" s="206"/>
      <c r="R1297" s="206"/>
      <c r="S1297" s="206"/>
      <c r="T1297" s="207"/>
      <c r="AT1297" s="208" t="s">
        <v>238</v>
      </c>
      <c r="AU1297" s="208" t="s">
        <v>82</v>
      </c>
      <c r="AV1297" s="13" t="s">
        <v>80</v>
      </c>
      <c r="AW1297" s="13" t="s">
        <v>35</v>
      </c>
      <c r="AX1297" s="13" t="s">
        <v>73</v>
      </c>
      <c r="AY1297" s="208" t="s">
        <v>226</v>
      </c>
    </row>
    <row r="1298" spans="1:65" s="14" customFormat="1" ht="11.25">
      <c r="B1298" s="209"/>
      <c r="C1298" s="210"/>
      <c r="D1298" s="200" t="s">
        <v>238</v>
      </c>
      <c r="E1298" s="211" t="s">
        <v>19</v>
      </c>
      <c r="F1298" s="212" t="s">
        <v>2232</v>
      </c>
      <c r="G1298" s="210"/>
      <c r="H1298" s="213">
        <v>1</v>
      </c>
      <c r="I1298" s="214"/>
      <c r="J1298" s="210"/>
      <c r="K1298" s="210"/>
      <c r="L1298" s="215"/>
      <c r="M1298" s="216"/>
      <c r="N1298" s="217"/>
      <c r="O1298" s="217"/>
      <c r="P1298" s="217"/>
      <c r="Q1298" s="217"/>
      <c r="R1298" s="217"/>
      <c r="S1298" s="217"/>
      <c r="T1298" s="218"/>
      <c r="AT1298" s="219" t="s">
        <v>238</v>
      </c>
      <c r="AU1298" s="219" t="s">
        <v>82</v>
      </c>
      <c r="AV1298" s="14" t="s">
        <v>82</v>
      </c>
      <c r="AW1298" s="14" t="s">
        <v>35</v>
      </c>
      <c r="AX1298" s="14" t="s">
        <v>73</v>
      </c>
      <c r="AY1298" s="219" t="s">
        <v>226</v>
      </c>
    </row>
    <row r="1299" spans="1:65" s="15" customFormat="1" ht="11.25">
      <c r="B1299" s="220"/>
      <c r="C1299" s="221"/>
      <c r="D1299" s="200" t="s">
        <v>238</v>
      </c>
      <c r="E1299" s="222" t="s">
        <v>19</v>
      </c>
      <c r="F1299" s="223" t="s">
        <v>241</v>
      </c>
      <c r="G1299" s="221"/>
      <c r="H1299" s="224">
        <v>1</v>
      </c>
      <c r="I1299" s="225"/>
      <c r="J1299" s="221"/>
      <c r="K1299" s="221"/>
      <c r="L1299" s="226"/>
      <c r="M1299" s="227"/>
      <c r="N1299" s="228"/>
      <c r="O1299" s="228"/>
      <c r="P1299" s="228"/>
      <c r="Q1299" s="228"/>
      <c r="R1299" s="228"/>
      <c r="S1299" s="228"/>
      <c r="T1299" s="229"/>
      <c r="AT1299" s="230" t="s">
        <v>238</v>
      </c>
      <c r="AU1299" s="230" t="s">
        <v>82</v>
      </c>
      <c r="AV1299" s="15" t="s">
        <v>143</v>
      </c>
      <c r="AW1299" s="15" t="s">
        <v>35</v>
      </c>
      <c r="AX1299" s="15" t="s">
        <v>80</v>
      </c>
      <c r="AY1299" s="230" t="s">
        <v>226</v>
      </c>
    </row>
    <row r="1300" spans="1:65" s="2" customFormat="1" ht="16.5" customHeight="1">
      <c r="A1300" s="36"/>
      <c r="B1300" s="37"/>
      <c r="C1300" s="231" t="s">
        <v>2233</v>
      </c>
      <c r="D1300" s="231" t="s">
        <v>242</v>
      </c>
      <c r="E1300" s="232" t="s">
        <v>2234</v>
      </c>
      <c r="F1300" s="233" t="s">
        <v>2235</v>
      </c>
      <c r="G1300" s="234" t="s">
        <v>261</v>
      </c>
      <c r="H1300" s="235">
        <v>1</v>
      </c>
      <c r="I1300" s="236"/>
      <c r="J1300" s="237">
        <f>ROUND(I1300*H1300,2)</f>
        <v>0</v>
      </c>
      <c r="K1300" s="233" t="s">
        <v>233</v>
      </c>
      <c r="L1300" s="238"/>
      <c r="M1300" s="239" t="s">
        <v>19</v>
      </c>
      <c r="N1300" s="240" t="s">
        <v>44</v>
      </c>
      <c r="O1300" s="66"/>
      <c r="P1300" s="189">
        <f>O1300*H1300</f>
        <v>0</v>
      </c>
      <c r="Q1300" s="189">
        <v>2.0000000000000001E-4</v>
      </c>
      <c r="R1300" s="189">
        <f>Q1300*H1300</f>
        <v>2.0000000000000001E-4</v>
      </c>
      <c r="S1300" s="189">
        <v>0</v>
      </c>
      <c r="T1300" s="190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91" t="s">
        <v>246</v>
      </c>
      <c r="AT1300" s="191" t="s">
        <v>242</v>
      </c>
      <c r="AU1300" s="191" t="s">
        <v>82</v>
      </c>
      <c r="AY1300" s="19" t="s">
        <v>226</v>
      </c>
      <c r="BE1300" s="192">
        <f>IF(N1300="základní",J1300,0)</f>
        <v>0</v>
      </c>
      <c r="BF1300" s="192">
        <f>IF(N1300="snížená",J1300,0)</f>
        <v>0</v>
      </c>
      <c r="BG1300" s="192">
        <f>IF(N1300="zákl. přenesená",J1300,0)</f>
        <v>0</v>
      </c>
      <c r="BH1300" s="192">
        <f>IF(N1300="sníž. přenesená",J1300,0)</f>
        <v>0</v>
      </c>
      <c r="BI1300" s="192">
        <f>IF(N1300="nulová",J1300,0)</f>
        <v>0</v>
      </c>
      <c r="BJ1300" s="19" t="s">
        <v>80</v>
      </c>
      <c r="BK1300" s="192">
        <f>ROUND(I1300*H1300,2)</f>
        <v>0</v>
      </c>
      <c r="BL1300" s="19" t="s">
        <v>234</v>
      </c>
      <c r="BM1300" s="191" t="s">
        <v>2236</v>
      </c>
    </row>
    <row r="1301" spans="1:65" s="2" customFormat="1" ht="16.5" customHeight="1">
      <c r="A1301" s="36"/>
      <c r="B1301" s="37"/>
      <c r="C1301" s="180" t="s">
        <v>2237</v>
      </c>
      <c r="D1301" s="180" t="s">
        <v>229</v>
      </c>
      <c r="E1301" s="181" t="s">
        <v>2238</v>
      </c>
      <c r="F1301" s="182" t="s">
        <v>2239</v>
      </c>
      <c r="G1301" s="183" t="s">
        <v>232</v>
      </c>
      <c r="H1301" s="184">
        <v>102.578</v>
      </c>
      <c r="I1301" s="185"/>
      <c r="J1301" s="186">
        <f>ROUND(I1301*H1301,2)</f>
        <v>0</v>
      </c>
      <c r="K1301" s="182" t="s">
        <v>19</v>
      </c>
      <c r="L1301" s="41"/>
      <c r="M1301" s="187" t="s">
        <v>19</v>
      </c>
      <c r="N1301" s="188" t="s">
        <v>44</v>
      </c>
      <c r="O1301" s="66"/>
      <c r="P1301" s="189">
        <f>O1301*H1301</f>
        <v>0</v>
      </c>
      <c r="Q1301" s="189">
        <v>0</v>
      </c>
      <c r="R1301" s="189">
        <f>Q1301*H1301</f>
        <v>0</v>
      </c>
      <c r="S1301" s="189">
        <v>0</v>
      </c>
      <c r="T1301" s="190">
        <f>S1301*H1301</f>
        <v>0</v>
      </c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R1301" s="191" t="s">
        <v>234</v>
      </c>
      <c r="AT1301" s="191" t="s">
        <v>229</v>
      </c>
      <c r="AU1301" s="191" t="s">
        <v>82</v>
      </c>
      <c r="AY1301" s="19" t="s">
        <v>226</v>
      </c>
      <c r="BE1301" s="192">
        <f>IF(N1301="základní",J1301,0)</f>
        <v>0</v>
      </c>
      <c r="BF1301" s="192">
        <f>IF(N1301="snížená",J1301,0)</f>
        <v>0</v>
      </c>
      <c r="BG1301" s="192">
        <f>IF(N1301="zákl. přenesená",J1301,0)</f>
        <v>0</v>
      </c>
      <c r="BH1301" s="192">
        <f>IF(N1301="sníž. přenesená",J1301,0)</f>
        <v>0</v>
      </c>
      <c r="BI1301" s="192">
        <f>IF(N1301="nulová",J1301,0)</f>
        <v>0</v>
      </c>
      <c r="BJ1301" s="19" t="s">
        <v>80</v>
      </c>
      <c r="BK1301" s="192">
        <f>ROUND(I1301*H1301,2)</f>
        <v>0</v>
      </c>
      <c r="BL1301" s="19" t="s">
        <v>234</v>
      </c>
      <c r="BM1301" s="191" t="s">
        <v>2240</v>
      </c>
    </row>
    <row r="1302" spans="1:65" s="13" customFormat="1" ht="11.25">
      <c r="B1302" s="198"/>
      <c r="C1302" s="199"/>
      <c r="D1302" s="200" t="s">
        <v>238</v>
      </c>
      <c r="E1302" s="201" t="s">
        <v>19</v>
      </c>
      <c r="F1302" s="202" t="s">
        <v>1365</v>
      </c>
      <c r="G1302" s="199"/>
      <c r="H1302" s="201" t="s">
        <v>19</v>
      </c>
      <c r="I1302" s="203"/>
      <c r="J1302" s="199"/>
      <c r="K1302" s="199"/>
      <c r="L1302" s="204"/>
      <c r="M1302" s="205"/>
      <c r="N1302" s="206"/>
      <c r="O1302" s="206"/>
      <c r="P1302" s="206"/>
      <c r="Q1302" s="206"/>
      <c r="R1302" s="206"/>
      <c r="S1302" s="206"/>
      <c r="T1302" s="207"/>
      <c r="AT1302" s="208" t="s">
        <v>238</v>
      </c>
      <c r="AU1302" s="208" t="s">
        <v>82</v>
      </c>
      <c r="AV1302" s="13" t="s">
        <v>80</v>
      </c>
      <c r="AW1302" s="13" t="s">
        <v>35</v>
      </c>
      <c r="AX1302" s="13" t="s">
        <v>73</v>
      </c>
      <c r="AY1302" s="208" t="s">
        <v>226</v>
      </c>
    </row>
    <row r="1303" spans="1:65" s="13" customFormat="1" ht="11.25">
      <c r="B1303" s="198"/>
      <c r="C1303" s="199"/>
      <c r="D1303" s="200" t="s">
        <v>238</v>
      </c>
      <c r="E1303" s="201" t="s">
        <v>19</v>
      </c>
      <c r="F1303" s="202" t="s">
        <v>1509</v>
      </c>
      <c r="G1303" s="199"/>
      <c r="H1303" s="201" t="s">
        <v>19</v>
      </c>
      <c r="I1303" s="203"/>
      <c r="J1303" s="199"/>
      <c r="K1303" s="199"/>
      <c r="L1303" s="204"/>
      <c r="M1303" s="205"/>
      <c r="N1303" s="206"/>
      <c r="O1303" s="206"/>
      <c r="P1303" s="206"/>
      <c r="Q1303" s="206"/>
      <c r="R1303" s="206"/>
      <c r="S1303" s="206"/>
      <c r="T1303" s="207"/>
      <c r="AT1303" s="208" t="s">
        <v>238</v>
      </c>
      <c r="AU1303" s="208" t="s">
        <v>82</v>
      </c>
      <c r="AV1303" s="13" t="s">
        <v>80</v>
      </c>
      <c r="AW1303" s="13" t="s">
        <v>35</v>
      </c>
      <c r="AX1303" s="13" t="s">
        <v>73</v>
      </c>
      <c r="AY1303" s="208" t="s">
        <v>226</v>
      </c>
    </row>
    <row r="1304" spans="1:65" s="14" customFormat="1" ht="11.25">
      <c r="B1304" s="209"/>
      <c r="C1304" s="210"/>
      <c r="D1304" s="200" t="s">
        <v>238</v>
      </c>
      <c r="E1304" s="211" t="s">
        <v>19</v>
      </c>
      <c r="F1304" s="212" t="s">
        <v>1643</v>
      </c>
      <c r="G1304" s="210"/>
      <c r="H1304" s="213">
        <v>67.558000000000007</v>
      </c>
      <c r="I1304" s="214"/>
      <c r="J1304" s="210"/>
      <c r="K1304" s="210"/>
      <c r="L1304" s="215"/>
      <c r="M1304" s="216"/>
      <c r="N1304" s="217"/>
      <c r="O1304" s="217"/>
      <c r="P1304" s="217"/>
      <c r="Q1304" s="217"/>
      <c r="R1304" s="217"/>
      <c r="S1304" s="217"/>
      <c r="T1304" s="218"/>
      <c r="AT1304" s="219" t="s">
        <v>238</v>
      </c>
      <c r="AU1304" s="219" t="s">
        <v>82</v>
      </c>
      <c r="AV1304" s="14" t="s">
        <v>82</v>
      </c>
      <c r="AW1304" s="14" t="s">
        <v>35</v>
      </c>
      <c r="AX1304" s="14" t="s">
        <v>73</v>
      </c>
      <c r="AY1304" s="219" t="s">
        <v>226</v>
      </c>
    </row>
    <row r="1305" spans="1:65" s="16" customFormat="1" ht="11.25">
      <c r="B1305" s="253"/>
      <c r="C1305" s="254"/>
      <c r="D1305" s="200" t="s">
        <v>238</v>
      </c>
      <c r="E1305" s="255" t="s">
        <v>19</v>
      </c>
      <c r="F1305" s="256" t="s">
        <v>1207</v>
      </c>
      <c r="G1305" s="254"/>
      <c r="H1305" s="257">
        <v>67.558000000000007</v>
      </c>
      <c r="I1305" s="258"/>
      <c r="J1305" s="254"/>
      <c r="K1305" s="254"/>
      <c r="L1305" s="259"/>
      <c r="M1305" s="260"/>
      <c r="N1305" s="261"/>
      <c r="O1305" s="261"/>
      <c r="P1305" s="261"/>
      <c r="Q1305" s="261"/>
      <c r="R1305" s="261"/>
      <c r="S1305" s="261"/>
      <c r="T1305" s="262"/>
      <c r="AT1305" s="263" t="s">
        <v>238</v>
      </c>
      <c r="AU1305" s="263" t="s">
        <v>82</v>
      </c>
      <c r="AV1305" s="16" t="s">
        <v>90</v>
      </c>
      <c r="AW1305" s="16" t="s">
        <v>35</v>
      </c>
      <c r="AX1305" s="16" t="s">
        <v>73</v>
      </c>
      <c r="AY1305" s="263" t="s">
        <v>226</v>
      </c>
    </row>
    <row r="1306" spans="1:65" s="13" customFormat="1" ht="11.25">
      <c r="B1306" s="198"/>
      <c r="C1306" s="199"/>
      <c r="D1306" s="200" t="s">
        <v>238</v>
      </c>
      <c r="E1306" s="201" t="s">
        <v>19</v>
      </c>
      <c r="F1306" s="202" t="s">
        <v>2241</v>
      </c>
      <c r="G1306" s="199"/>
      <c r="H1306" s="201" t="s">
        <v>19</v>
      </c>
      <c r="I1306" s="203"/>
      <c r="J1306" s="199"/>
      <c r="K1306" s="199"/>
      <c r="L1306" s="204"/>
      <c r="M1306" s="205"/>
      <c r="N1306" s="206"/>
      <c r="O1306" s="206"/>
      <c r="P1306" s="206"/>
      <c r="Q1306" s="206"/>
      <c r="R1306" s="206"/>
      <c r="S1306" s="206"/>
      <c r="T1306" s="207"/>
      <c r="AT1306" s="208" t="s">
        <v>238</v>
      </c>
      <c r="AU1306" s="208" t="s">
        <v>82</v>
      </c>
      <c r="AV1306" s="13" t="s">
        <v>80</v>
      </c>
      <c r="AW1306" s="13" t="s">
        <v>35</v>
      </c>
      <c r="AX1306" s="13" t="s">
        <v>73</v>
      </c>
      <c r="AY1306" s="208" t="s">
        <v>226</v>
      </c>
    </row>
    <row r="1307" spans="1:65" s="14" customFormat="1" ht="11.25">
      <c r="B1307" s="209"/>
      <c r="C1307" s="210"/>
      <c r="D1307" s="200" t="s">
        <v>238</v>
      </c>
      <c r="E1307" s="211" t="s">
        <v>19</v>
      </c>
      <c r="F1307" s="212" t="s">
        <v>2242</v>
      </c>
      <c r="G1307" s="210"/>
      <c r="H1307" s="213">
        <v>35.020000000000003</v>
      </c>
      <c r="I1307" s="214"/>
      <c r="J1307" s="210"/>
      <c r="K1307" s="210"/>
      <c r="L1307" s="215"/>
      <c r="M1307" s="216"/>
      <c r="N1307" s="217"/>
      <c r="O1307" s="217"/>
      <c r="P1307" s="217"/>
      <c r="Q1307" s="217"/>
      <c r="R1307" s="217"/>
      <c r="S1307" s="217"/>
      <c r="T1307" s="218"/>
      <c r="AT1307" s="219" t="s">
        <v>238</v>
      </c>
      <c r="AU1307" s="219" t="s">
        <v>82</v>
      </c>
      <c r="AV1307" s="14" t="s">
        <v>82</v>
      </c>
      <c r="AW1307" s="14" t="s">
        <v>35</v>
      </c>
      <c r="AX1307" s="14" t="s">
        <v>73</v>
      </c>
      <c r="AY1307" s="219" t="s">
        <v>226</v>
      </c>
    </row>
    <row r="1308" spans="1:65" s="16" customFormat="1" ht="11.25">
      <c r="B1308" s="253"/>
      <c r="C1308" s="254"/>
      <c r="D1308" s="200" t="s">
        <v>238</v>
      </c>
      <c r="E1308" s="255" t="s">
        <v>19</v>
      </c>
      <c r="F1308" s="256" t="s">
        <v>1207</v>
      </c>
      <c r="G1308" s="254"/>
      <c r="H1308" s="257">
        <v>35.020000000000003</v>
      </c>
      <c r="I1308" s="258"/>
      <c r="J1308" s="254"/>
      <c r="K1308" s="254"/>
      <c r="L1308" s="259"/>
      <c r="M1308" s="260"/>
      <c r="N1308" s="261"/>
      <c r="O1308" s="261"/>
      <c r="P1308" s="261"/>
      <c r="Q1308" s="261"/>
      <c r="R1308" s="261"/>
      <c r="S1308" s="261"/>
      <c r="T1308" s="262"/>
      <c r="AT1308" s="263" t="s">
        <v>238</v>
      </c>
      <c r="AU1308" s="263" t="s">
        <v>82</v>
      </c>
      <c r="AV1308" s="16" t="s">
        <v>90</v>
      </c>
      <c r="AW1308" s="16" t="s">
        <v>35</v>
      </c>
      <c r="AX1308" s="16" t="s">
        <v>73</v>
      </c>
      <c r="AY1308" s="263" t="s">
        <v>226</v>
      </c>
    </row>
    <row r="1309" spans="1:65" s="15" customFormat="1" ht="11.25">
      <c r="B1309" s="220"/>
      <c r="C1309" s="221"/>
      <c r="D1309" s="200" t="s">
        <v>238</v>
      </c>
      <c r="E1309" s="222" t="s">
        <v>19</v>
      </c>
      <c r="F1309" s="223" t="s">
        <v>241</v>
      </c>
      <c r="G1309" s="221"/>
      <c r="H1309" s="224">
        <v>102.578</v>
      </c>
      <c r="I1309" s="225"/>
      <c r="J1309" s="221"/>
      <c r="K1309" s="221"/>
      <c r="L1309" s="226"/>
      <c r="M1309" s="227"/>
      <c r="N1309" s="228"/>
      <c r="O1309" s="228"/>
      <c r="P1309" s="228"/>
      <c r="Q1309" s="228"/>
      <c r="R1309" s="228"/>
      <c r="S1309" s="228"/>
      <c r="T1309" s="229"/>
      <c r="AT1309" s="230" t="s">
        <v>238</v>
      </c>
      <c r="AU1309" s="230" t="s">
        <v>82</v>
      </c>
      <c r="AV1309" s="15" t="s">
        <v>143</v>
      </c>
      <c r="AW1309" s="15" t="s">
        <v>35</v>
      </c>
      <c r="AX1309" s="15" t="s">
        <v>80</v>
      </c>
      <c r="AY1309" s="230" t="s">
        <v>226</v>
      </c>
    </row>
    <row r="1310" spans="1:65" s="2" customFormat="1" ht="24.2" customHeight="1">
      <c r="A1310" s="36"/>
      <c r="B1310" s="37"/>
      <c r="C1310" s="180" t="s">
        <v>2243</v>
      </c>
      <c r="D1310" s="180" t="s">
        <v>229</v>
      </c>
      <c r="E1310" s="181" t="s">
        <v>2244</v>
      </c>
      <c r="F1310" s="182" t="s">
        <v>2245</v>
      </c>
      <c r="G1310" s="183" t="s">
        <v>608</v>
      </c>
      <c r="H1310" s="184">
        <v>877.79499999999996</v>
      </c>
      <c r="I1310" s="185"/>
      <c r="J1310" s="186">
        <f>ROUND(I1310*H1310,2)</f>
        <v>0</v>
      </c>
      <c r="K1310" s="182" t="s">
        <v>19</v>
      </c>
      <c r="L1310" s="41"/>
      <c r="M1310" s="187" t="s">
        <v>19</v>
      </c>
      <c r="N1310" s="188" t="s">
        <v>44</v>
      </c>
      <c r="O1310" s="66"/>
      <c r="P1310" s="189">
        <f>O1310*H1310</f>
        <v>0</v>
      </c>
      <c r="Q1310" s="189">
        <v>0</v>
      </c>
      <c r="R1310" s="189">
        <f>Q1310*H1310</f>
        <v>0</v>
      </c>
      <c r="S1310" s="189">
        <v>0</v>
      </c>
      <c r="T1310" s="190">
        <f>S1310*H1310</f>
        <v>0</v>
      </c>
      <c r="U1310" s="36"/>
      <c r="V1310" s="36"/>
      <c r="W1310" s="36"/>
      <c r="X1310" s="36"/>
      <c r="Y1310" s="36"/>
      <c r="Z1310" s="36"/>
      <c r="AA1310" s="36"/>
      <c r="AB1310" s="36"/>
      <c r="AC1310" s="36"/>
      <c r="AD1310" s="36"/>
      <c r="AE1310" s="36"/>
      <c r="AR1310" s="191" t="s">
        <v>234</v>
      </c>
      <c r="AT1310" s="191" t="s">
        <v>229</v>
      </c>
      <c r="AU1310" s="191" t="s">
        <v>82</v>
      </c>
      <c r="AY1310" s="19" t="s">
        <v>226</v>
      </c>
      <c r="BE1310" s="192">
        <f>IF(N1310="základní",J1310,0)</f>
        <v>0</v>
      </c>
      <c r="BF1310" s="192">
        <f>IF(N1310="snížená",J1310,0)</f>
        <v>0</v>
      </c>
      <c r="BG1310" s="192">
        <f>IF(N1310="zákl. přenesená",J1310,0)</f>
        <v>0</v>
      </c>
      <c r="BH1310" s="192">
        <f>IF(N1310="sníž. přenesená",J1310,0)</f>
        <v>0</v>
      </c>
      <c r="BI1310" s="192">
        <f>IF(N1310="nulová",J1310,0)</f>
        <v>0</v>
      </c>
      <c r="BJ1310" s="19" t="s">
        <v>80</v>
      </c>
      <c r="BK1310" s="192">
        <f>ROUND(I1310*H1310,2)</f>
        <v>0</v>
      </c>
      <c r="BL1310" s="19" t="s">
        <v>234</v>
      </c>
      <c r="BM1310" s="191" t="s">
        <v>2246</v>
      </c>
    </row>
    <row r="1311" spans="1:65" s="13" customFormat="1" ht="11.25">
      <c r="B1311" s="198"/>
      <c r="C1311" s="199"/>
      <c r="D1311" s="200" t="s">
        <v>238</v>
      </c>
      <c r="E1311" s="201" t="s">
        <v>19</v>
      </c>
      <c r="F1311" s="202" t="s">
        <v>2247</v>
      </c>
      <c r="G1311" s="199"/>
      <c r="H1311" s="201" t="s">
        <v>19</v>
      </c>
      <c r="I1311" s="203"/>
      <c r="J1311" s="199"/>
      <c r="K1311" s="199"/>
      <c r="L1311" s="204"/>
      <c r="M1311" s="205"/>
      <c r="N1311" s="206"/>
      <c r="O1311" s="206"/>
      <c r="P1311" s="206"/>
      <c r="Q1311" s="206"/>
      <c r="R1311" s="206"/>
      <c r="S1311" s="206"/>
      <c r="T1311" s="207"/>
      <c r="AT1311" s="208" t="s">
        <v>238</v>
      </c>
      <c r="AU1311" s="208" t="s">
        <v>82</v>
      </c>
      <c r="AV1311" s="13" t="s">
        <v>80</v>
      </c>
      <c r="AW1311" s="13" t="s">
        <v>35</v>
      </c>
      <c r="AX1311" s="13" t="s">
        <v>73</v>
      </c>
      <c r="AY1311" s="208" t="s">
        <v>226</v>
      </c>
    </row>
    <row r="1312" spans="1:65" s="13" customFormat="1" ht="11.25">
      <c r="B1312" s="198"/>
      <c r="C1312" s="199"/>
      <c r="D1312" s="200" t="s">
        <v>238</v>
      </c>
      <c r="E1312" s="201" t="s">
        <v>19</v>
      </c>
      <c r="F1312" s="202" t="s">
        <v>2248</v>
      </c>
      <c r="G1312" s="199"/>
      <c r="H1312" s="201" t="s">
        <v>19</v>
      </c>
      <c r="I1312" s="203"/>
      <c r="J1312" s="199"/>
      <c r="K1312" s="199"/>
      <c r="L1312" s="204"/>
      <c r="M1312" s="205"/>
      <c r="N1312" s="206"/>
      <c r="O1312" s="206"/>
      <c r="P1312" s="206"/>
      <c r="Q1312" s="206"/>
      <c r="R1312" s="206"/>
      <c r="S1312" s="206"/>
      <c r="T1312" s="207"/>
      <c r="AT1312" s="208" t="s">
        <v>238</v>
      </c>
      <c r="AU1312" s="208" t="s">
        <v>82</v>
      </c>
      <c r="AV1312" s="13" t="s">
        <v>80</v>
      </c>
      <c r="AW1312" s="13" t="s">
        <v>35</v>
      </c>
      <c r="AX1312" s="13" t="s">
        <v>73</v>
      </c>
      <c r="AY1312" s="208" t="s">
        <v>226</v>
      </c>
    </row>
    <row r="1313" spans="1:65" s="14" customFormat="1" ht="11.25">
      <c r="B1313" s="209"/>
      <c r="C1313" s="210"/>
      <c r="D1313" s="200" t="s">
        <v>238</v>
      </c>
      <c r="E1313" s="211" t="s">
        <v>19</v>
      </c>
      <c r="F1313" s="212" t="s">
        <v>2249</v>
      </c>
      <c r="G1313" s="210"/>
      <c r="H1313" s="213">
        <v>258.81599999999997</v>
      </c>
      <c r="I1313" s="214"/>
      <c r="J1313" s="210"/>
      <c r="K1313" s="210"/>
      <c r="L1313" s="215"/>
      <c r="M1313" s="216"/>
      <c r="N1313" s="217"/>
      <c r="O1313" s="217"/>
      <c r="P1313" s="217"/>
      <c r="Q1313" s="217"/>
      <c r="R1313" s="217"/>
      <c r="S1313" s="217"/>
      <c r="T1313" s="218"/>
      <c r="AT1313" s="219" t="s">
        <v>238</v>
      </c>
      <c r="AU1313" s="219" t="s">
        <v>82</v>
      </c>
      <c r="AV1313" s="14" t="s">
        <v>82</v>
      </c>
      <c r="AW1313" s="14" t="s">
        <v>35</v>
      </c>
      <c r="AX1313" s="14" t="s">
        <v>73</v>
      </c>
      <c r="AY1313" s="219" t="s">
        <v>226</v>
      </c>
    </row>
    <row r="1314" spans="1:65" s="14" customFormat="1" ht="11.25">
      <c r="B1314" s="209"/>
      <c r="C1314" s="210"/>
      <c r="D1314" s="200" t="s">
        <v>238</v>
      </c>
      <c r="E1314" s="211" t="s">
        <v>19</v>
      </c>
      <c r="F1314" s="212" t="s">
        <v>2250</v>
      </c>
      <c r="G1314" s="210"/>
      <c r="H1314" s="213">
        <v>467.22800000000001</v>
      </c>
      <c r="I1314" s="214"/>
      <c r="J1314" s="210"/>
      <c r="K1314" s="210"/>
      <c r="L1314" s="215"/>
      <c r="M1314" s="216"/>
      <c r="N1314" s="217"/>
      <c r="O1314" s="217"/>
      <c r="P1314" s="217"/>
      <c r="Q1314" s="217"/>
      <c r="R1314" s="217"/>
      <c r="S1314" s="217"/>
      <c r="T1314" s="218"/>
      <c r="AT1314" s="219" t="s">
        <v>238</v>
      </c>
      <c r="AU1314" s="219" t="s">
        <v>82</v>
      </c>
      <c r="AV1314" s="14" t="s">
        <v>82</v>
      </c>
      <c r="AW1314" s="14" t="s">
        <v>35</v>
      </c>
      <c r="AX1314" s="14" t="s">
        <v>73</v>
      </c>
      <c r="AY1314" s="219" t="s">
        <v>226</v>
      </c>
    </row>
    <row r="1315" spans="1:65" s="16" customFormat="1" ht="11.25">
      <c r="B1315" s="253"/>
      <c r="C1315" s="254"/>
      <c r="D1315" s="200" t="s">
        <v>238</v>
      </c>
      <c r="E1315" s="255" t="s">
        <v>19</v>
      </c>
      <c r="F1315" s="256" t="s">
        <v>1207</v>
      </c>
      <c r="G1315" s="254"/>
      <c r="H1315" s="257">
        <v>726.04399999999998</v>
      </c>
      <c r="I1315" s="258"/>
      <c r="J1315" s="254"/>
      <c r="K1315" s="254"/>
      <c r="L1315" s="259"/>
      <c r="M1315" s="260"/>
      <c r="N1315" s="261"/>
      <c r="O1315" s="261"/>
      <c r="P1315" s="261"/>
      <c r="Q1315" s="261"/>
      <c r="R1315" s="261"/>
      <c r="S1315" s="261"/>
      <c r="T1315" s="262"/>
      <c r="AT1315" s="263" t="s">
        <v>238</v>
      </c>
      <c r="AU1315" s="263" t="s">
        <v>82</v>
      </c>
      <c r="AV1315" s="16" t="s">
        <v>90</v>
      </c>
      <c r="AW1315" s="16" t="s">
        <v>35</v>
      </c>
      <c r="AX1315" s="16" t="s">
        <v>73</v>
      </c>
      <c r="AY1315" s="263" t="s">
        <v>226</v>
      </c>
    </row>
    <row r="1316" spans="1:65" s="13" customFormat="1" ht="11.25">
      <c r="B1316" s="198"/>
      <c r="C1316" s="199"/>
      <c r="D1316" s="200" t="s">
        <v>238</v>
      </c>
      <c r="E1316" s="201" t="s">
        <v>19</v>
      </c>
      <c r="F1316" s="202" t="s">
        <v>2251</v>
      </c>
      <c r="G1316" s="199"/>
      <c r="H1316" s="201" t="s">
        <v>19</v>
      </c>
      <c r="I1316" s="203"/>
      <c r="J1316" s="199"/>
      <c r="K1316" s="199"/>
      <c r="L1316" s="204"/>
      <c r="M1316" s="205"/>
      <c r="N1316" s="206"/>
      <c r="O1316" s="206"/>
      <c r="P1316" s="206"/>
      <c r="Q1316" s="206"/>
      <c r="R1316" s="206"/>
      <c r="S1316" s="206"/>
      <c r="T1316" s="207"/>
      <c r="AT1316" s="208" t="s">
        <v>238</v>
      </c>
      <c r="AU1316" s="208" t="s">
        <v>82</v>
      </c>
      <c r="AV1316" s="13" t="s">
        <v>80</v>
      </c>
      <c r="AW1316" s="13" t="s">
        <v>35</v>
      </c>
      <c r="AX1316" s="13" t="s">
        <v>73</v>
      </c>
      <c r="AY1316" s="208" t="s">
        <v>226</v>
      </c>
    </row>
    <row r="1317" spans="1:65" s="14" customFormat="1" ht="11.25">
      <c r="B1317" s="209"/>
      <c r="C1317" s="210"/>
      <c r="D1317" s="200" t="s">
        <v>238</v>
      </c>
      <c r="E1317" s="211" t="s">
        <v>19</v>
      </c>
      <c r="F1317" s="212" t="s">
        <v>2252</v>
      </c>
      <c r="G1317" s="210"/>
      <c r="H1317" s="213">
        <v>37.256</v>
      </c>
      <c r="I1317" s="214"/>
      <c r="J1317" s="210"/>
      <c r="K1317" s="210"/>
      <c r="L1317" s="215"/>
      <c r="M1317" s="216"/>
      <c r="N1317" s="217"/>
      <c r="O1317" s="217"/>
      <c r="P1317" s="217"/>
      <c r="Q1317" s="217"/>
      <c r="R1317" s="217"/>
      <c r="S1317" s="217"/>
      <c r="T1317" s="218"/>
      <c r="AT1317" s="219" t="s">
        <v>238</v>
      </c>
      <c r="AU1317" s="219" t="s">
        <v>82</v>
      </c>
      <c r="AV1317" s="14" t="s">
        <v>82</v>
      </c>
      <c r="AW1317" s="14" t="s">
        <v>35</v>
      </c>
      <c r="AX1317" s="14" t="s">
        <v>73</v>
      </c>
      <c r="AY1317" s="219" t="s">
        <v>226</v>
      </c>
    </row>
    <row r="1318" spans="1:65" s="16" customFormat="1" ht="11.25">
      <c r="B1318" s="253"/>
      <c r="C1318" s="254"/>
      <c r="D1318" s="200" t="s">
        <v>238</v>
      </c>
      <c r="E1318" s="255" t="s">
        <v>19</v>
      </c>
      <c r="F1318" s="256" t="s">
        <v>1207</v>
      </c>
      <c r="G1318" s="254"/>
      <c r="H1318" s="257">
        <v>37.256</v>
      </c>
      <c r="I1318" s="258"/>
      <c r="J1318" s="254"/>
      <c r="K1318" s="254"/>
      <c r="L1318" s="259"/>
      <c r="M1318" s="260"/>
      <c r="N1318" s="261"/>
      <c r="O1318" s="261"/>
      <c r="P1318" s="261"/>
      <c r="Q1318" s="261"/>
      <c r="R1318" s="261"/>
      <c r="S1318" s="261"/>
      <c r="T1318" s="262"/>
      <c r="AT1318" s="263" t="s">
        <v>238</v>
      </c>
      <c r="AU1318" s="263" t="s">
        <v>82</v>
      </c>
      <c r="AV1318" s="16" t="s">
        <v>90</v>
      </c>
      <c r="AW1318" s="16" t="s">
        <v>35</v>
      </c>
      <c r="AX1318" s="16" t="s">
        <v>73</v>
      </c>
      <c r="AY1318" s="263" t="s">
        <v>226</v>
      </c>
    </row>
    <row r="1319" spans="1:65" s="15" customFormat="1" ht="11.25">
      <c r="B1319" s="220"/>
      <c r="C1319" s="221"/>
      <c r="D1319" s="200" t="s">
        <v>238</v>
      </c>
      <c r="E1319" s="222" t="s">
        <v>19</v>
      </c>
      <c r="F1319" s="223" t="s">
        <v>241</v>
      </c>
      <c r="G1319" s="221"/>
      <c r="H1319" s="224">
        <v>763.3</v>
      </c>
      <c r="I1319" s="225"/>
      <c r="J1319" s="221"/>
      <c r="K1319" s="221"/>
      <c r="L1319" s="226"/>
      <c r="M1319" s="227"/>
      <c r="N1319" s="228"/>
      <c r="O1319" s="228"/>
      <c r="P1319" s="228"/>
      <c r="Q1319" s="228"/>
      <c r="R1319" s="228"/>
      <c r="S1319" s="228"/>
      <c r="T1319" s="229"/>
      <c r="AT1319" s="230" t="s">
        <v>238</v>
      </c>
      <c r="AU1319" s="230" t="s">
        <v>82</v>
      </c>
      <c r="AV1319" s="15" t="s">
        <v>143</v>
      </c>
      <c r="AW1319" s="15" t="s">
        <v>35</v>
      </c>
      <c r="AX1319" s="15" t="s">
        <v>73</v>
      </c>
      <c r="AY1319" s="230" t="s">
        <v>226</v>
      </c>
    </row>
    <row r="1320" spans="1:65" s="14" customFormat="1" ht="11.25">
      <c r="B1320" s="209"/>
      <c r="C1320" s="210"/>
      <c r="D1320" s="200" t="s">
        <v>238</v>
      </c>
      <c r="E1320" s="211" t="s">
        <v>19</v>
      </c>
      <c r="F1320" s="212" t="s">
        <v>2253</v>
      </c>
      <c r="G1320" s="210"/>
      <c r="H1320" s="213">
        <v>877.79499999999996</v>
      </c>
      <c r="I1320" s="214"/>
      <c r="J1320" s="210"/>
      <c r="K1320" s="210"/>
      <c r="L1320" s="215"/>
      <c r="M1320" s="216"/>
      <c r="N1320" s="217"/>
      <c r="O1320" s="217"/>
      <c r="P1320" s="217"/>
      <c r="Q1320" s="217"/>
      <c r="R1320" s="217"/>
      <c r="S1320" s="217"/>
      <c r="T1320" s="218"/>
      <c r="AT1320" s="219" t="s">
        <v>238</v>
      </c>
      <c r="AU1320" s="219" t="s">
        <v>82</v>
      </c>
      <c r="AV1320" s="14" t="s">
        <v>82</v>
      </c>
      <c r="AW1320" s="14" t="s">
        <v>35</v>
      </c>
      <c r="AX1320" s="14" t="s">
        <v>80</v>
      </c>
      <c r="AY1320" s="219" t="s">
        <v>226</v>
      </c>
    </row>
    <row r="1321" spans="1:65" s="2" customFormat="1" ht="24.2" customHeight="1">
      <c r="A1321" s="36"/>
      <c r="B1321" s="37"/>
      <c r="C1321" s="180" t="s">
        <v>2254</v>
      </c>
      <c r="D1321" s="180" t="s">
        <v>229</v>
      </c>
      <c r="E1321" s="181" t="s">
        <v>2255</v>
      </c>
      <c r="F1321" s="182" t="s">
        <v>2256</v>
      </c>
      <c r="G1321" s="183" t="s">
        <v>608</v>
      </c>
      <c r="H1321" s="184">
        <v>341.55599999999998</v>
      </c>
      <c r="I1321" s="185"/>
      <c r="J1321" s="186">
        <f>ROUND(I1321*H1321,2)</f>
        <v>0</v>
      </c>
      <c r="K1321" s="182" t="s">
        <v>19</v>
      </c>
      <c r="L1321" s="41"/>
      <c r="M1321" s="187" t="s">
        <v>19</v>
      </c>
      <c r="N1321" s="188" t="s">
        <v>44</v>
      </c>
      <c r="O1321" s="66"/>
      <c r="P1321" s="189">
        <f>O1321*H1321</f>
        <v>0</v>
      </c>
      <c r="Q1321" s="189">
        <v>0</v>
      </c>
      <c r="R1321" s="189">
        <f>Q1321*H1321</f>
        <v>0</v>
      </c>
      <c r="S1321" s="189">
        <v>0</v>
      </c>
      <c r="T1321" s="190">
        <f>S1321*H1321</f>
        <v>0</v>
      </c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R1321" s="191" t="s">
        <v>234</v>
      </c>
      <c r="AT1321" s="191" t="s">
        <v>229</v>
      </c>
      <c r="AU1321" s="191" t="s">
        <v>82</v>
      </c>
      <c r="AY1321" s="19" t="s">
        <v>226</v>
      </c>
      <c r="BE1321" s="192">
        <f>IF(N1321="základní",J1321,0)</f>
        <v>0</v>
      </c>
      <c r="BF1321" s="192">
        <f>IF(N1321="snížená",J1321,0)</f>
        <v>0</v>
      </c>
      <c r="BG1321" s="192">
        <f>IF(N1321="zákl. přenesená",J1321,0)</f>
        <v>0</v>
      </c>
      <c r="BH1321" s="192">
        <f>IF(N1321="sníž. přenesená",J1321,0)</f>
        <v>0</v>
      </c>
      <c r="BI1321" s="192">
        <f>IF(N1321="nulová",J1321,0)</f>
        <v>0</v>
      </c>
      <c r="BJ1321" s="19" t="s">
        <v>80</v>
      </c>
      <c r="BK1321" s="192">
        <f>ROUND(I1321*H1321,2)</f>
        <v>0</v>
      </c>
      <c r="BL1321" s="19" t="s">
        <v>234</v>
      </c>
      <c r="BM1321" s="191" t="s">
        <v>2257</v>
      </c>
    </row>
    <row r="1322" spans="1:65" s="13" customFormat="1" ht="11.25">
      <c r="B1322" s="198"/>
      <c r="C1322" s="199"/>
      <c r="D1322" s="200" t="s">
        <v>238</v>
      </c>
      <c r="E1322" s="201" t="s">
        <v>19</v>
      </c>
      <c r="F1322" s="202" t="s">
        <v>1972</v>
      </c>
      <c r="G1322" s="199"/>
      <c r="H1322" s="201" t="s">
        <v>19</v>
      </c>
      <c r="I1322" s="203"/>
      <c r="J1322" s="199"/>
      <c r="K1322" s="199"/>
      <c r="L1322" s="204"/>
      <c r="M1322" s="205"/>
      <c r="N1322" s="206"/>
      <c r="O1322" s="206"/>
      <c r="P1322" s="206"/>
      <c r="Q1322" s="206"/>
      <c r="R1322" s="206"/>
      <c r="S1322" s="206"/>
      <c r="T1322" s="207"/>
      <c r="AT1322" s="208" t="s">
        <v>238</v>
      </c>
      <c r="AU1322" s="208" t="s">
        <v>82</v>
      </c>
      <c r="AV1322" s="13" t="s">
        <v>80</v>
      </c>
      <c r="AW1322" s="13" t="s">
        <v>35</v>
      </c>
      <c r="AX1322" s="13" t="s">
        <v>73</v>
      </c>
      <c r="AY1322" s="208" t="s">
        <v>226</v>
      </c>
    </row>
    <row r="1323" spans="1:65" s="13" customFormat="1" ht="11.25">
      <c r="B1323" s="198"/>
      <c r="C1323" s="199"/>
      <c r="D1323" s="200" t="s">
        <v>238</v>
      </c>
      <c r="E1323" s="201" t="s">
        <v>19</v>
      </c>
      <c r="F1323" s="202" t="s">
        <v>2258</v>
      </c>
      <c r="G1323" s="199"/>
      <c r="H1323" s="201" t="s">
        <v>19</v>
      </c>
      <c r="I1323" s="203"/>
      <c r="J1323" s="199"/>
      <c r="K1323" s="199"/>
      <c r="L1323" s="204"/>
      <c r="M1323" s="205"/>
      <c r="N1323" s="206"/>
      <c r="O1323" s="206"/>
      <c r="P1323" s="206"/>
      <c r="Q1323" s="206"/>
      <c r="R1323" s="206"/>
      <c r="S1323" s="206"/>
      <c r="T1323" s="207"/>
      <c r="AT1323" s="208" t="s">
        <v>238</v>
      </c>
      <c r="AU1323" s="208" t="s">
        <v>82</v>
      </c>
      <c r="AV1323" s="13" t="s">
        <v>80</v>
      </c>
      <c r="AW1323" s="13" t="s">
        <v>35</v>
      </c>
      <c r="AX1323" s="13" t="s">
        <v>73</v>
      </c>
      <c r="AY1323" s="208" t="s">
        <v>226</v>
      </c>
    </row>
    <row r="1324" spans="1:65" s="14" customFormat="1" ht="11.25">
      <c r="B1324" s="209"/>
      <c r="C1324" s="210"/>
      <c r="D1324" s="200" t="s">
        <v>238</v>
      </c>
      <c r="E1324" s="211" t="s">
        <v>19</v>
      </c>
      <c r="F1324" s="212" t="s">
        <v>2259</v>
      </c>
      <c r="G1324" s="210"/>
      <c r="H1324" s="213">
        <v>297.005</v>
      </c>
      <c r="I1324" s="214"/>
      <c r="J1324" s="210"/>
      <c r="K1324" s="210"/>
      <c r="L1324" s="215"/>
      <c r="M1324" s="216"/>
      <c r="N1324" s="217"/>
      <c r="O1324" s="217"/>
      <c r="P1324" s="217"/>
      <c r="Q1324" s="217"/>
      <c r="R1324" s="217"/>
      <c r="S1324" s="217"/>
      <c r="T1324" s="218"/>
      <c r="AT1324" s="219" t="s">
        <v>238</v>
      </c>
      <c r="AU1324" s="219" t="s">
        <v>82</v>
      </c>
      <c r="AV1324" s="14" t="s">
        <v>82</v>
      </c>
      <c r="AW1324" s="14" t="s">
        <v>35</v>
      </c>
      <c r="AX1324" s="14" t="s">
        <v>73</v>
      </c>
      <c r="AY1324" s="219" t="s">
        <v>226</v>
      </c>
    </row>
    <row r="1325" spans="1:65" s="16" customFormat="1" ht="11.25">
      <c r="B1325" s="253"/>
      <c r="C1325" s="254"/>
      <c r="D1325" s="200" t="s">
        <v>238</v>
      </c>
      <c r="E1325" s="255" t="s">
        <v>19</v>
      </c>
      <c r="F1325" s="256" t="s">
        <v>1207</v>
      </c>
      <c r="G1325" s="254"/>
      <c r="H1325" s="257">
        <v>297.005</v>
      </c>
      <c r="I1325" s="258"/>
      <c r="J1325" s="254"/>
      <c r="K1325" s="254"/>
      <c r="L1325" s="259"/>
      <c r="M1325" s="260"/>
      <c r="N1325" s="261"/>
      <c r="O1325" s="261"/>
      <c r="P1325" s="261"/>
      <c r="Q1325" s="261"/>
      <c r="R1325" s="261"/>
      <c r="S1325" s="261"/>
      <c r="T1325" s="262"/>
      <c r="AT1325" s="263" t="s">
        <v>238</v>
      </c>
      <c r="AU1325" s="263" t="s">
        <v>82</v>
      </c>
      <c r="AV1325" s="16" t="s">
        <v>90</v>
      </c>
      <c r="AW1325" s="16" t="s">
        <v>35</v>
      </c>
      <c r="AX1325" s="16" t="s">
        <v>73</v>
      </c>
      <c r="AY1325" s="263" t="s">
        <v>226</v>
      </c>
    </row>
    <row r="1326" spans="1:65" s="14" customFormat="1" ht="11.25">
      <c r="B1326" s="209"/>
      <c r="C1326" s="210"/>
      <c r="D1326" s="200" t="s">
        <v>238</v>
      </c>
      <c r="E1326" s="211" t="s">
        <v>19</v>
      </c>
      <c r="F1326" s="212" t="s">
        <v>2260</v>
      </c>
      <c r="G1326" s="210"/>
      <c r="H1326" s="213">
        <v>44.551000000000002</v>
      </c>
      <c r="I1326" s="214"/>
      <c r="J1326" s="210"/>
      <c r="K1326" s="210"/>
      <c r="L1326" s="215"/>
      <c r="M1326" s="216"/>
      <c r="N1326" s="217"/>
      <c r="O1326" s="217"/>
      <c r="P1326" s="217"/>
      <c r="Q1326" s="217"/>
      <c r="R1326" s="217"/>
      <c r="S1326" s="217"/>
      <c r="T1326" s="218"/>
      <c r="AT1326" s="219" t="s">
        <v>238</v>
      </c>
      <c r="AU1326" s="219" t="s">
        <v>82</v>
      </c>
      <c r="AV1326" s="14" t="s">
        <v>82</v>
      </c>
      <c r="AW1326" s="14" t="s">
        <v>35</v>
      </c>
      <c r="AX1326" s="14" t="s">
        <v>73</v>
      </c>
      <c r="AY1326" s="219" t="s">
        <v>226</v>
      </c>
    </row>
    <row r="1327" spans="1:65" s="16" customFormat="1" ht="11.25">
      <c r="B1327" s="253"/>
      <c r="C1327" s="254"/>
      <c r="D1327" s="200" t="s">
        <v>238</v>
      </c>
      <c r="E1327" s="255" t="s">
        <v>19</v>
      </c>
      <c r="F1327" s="256" t="s">
        <v>1207</v>
      </c>
      <c r="G1327" s="254"/>
      <c r="H1327" s="257">
        <v>44.551000000000002</v>
      </c>
      <c r="I1327" s="258"/>
      <c r="J1327" s="254"/>
      <c r="K1327" s="254"/>
      <c r="L1327" s="259"/>
      <c r="M1327" s="260"/>
      <c r="N1327" s="261"/>
      <c r="O1327" s="261"/>
      <c r="P1327" s="261"/>
      <c r="Q1327" s="261"/>
      <c r="R1327" s="261"/>
      <c r="S1327" s="261"/>
      <c r="T1327" s="262"/>
      <c r="AT1327" s="263" t="s">
        <v>238</v>
      </c>
      <c r="AU1327" s="263" t="s">
        <v>82</v>
      </c>
      <c r="AV1327" s="16" t="s">
        <v>90</v>
      </c>
      <c r="AW1327" s="16" t="s">
        <v>35</v>
      </c>
      <c r="AX1327" s="16" t="s">
        <v>73</v>
      </c>
      <c r="AY1327" s="263" t="s">
        <v>226</v>
      </c>
    </row>
    <row r="1328" spans="1:65" s="15" customFormat="1" ht="11.25">
      <c r="B1328" s="220"/>
      <c r="C1328" s="221"/>
      <c r="D1328" s="200" t="s">
        <v>238</v>
      </c>
      <c r="E1328" s="222" t="s">
        <v>19</v>
      </c>
      <c r="F1328" s="223" t="s">
        <v>241</v>
      </c>
      <c r="G1328" s="221"/>
      <c r="H1328" s="224">
        <v>341.55599999999998</v>
      </c>
      <c r="I1328" s="225"/>
      <c r="J1328" s="221"/>
      <c r="K1328" s="221"/>
      <c r="L1328" s="226"/>
      <c r="M1328" s="227"/>
      <c r="N1328" s="228"/>
      <c r="O1328" s="228"/>
      <c r="P1328" s="228"/>
      <c r="Q1328" s="228"/>
      <c r="R1328" s="228"/>
      <c r="S1328" s="228"/>
      <c r="T1328" s="229"/>
      <c r="AT1328" s="230" t="s">
        <v>238</v>
      </c>
      <c r="AU1328" s="230" t="s">
        <v>82</v>
      </c>
      <c r="AV1328" s="15" t="s">
        <v>143</v>
      </c>
      <c r="AW1328" s="15" t="s">
        <v>35</v>
      </c>
      <c r="AX1328" s="15" t="s">
        <v>80</v>
      </c>
      <c r="AY1328" s="230" t="s">
        <v>226</v>
      </c>
    </row>
    <row r="1329" spans="1:65" s="2" customFormat="1" ht="16.5" customHeight="1">
      <c r="A1329" s="36"/>
      <c r="B1329" s="37"/>
      <c r="C1329" s="180" t="s">
        <v>2261</v>
      </c>
      <c r="D1329" s="180" t="s">
        <v>229</v>
      </c>
      <c r="E1329" s="181" t="s">
        <v>2262</v>
      </c>
      <c r="F1329" s="182" t="s">
        <v>2263</v>
      </c>
      <c r="G1329" s="183" t="s">
        <v>261</v>
      </c>
      <c r="H1329" s="184">
        <v>1</v>
      </c>
      <c r="I1329" s="185"/>
      <c r="J1329" s="186">
        <f>ROUND(I1329*H1329,2)</f>
        <v>0</v>
      </c>
      <c r="K1329" s="182" t="s">
        <v>19</v>
      </c>
      <c r="L1329" s="41"/>
      <c r="M1329" s="187" t="s">
        <v>19</v>
      </c>
      <c r="N1329" s="188" t="s">
        <v>44</v>
      </c>
      <c r="O1329" s="66"/>
      <c r="P1329" s="189">
        <f>O1329*H1329</f>
        <v>0</v>
      </c>
      <c r="Q1329" s="189">
        <v>0</v>
      </c>
      <c r="R1329" s="189">
        <f>Q1329*H1329</f>
        <v>0</v>
      </c>
      <c r="S1329" s="189">
        <v>0</v>
      </c>
      <c r="T1329" s="190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191" t="s">
        <v>234</v>
      </c>
      <c r="AT1329" s="191" t="s">
        <v>229</v>
      </c>
      <c r="AU1329" s="191" t="s">
        <v>82</v>
      </c>
      <c r="AY1329" s="19" t="s">
        <v>226</v>
      </c>
      <c r="BE1329" s="192">
        <f>IF(N1329="základní",J1329,0)</f>
        <v>0</v>
      </c>
      <c r="BF1329" s="192">
        <f>IF(N1329="snížená",J1329,0)</f>
        <v>0</v>
      </c>
      <c r="BG1329" s="192">
        <f>IF(N1329="zákl. přenesená",J1329,0)</f>
        <v>0</v>
      </c>
      <c r="BH1329" s="192">
        <f>IF(N1329="sníž. přenesená",J1329,0)</f>
        <v>0</v>
      </c>
      <c r="BI1329" s="192">
        <f>IF(N1329="nulová",J1329,0)</f>
        <v>0</v>
      </c>
      <c r="BJ1329" s="19" t="s">
        <v>80</v>
      </c>
      <c r="BK1329" s="192">
        <f>ROUND(I1329*H1329,2)</f>
        <v>0</v>
      </c>
      <c r="BL1329" s="19" t="s">
        <v>234</v>
      </c>
      <c r="BM1329" s="191" t="s">
        <v>2264</v>
      </c>
    </row>
    <row r="1330" spans="1:65" s="13" customFormat="1" ht="11.25">
      <c r="B1330" s="198"/>
      <c r="C1330" s="199"/>
      <c r="D1330" s="200" t="s">
        <v>238</v>
      </c>
      <c r="E1330" s="201" t="s">
        <v>19</v>
      </c>
      <c r="F1330" s="202" t="s">
        <v>482</v>
      </c>
      <c r="G1330" s="199"/>
      <c r="H1330" s="201" t="s">
        <v>19</v>
      </c>
      <c r="I1330" s="203"/>
      <c r="J1330" s="199"/>
      <c r="K1330" s="199"/>
      <c r="L1330" s="204"/>
      <c r="M1330" s="205"/>
      <c r="N1330" s="206"/>
      <c r="O1330" s="206"/>
      <c r="P1330" s="206"/>
      <c r="Q1330" s="206"/>
      <c r="R1330" s="206"/>
      <c r="S1330" s="206"/>
      <c r="T1330" s="207"/>
      <c r="AT1330" s="208" t="s">
        <v>238</v>
      </c>
      <c r="AU1330" s="208" t="s">
        <v>82</v>
      </c>
      <c r="AV1330" s="13" t="s">
        <v>80</v>
      </c>
      <c r="AW1330" s="13" t="s">
        <v>35</v>
      </c>
      <c r="AX1330" s="13" t="s">
        <v>73</v>
      </c>
      <c r="AY1330" s="208" t="s">
        <v>226</v>
      </c>
    </row>
    <row r="1331" spans="1:65" s="14" customFormat="1" ht="11.25">
      <c r="B1331" s="209"/>
      <c r="C1331" s="210"/>
      <c r="D1331" s="200" t="s">
        <v>238</v>
      </c>
      <c r="E1331" s="211" t="s">
        <v>19</v>
      </c>
      <c r="F1331" s="212" t="s">
        <v>2265</v>
      </c>
      <c r="G1331" s="210"/>
      <c r="H1331" s="213">
        <v>1</v>
      </c>
      <c r="I1331" s="214"/>
      <c r="J1331" s="210"/>
      <c r="K1331" s="210"/>
      <c r="L1331" s="215"/>
      <c r="M1331" s="216"/>
      <c r="N1331" s="217"/>
      <c r="O1331" s="217"/>
      <c r="P1331" s="217"/>
      <c r="Q1331" s="217"/>
      <c r="R1331" s="217"/>
      <c r="S1331" s="217"/>
      <c r="T1331" s="218"/>
      <c r="AT1331" s="219" t="s">
        <v>238</v>
      </c>
      <c r="AU1331" s="219" t="s">
        <v>82</v>
      </c>
      <c r="AV1331" s="14" t="s">
        <v>82</v>
      </c>
      <c r="AW1331" s="14" t="s">
        <v>35</v>
      </c>
      <c r="AX1331" s="14" t="s">
        <v>73</v>
      </c>
      <c r="AY1331" s="219" t="s">
        <v>226</v>
      </c>
    </row>
    <row r="1332" spans="1:65" s="15" customFormat="1" ht="11.25">
      <c r="B1332" s="220"/>
      <c r="C1332" s="221"/>
      <c r="D1332" s="200" t="s">
        <v>238</v>
      </c>
      <c r="E1332" s="222" t="s">
        <v>19</v>
      </c>
      <c r="F1332" s="223" t="s">
        <v>241</v>
      </c>
      <c r="G1332" s="221"/>
      <c r="H1332" s="224">
        <v>1</v>
      </c>
      <c r="I1332" s="225"/>
      <c r="J1332" s="221"/>
      <c r="K1332" s="221"/>
      <c r="L1332" s="226"/>
      <c r="M1332" s="227"/>
      <c r="N1332" s="228"/>
      <c r="O1332" s="228"/>
      <c r="P1332" s="228"/>
      <c r="Q1332" s="228"/>
      <c r="R1332" s="228"/>
      <c r="S1332" s="228"/>
      <c r="T1332" s="229"/>
      <c r="AT1332" s="230" t="s">
        <v>238</v>
      </c>
      <c r="AU1332" s="230" t="s">
        <v>82</v>
      </c>
      <c r="AV1332" s="15" t="s">
        <v>143</v>
      </c>
      <c r="AW1332" s="15" t="s">
        <v>35</v>
      </c>
      <c r="AX1332" s="15" t="s">
        <v>80</v>
      </c>
      <c r="AY1332" s="230" t="s">
        <v>226</v>
      </c>
    </row>
    <row r="1333" spans="1:65" s="2" customFormat="1" ht="16.5" customHeight="1">
      <c r="A1333" s="36"/>
      <c r="B1333" s="37"/>
      <c r="C1333" s="180" t="s">
        <v>2266</v>
      </c>
      <c r="D1333" s="180" t="s">
        <v>229</v>
      </c>
      <c r="E1333" s="181" t="s">
        <v>2267</v>
      </c>
      <c r="F1333" s="182" t="s">
        <v>2268</v>
      </c>
      <c r="G1333" s="183" t="s">
        <v>261</v>
      </c>
      <c r="H1333" s="184">
        <v>1</v>
      </c>
      <c r="I1333" s="185"/>
      <c r="J1333" s="186">
        <f>ROUND(I1333*H1333,2)</f>
        <v>0</v>
      </c>
      <c r="K1333" s="182" t="s">
        <v>19</v>
      </c>
      <c r="L1333" s="41"/>
      <c r="M1333" s="187" t="s">
        <v>19</v>
      </c>
      <c r="N1333" s="188" t="s">
        <v>44</v>
      </c>
      <c r="O1333" s="66"/>
      <c r="P1333" s="189">
        <f>O1333*H1333</f>
        <v>0</v>
      </c>
      <c r="Q1333" s="189">
        <v>0</v>
      </c>
      <c r="R1333" s="189">
        <f>Q1333*H1333</f>
        <v>0</v>
      </c>
      <c r="S1333" s="189">
        <v>0</v>
      </c>
      <c r="T1333" s="190">
        <f>S1333*H1333</f>
        <v>0</v>
      </c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R1333" s="191" t="s">
        <v>234</v>
      </c>
      <c r="AT1333" s="191" t="s">
        <v>229</v>
      </c>
      <c r="AU1333" s="191" t="s">
        <v>82</v>
      </c>
      <c r="AY1333" s="19" t="s">
        <v>226</v>
      </c>
      <c r="BE1333" s="192">
        <f>IF(N1333="základní",J1333,0)</f>
        <v>0</v>
      </c>
      <c r="BF1333" s="192">
        <f>IF(N1333="snížená",J1333,0)</f>
        <v>0</v>
      </c>
      <c r="BG1333" s="192">
        <f>IF(N1333="zákl. přenesená",J1333,0)</f>
        <v>0</v>
      </c>
      <c r="BH1333" s="192">
        <f>IF(N1333="sníž. přenesená",J1333,0)</f>
        <v>0</v>
      </c>
      <c r="BI1333" s="192">
        <f>IF(N1333="nulová",J1333,0)</f>
        <v>0</v>
      </c>
      <c r="BJ1333" s="19" t="s">
        <v>80</v>
      </c>
      <c r="BK1333" s="192">
        <f>ROUND(I1333*H1333,2)</f>
        <v>0</v>
      </c>
      <c r="BL1333" s="19" t="s">
        <v>234</v>
      </c>
      <c r="BM1333" s="191" t="s">
        <v>2269</v>
      </c>
    </row>
    <row r="1334" spans="1:65" s="2" customFormat="1" ht="16.5" customHeight="1">
      <c r="A1334" s="36"/>
      <c r="B1334" s="37"/>
      <c r="C1334" s="180" t="s">
        <v>2270</v>
      </c>
      <c r="D1334" s="180" t="s">
        <v>229</v>
      </c>
      <c r="E1334" s="181" t="s">
        <v>2271</v>
      </c>
      <c r="F1334" s="182" t="s">
        <v>2272</v>
      </c>
      <c r="G1334" s="183" t="s">
        <v>232</v>
      </c>
      <c r="H1334" s="184">
        <v>15.976000000000001</v>
      </c>
      <c r="I1334" s="185"/>
      <c r="J1334" s="186">
        <f>ROUND(I1334*H1334,2)</f>
        <v>0</v>
      </c>
      <c r="K1334" s="182" t="s">
        <v>19</v>
      </c>
      <c r="L1334" s="41"/>
      <c r="M1334" s="187" t="s">
        <v>19</v>
      </c>
      <c r="N1334" s="188" t="s">
        <v>44</v>
      </c>
      <c r="O1334" s="66"/>
      <c r="P1334" s="189">
        <f>O1334*H1334</f>
        <v>0</v>
      </c>
      <c r="Q1334" s="189">
        <v>0</v>
      </c>
      <c r="R1334" s="189">
        <f>Q1334*H1334</f>
        <v>0</v>
      </c>
      <c r="S1334" s="189">
        <v>0</v>
      </c>
      <c r="T1334" s="190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91" t="s">
        <v>234</v>
      </c>
      <c r="AT1334" s="191" t="s">
        <v>229</v>
      </c>
      <c r="AU1334" s="191" t="s">
        <v>82</v>
      </c>
      <c r="AY1334" s="19" t="s">
        <v>226</v>
      </c>
      <c r="BE1334" s="192">
        <f>IF(N1334="základní",J1334,0)</f>
        <v>0</v>
      </c>
      <c r="BF1334" s="192">
        <f>IF(N1334="snížená",J1334,0)</f>
        <v>0</v>
      </c>
      <c r="BG1334" s="192">
        <f>IF(N1334="zákl. přenesená",J1334,0)</f>
        <v>0</v>
      </c>
      <c r="BH1334" s="192">
        <f>IF(N1334="sníž. přenesená",J1334,0)</f>
        <v>0</v>
      </c>
      <c r="BI1334" s="192">
        <f>IF(N1334="nulová",J1334,0)</f>
        <v>0</v>
      </c>
      <c r="BJ1334" s="19" t="s">
        <v>80</v>
      </c>
      <c r="BK1334" s="192">
        <f>ROUND(I1334*H1334,2)</f>
        <v>0</v>
      </c>
      <c r="BL1334" s="19" t="s">
        <v>234</v>
      </c>
      <c r="BM1334" s="191" t="s">
        <v>2273</v>
      </c>
    </row>
    <row r="1335" spans="1:65" s="13" customFormat="1" ht="11.25">
      <c r="B1335" s="198"/>
      <c r="C1335" s="199"/>
      <c r="D1335" s="200" t="s">
        <v>238</v>
      </c>
      <c r="E1335" s="201" t="s">
        <v>19</v>
      </c>
      <c r="F1335" s="202" t="s">
        <v>1972</v>
      </c>
      <c r="G1335" s="199"/>
      <c r="H1335" s="201" t="s">
        <v>19</v>
      </c>
      <c r="I1335" s="203"/>
      <c r="J1335" s="199"/>
      <c r="K1335" s="199"/>
      <c r="L1335" s="204"/>
      <c r="M1335" s="205"/>
      <c r="N1335" s="206"/>
      <c r="O1335" s="206"/>
      <c r="P1335" s="206"/>
      <c r="Q1335" s="206"/>
      <c r="R1335" s="206"/>
      <c r="S1335" s="206"/>
      <c r="T1335" s="207"/>
      <c r="AT1335" s="208" t="s">
        <v>238</v>
      </c>
      <c r="AU1335" s="208" t="s">
        <v>82</v>
      </c>
      <c r="AV1335" s="13" t="s">
        <v>80</v>
      </c>
      <c r="AW1335" s="13" t="s">
        <v>35</v>
      </c>
      <c r="AX1335" s="13" t="s">
        <v>73</v>
      </c>
      <c r="AY1335" s="208" t="s">
        <v>226</v>
      </c>
    </row>
    <row r="1336" spans="1:65" s="13" customFormat="1" ht="11.25">
      <c r="B1336" s="198"/>
      <c r="C1336" s="199"/>
      <c r="D1336" s="200" t="s">
        <v>238</v>
      </c>
      <c r="E1336" s="201" t="s">
        <v>19</v>
      </c>
      <c r="F1336" s="202" t="s">
        <v>2241</v>
      </c>
      <c r="G1336" s="199"/>
      <c r="H1336" s="201" t="s">
        <v>19</v>
      </c>
      <c r="I1336" s="203"/>
      <c r="J1336" s="199"/>
      <c r="K1336" s="199"/>
      <c r="L1336" s="204"/>
      <c r="M1336" s="205"/>
      <c r="N1336" s="206"/>
      <c r="O1336" s="206"/>
      <c r="P1336" s="206"/>
      <c r="Q1336" s="206"/>
      <c r="R1336" s="206"/>
      <c r="S1336" s="206"/>
      <c r="T1336" s="207"/>
      <c r="AT1336" s="208" t="s">
        <v>238</v>
      </c>
      <c r="AU1336" s="208" t="s">
        <v>82</v>
      </c>
      <c r="AV1336" s="13" t="s">
        <v>80</v>
      </c>
      <c r="AW1336" s="13" t="s">
        <v>35</v>
      </c>
      <c r="AX1336" s="13" t="s">
        <v>73</v>
      </c>
      <c r="AY1336" s="208" t="s">
        <v>226</v>
      </c>
    </row>
    <row r="1337" spans="1:65" s="14" customFormat="1" ht="11.25">
      <c r="B1337" s="209"/>
      <c r="C1337" s="210"/>
      <c r="D1337" s="200" t="s">
        <v>238</v>
      </c>
      <c r="E1337" s="211" t="s">
        <v>19</v>
      </c>
      <c r="F1337" s="212" t="s">
        <v>2274</v>
      </c>
      <c r="G1337" s="210"/>
      <c r="H1337" s="213">
        <v>4.95</v>
      </c>
      <c r="I1337" s="214"/>
      <c r="J1337" s="210"/>
      <c r="K1337" s="210"/>
      <c r="L1337" s="215"/>
      <c r="M1337" s="216"/>
      <c r="N1337" s="217"/>
      <c r="O1337" s="217"/>
      <c r="P1337" s="217"/>
      <c r="Q1337" s="217"/>
      <c r="R1337" s="217"/>
      <c r="S1337" s="217"/>
      <c r="T1337" s="218"/>
      <c r="AT1337" s="219" t="s">
        <v>238</v>
      </c>
      <c r="AU1337" s="219" t="s">
        <v>82</v>
      </c>
      <c r="AV1337" s="14" t="s">
        <v>82</v>
      </c>
      <c r="AW1337" s="14" t="s">
        <v>35</v>
      </c>
      <c r="AX1337" s="14" t="s">
        <v>73</v>
      </c>
      <c r="AY1337" s="219" t="s">
        <v>226</v>
      </c>
    </row>
    <row r="1338" spans="1:65" s="14" customFormat="1" ht="11.25">
      <c r="B1338" s="209"/>
      <c r="C1338" s="210"/>
      <c r="D1338" s="200" t="s">
        <v>238</v>
      </c>
      <c r="E1338" s="211" t="s">
        <v>19</v>
      </c>
      <c r="F1338" s="212" t="s">
        <v>2275</v>
      </c>
      <c r="G1338" s="210"/>
      <c r="H1338" s="213">
        <v>7.5629999999999997</v>
      </c>
      <c r="I1338" s="214"/>
      <c r="J1338" s="210"/>
      <c r="K1338" s="210"/>
      <c r="L1338" s="215"/>
      <c r="M1338" s="216"/>
      <c r="N1338" s="217"/>
      <c r="O1338" s="217"/>
      <c r="P1338" s="217"/>
      <c r="Q1338" s="217"/>
      <c r="R1338" s="217"/>
      <c r="S1338" s="217"/>
      <c r="T1338" s="218"/>
      <c r="AT1338" s="219" t="s">
        <v>238</v>
      </c>
      <c r="AU1338" s="219" t="s">
        <v>82</v>
      </c>
      <c r="AV1338" s="14" t="s">
        <v>82</v>
      </c>
      <c r="AW1338" s="14" t="s">
        <v>35</v>
      </c>
      <c r="AX1338" s="14" t="s">
        <v>73</v>
      </c>
      <c r="AY1338" s="219" t="s">
        <v>226</v>
      </c>
    </row>
    <row r="1339" spans="1:65" s="16" customFormat="1" ht="11.25">
      <c r="B1339" s="253"/>
      <c r="C1339" s="254"/>
      <c r="D1339" s="200" t="s">
        <v>238</v>
      </c>
      <c r="E1339" s="255" t="s">
        <v>19</v>
      </c>
      <c r="F1339" s="256" t="s">
        <v>1207</v>
      </c>
      <c r="G1339" s="254"/>
      <c r="H1339" s="257">
        <v>12.513</v>
      </c>
      <c r="I1339" s="258"/>
      <c r="J1339" s="254"/>
      <c r="K1339" s="254"/>
      <c r="L1339" s="259"/>
      <c r="M1339" s="260"/>
      <c r="N1339" s="261"/>
      <c r="O1339" s="261"/>
      <c r="P1339" s="261"/>
      <c r="Q1339" s="261"/>
      <c r="R1339" s="261"/>
      <c r="S1339" s="261"/>
      <c r="T1339" s="262"/>
      <c r="AT1339" s="263" t="s">
        <v>238</v>
      </c>
      <c r="AU1339" s="263" t="s">
        <v>82</v>
      </c>
      <c r="AV1339" s="16" t="s">
        <v>90</v>
      </c>
      <c r="AW1339" s="16" t="s">
        <v>35</v>
      </c>
      <c r="AX1339" s="16" t="s">
        <v>73</v>
      </c>
      <c r="AY1339" s="263" t="s">
        <v>226</v>
      </c>
    </row>
    <row r="1340" spans="1:65" s="13" customFormat="1" ht="11.25">
      <c r="B1340" s="198"/>
      <c r="C1340" s="199"/>
      <c r="D1340" s="200" t="s">
        <v>238</v>
      </c>
      <c r="E1340" s="201" t="s">
        <v>19</v>
      </c>
      <c r="F1340" s="202" t="s">
        <v>2276</v>
      </c>
      <c r="G1340" s="199"/>
      <c r="H1340" s="201" t="s">
        <v>19</v>
      </c>
      <c r="I1340" s="203"/>
      <c r="J1340" s="199"/>
      <c r="K1340" s="199"/>
      <c r="L1340" s="204"/>
      <c r="M1340" s="205"/>
      <c r="N1340" s="206"/>
      <c r="O1340" s="206"/>
      <c r="P1340" s="206"/>
      <c r="Q1340" s="206"/>
      <c r="R1340" s="206"/>
      <c r="S1340" s="206"/>
      <c r="T1340" s="207"/>
      <c r="AT1340" s="208" t="s">
        <v>238</v>
      </c>
      <c r="AU1340" s="208" t="s">
        <v>82</v>
      </c>
      <c r="AV1340" s="13" t="s">
        <v>80</v>
      </c>
      <c r="AW1340" s="13" t="s">
        <v>35</v>
      </c>
      <c r="AX1340" s="13" t="s">
        <v>73</v>
      </c>
      <c r="AY1340" s="208" t="s">
        <v>226</v>
      </c>
    </row>
    <row r="1341" spans="1:65" s="14" customFormat="1" ht="11.25">
      <c r="B1341" s="209"/>
      <c r="C1341" s="210"/>
      <c r="D1341" s="200" t="s">
        <v>238</v>
      </c>
      <c r="E1341" s="211" t="s">
        <v>19</v>
      </c>
      <c r="F1341" s="212" t="s">
        <v>2277</v>
      </c>
      <c r="G1341" s="210"/>
      <c r="H1341" s="213">
        <v>2.7749999999999999</v>
      </c>
      <c r="I1341" s="214"/>
      <c r="J1341" s="210"/>
      <c r="K1341" s="210"/>
      <c r="L1341" s="215"/>
      <c r="M1341" s="216"/>
      <c r="N1341" s="217"/>
      <c r="O1341" s="217"/>
      <c r="P1341" s="217"/>
      <c r="Q1341" s="217"/>
      <c r="R1341" s="217"/>
      <c r="S1341" s="217"/>
      <c r="T1341" s="218"/>
      <c r="AT1341" s="219" t="s">
        <v>238</v>
      </c>
      <c r="AU1341" s="219" t="s">
        <v>82</v>
      </c>
      <c r="AV1341" s="14" t="s">
        <v>82</v>
      </c>
      <c r="AW1341" s="14" t="s">
        <v>35</v>
      </c>
      <c r="AX1341" s="14" t="s">
        <v>73</v>
      </c>
      <c r="AY1341" s="219" t="s">
        <v>226</v>
      </c>
    </row>
    <row r="1342" spans="1:65" s="14" customFormat="1" ht="11.25">
      <c r="B1342" s="209"/>
      <c r="C1342" s="210"/>
      <c r="D1342" s="200" t="s">
        <v>238</v>
      </c>
      <c r="E1342" s="211" t="s">
        <v>19</v>
      </c>
      <c r="F1342" s="212" t="s">
        <v>2278</v>
      </c>
      <c r="G1342" s="210"/>
      <c r="H1342" s="213">
        <v>0.68799999999999994</v>
      </c>
      <c r="I1342" s="214"/>
      <c r="J1342" s="210"/>
      <c r="K1342" s="210"/>
      <c r="L1342" s="215"/>
      <c r="M1342" s="216"/>
      <c r="N1342" s="217"/>
      <c r="O1342" s="217"/>
      <c r="P1342" s="217"/>
      <c r="Q1342" s="217"/>
      <c r="R1342" s="217"/>
      <c r="S1342" s="217"/>
      <c r="T1342" s="218"/>
      <c r="AT1342" s="219" t="s">
        <v>238</v>
      </c>
      <c r="AU1342" s="219" t="s">
        <v>82</v>
      </c>
      <c r="AV1342" s="14" t="s">
        <v>82</v>
      </c>
      <c r="AW1342" s="14" t="s">
        <v>35</v>
      </c>
      <c r="AX1342" s="14" t="s">
        <v>73</v>
      </c>
      <c r="AY1342" s="219" t="s">
        <v>226</v>
      </c>
    </row>
    <row r="1343" spans="1:65" s="16" customFormat="1" ht="11.25">
      <c r="B1343" s="253"/>
      <c r="C1343" s="254"/>
      <c r="D1343" s="200" t="s">
        <v>238</v>
      </c>
      <c r="E1343" s="255" t="s">
        <v>19</v>
      </c>
      <c r="F1343" s="256" t="s">
        <v>1207</v>
      </c>
      <c r="G1343" s="254"/>
      <c r="H1343" s="257">
        <v>3.4630000000000001</v>
      </c>
      <c r="I1343" s="258"/>
      <c r="J1343" s="254"/>
      <c r="K1343" s="254"/>
      <c r="L1343" s="259"/>
      <c r="M1343" s="260"/>
      <c r="N1343" s="261"/>
      <c r="O1343" s="261"/>
      <c r="P1343" s="261"/>
      <c r="Q1343" s="261"/>
      <c r="R1343" s="261"/>
      <c r="S1343" s="261"/>
      <c r="T1343" s="262"/>
      <c r="AT1343" s="263" t="s">
        <v>238</v>
      </c>
      <c r="AU1343" s="263" t="s">
        <v>82</v>
      </c>
      <c r="AV1343" s="16" t="s">
        <v>90</v>
      </c>
      <c r="AW1343" s="16" t="s">
        <v>35</v>
      </c>
      <c r="AX1343" s="16" t="s">
        <v>73</v>
      </c>
      <c r="AY1343" s="263" t="s">
        <v>226</v>
      </c>
    </row>
    <row r="1344" spans="1:65" s="15" customFormat="1" ht="11.25">
      <c r="B1344" s="220"/>
      <c r="C1344" s="221"/>
      <c r="D1344" s="200" t="s">
        <v>238</v>
      </c>
      <c r="E1344" s="222" t="s">
        <v>19</v>
      </c>
      <c r="F1344" s="223" t="s">
        <v>241</v>
      </c>
      <c r="G1344" s="221"/>
      <c r="H1344" s="224">
        <v>15.976000000000001</v>
      </c>
      <c r="I1344" s="225"/>
      <c r="J1344" s="221"/>
      <c r="K1344" s="221"/>
      <c r="L1344" s="226"/>
      <c r="M1344" s="227"/>
      <c r="N1344" s="228"/>
      <c r="O1344" s="228"/>
      <c r="P1344" s="228"/>
      <c r="Q1344" s="228"/>
      <c r="R1344" s="228"/>
      <c r="S1344" s="228"/>
      <c r="T1344" s="229"/>
      <c r="AT1344" s="230" t="s">
        <v>238</v>
      </c>
      <c r="AU1344" s="230" t="s">
        <v>82</v>
      </c>
      <c r="AV1344" s="15" t="s">
        <v>143</v>
      </c>
      <c r="AW1344" s="15" t="s">
        <v>35</v>
      </c>
      <c r="AX1344" s="15" t="s">
        <v>80</v>
      </c>
      <c r="AY1344" s="230" t="s">
        <v>226</v>
      </c>
    </row>
    <row r="1345" spans="1:65" s="2" customFormat="1" ht="21.75" customHeight="1">
      <c r="A1345" s="36"/>
      <c r="B1345" s="37"/>
      <c r="C1345" s="180" t="s">
        <v>2279</v>
      </c>
      <c r="D1345" s="180" t="s">
        <v>229</v>
      </c>
      <c r="E1345" s="181" t="s">
        <v>2280</v>
      </c>
      <c r="F1345" s="182" t="s">
        <v>2281</v>
      </c>
      <c r="G1345" s="183" t="s">
        <v>1358</v>
      </c>
      <c r="H1345" s="184">
        <v>1</v>
      </c>
      <c r="I1345" s="185"/>
      <c r="J1345" s="186">
        <f>ROUND(I1345*H1345,2)</f>
        <v>0</v>
      </c>
      <c r="K1345" s="182" t="s">
        <v>19</v>
      </c>
      <c r="L1345" s="41"/>
      <c r="M1345" s="187" t="s">
        <v>19</v>
      </c>
      <c r="N1345" s="188" t="s">
        <v>44</v>
      </c>
      <c r="O1345" s="66"/>
      <c r="P1345" s="189">
        <f>O1345*H1345</f>
        <v>0</v>
      </c>
      <c r="Q1345" s="189">
        <v>0</v>
      </c>
      <c r="R1345" s="189">
        <f>Q1345*H1345</f>
        <v>0</v>
      </c>
      <c r="S1345" s="189">
        <v>0</v>
      </c>
      <c r="T1345" s="190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91" t="s">
        <v>234</v>
      </c>
      <c r="AT1345" s="191" t="s">
        <v>229</v>
      </c>
      <c r="AU1345" s="191" t="s">
        <v>82</v>
      </c>
      <c r="AY1345" s="19" t="s">
        <v>226</v>
      </c>
      <c r="BE1345" s="192">
        <f>IF(N1345="základní",J1345,0)</f>
        <v>0</v>
      </c>
      <c r="BF1345" s="192">
        <f>IF(N1345="snížená",J1345,0)</f>
        <v>0</v>
      </c>
      <c r="BG1345" s="192">
        <f>IF(N1345="zákl. přenesená",J1345,0)</f>
        <v>0</v>
      </c>
      <c r="BH1345" s="192">
        <f>IF(N1345="sníž. přenesená",J1345,0)</f>
        <v>0</v>
      </c>
      <c r="BI1345" s="192">
        <f>IF(N1345="nulová",J1345,0)</f>
        <v>0</v>
      </c>
      <c r="BJ1345" s="19" t="s">
        <v>80</v>
      </c>
      <c r="BK1345" s="192">
        <f>ROUND(I1345*H1345,2)</f>
        <v>0</v>
      </c>
      <c r="BL1345" s="19" t="s">
        <v>234</v>
      </c>
      <c r="BM1345" s="191" t="s">
        <v>2282</v>
      </c>
    </row>
    <row r="1346" spans="1:65" s="2" customFormat="1" ht="21.75" customHeight="1">
      <c r="A1346" s="36"/>
      <c r="B1346" s="37"/>
      <c r="C1346" s="180" t="s">
        <v>2283</v>
      </c>
      <c r="D1346" s="180" t="s">
        <v>229</v>
      </c>
      <c r="E1346" s="181" t="s">
        <v>2284</v>
      </c>
      <c r="F1346" s="182" t="s">
        <v>2285</v>
      </c>
      <c r="G1346" s="183" t="s">
        <v>1358</v>
      </c>
      <c r="H1346" s="184">
        <v>1</v>
      </c>
      <c r="I1346" s="185"/>
      <c r="J1346" s="186">
        <f>ROUND(I1346*H1346,2)</f>
        <v>0</v>
      </c>
      <c r="K1346" s="182" t="s">
        <v>19</v>
      </c>
      <c r="L1346" s="41"/>
      <c r="M1346" s="187" t="s">
        <v>19</v>
      </c>
      <c r="N1346" s="188" t="s">
        <v>44</v>
      </c>
      <c r="O1346" s="66"/>
      <c r="P1346" s="189">
        <f>O1346*H1346</f>
        <v>0</v>
      </c>
      <c r="Q1346" s="189">
        <v>0</v>
      </c>
      <c r="R1346" s="189">
        <f>Q1346*H1346</f>
        <v>0</v>
      </c>
      <c r="S1346" s="189">
        <v>0</v>
      </c>
      <c r="T1346" s="190">
        <f>S1346*H1346</f>
        <v>0</v>
      </c>
      <c r="U1346" s="36"/>
      <c r="V1346" s="36"/>
      <c r="W1346" s="36"/>
      <c r="X1346" s="36"/>
      <c r="Y1346" s="36"/>
      <c r="Z1346" s="36"/>
      <c r="AA1346" s="36"/>
      <c r="AB1346" s="36"/>
      <c r="AC1346" s="36"/>
      <c r="AD1346" s="36"/>
      <c r="AE1346" s="36"/>
      <c r="AR1346" s="191" t="s">
        <v>234</v>
      </c>
      <c r="AT1346" s="191" t="s">
        <v>229</v>
      </c>
      <c r="AU1346" s="191" t="s">
        <v>82</v>
      </c>
      <c r="AY1346" s="19" t="s">
        <v>226</v>
      </c>
      <c r="BE1346" s="192">
        <f>IF(N1346="základní",J1346,0)</f>
        <v>0</v>
      </c>
      <c r="BF1346" s="192">
        <f>IF(N1346="snížená",J1346,0)</f>
        <v>0</v>
      </c>
      <c r="BG1346" s="192">
        <f>IF(N1346="zákl. přenesená",J1346,0)</f>
        <v>0</v>
      </c>
      <c r="BH1346" s="192">
        <f>IF(N1346="sníž. přenesená",J1346,0)</f>
        <v>0</v>
      </c>
      <c r="BI1346" s="192">
        <f>IF(N1346="nulová",J1346,0)</f>
        <v>0</v>
      </c>
      <c r="BJ1346" s="19" t="s">
        <v>80</v>
      </c>
      <c r="BK1346" s="192">
        <f>ROUND(I1346*H1346,2)</f>
        <v>0</v>
      </c>
      <c r="BL1346" s="19" t="s">
        <v>234</v>
      </c>
      <c r="BM1346" s="191" t="s">
        <v>2286</v>
      </c>
    </row>
    <row r="1347" spans="1:65" s="2" customFormat="1" ht="24.2" customHeight="1">
      <c r="A1347" s="36"/>
      <c r="B1347" s="37"/>
      <c r="C1347" s="180" t="s">
        <v>2287</v>
      </c>
      <c r="D1347" s="180" t="s">
        <v>229</v>
      </c>
      <c r="E1347" s="181" t="s">
        <v>2288</v>
      </c>
      <c r="F1347" s="182" t="s">
        <v>2289</v>
      </c>
      <c r="G1347" s="183" t="s">
        <v>1358</v>
      </c>
      <c r="H1347" s="184">
        <v>1</v>
      </c>
      <c r="I1347" s="185"/>
      <c r="J1347" s="186">
        <f>ROUND(I1347*H1347,2)</f>
        <v>0</v>
      </c>
      <c r="K1347" s="182" t="s">
        <v>19</v>
      </c>
      <c r="L1347" s="41"/>
      <c r="M1347" s="187" t="s">
        <v>19</v>
      </c>
      <c r="N1347" s="188" t="s">
        <v>44</v>
      </c>
      <c r="O1347" s="66"/>
      <c r="P1347" s="189">
        <f>O1347*H1347</f>
        <v>0</v>
      </c>
      <c r="Q1347" s="189">
        <v>0</v>
      </c>
      <c r="R1347" s="189">
        <f>Q1347*H1347</f>
        <v>0</v>
      </c>
      <c r="S1347" s="189">
        <v>0</v>
      </c>
      <c r="T1347" s="190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91" t="s">
        <v>234</v>
      </c>
      <c r="AT1347" s="191" t="s">
        <v>229</v>
      </c>
      <c r="AU1347" s="191" t="s">
        <v>82</v>
      </c>
      <c r="AY1347" s="19" t="s">
        <v>226</v>
      </c>
      <c r="BE1347" s="192">
        <f>IF(N1347="základní",J1347,0)</f>
        <v>0</v>
      </c>
      <c r="BF1347" s="192">
        <f>IF(N1347="snížená",J1347,0)</f>
        <v>0</v>
      </c>
      <c r="BG1347" s="192">
        <f>IF(N1347="zákl. přenesená",J1347,0)</f>
        <v>0</v>
      </c>
      <c r="BH1347" s="192">
        <f>IF(N1347="sníž. přenesená",J1347,0)</f>
        <v>0</v>
      </c>
      <c r="BI1347" s="192">
        <f>IF(N1347="nulová",J1347,0)</f>
        <v>0</v>
      </c>
      <c r="BJ1347" s="19" t="s">
        <v>80</v>
      </c>
      <c r="BK1347" s="192">
        <f>ROUND(I1347*H1347,2)</f>
        <v>0</v>
      </c>
      <c r="BL1347" s="19" t="s">
        <v>234</v>
      </c>
      <c r="BM1347" s="191" t="s">
        <v>2290</v>
      </c>
    </row>
    <row r="1348" spans="1:65" s="12" customFormat="1" ht="22.9" customHeight="1">
      <c r="B1348" s="164"/>
      <c r="C1348" s="165"/>
      <c r="D1348" s="166" t="s">
        <v>72</v>
      </c>
      <c r="E1348" s="178" t="s">
        <v>2291</v>
      </c>
      <c r="F1348" s="178" t="s">
        <v>2292</v>
      </c>
      <c r="G1348" s="165"/>
      <c r="H1348" s="165"/>
      <c r="I1348" s="168"/>
      <c r="J1348" s="179">
        <f>BK1348</f>
        <v>0</v>
      </c>
      <c r="K1348" s="165"/>
      <c r="L1348" s="170"/>
      <c r="M1348" s="171"/>
      <c r="N1348" s="172"/>
      <c r="O1348" s="172"/>
      <c r="P1348" s="173">
        <f>SUM(P1349:P1480)</f>
        <v>0</v>
      </c>
      <c r="Q1348" s="172"/>
      <c r="R1348" s="173">
        <f>SUM(R1349:R1480)</f>
        <v>2.1551014852500003</v>
      </c>
      <c r="S1348" s="172"/>
      <c r="T1348" s="174">
        <f>SUM(T1349:T1480)</f>
        <v>0</v>
      </c>
      <c r="AR1348" s="175" t="s">
        <v>82</v>
      </c>
      <c r="AT1348" s="176" t="s">
        <v>72</v>
      </c>
      <c r="AU1348" s="176" t="s">
        <v>80</v>
      </c>
      <c r="AY1348" s="175" t="s">
        <v>226</v>
      </c>
      <c r="BK1348" s="177">
        <f>SUM(BK1349:BK1480)</f>
        <v>0</v>
      </c>
    </row>
    <row r="1349" spans="1:65" s="2" customFormat="1" ht="16.5" customHeight="1">
      <c r="A1349" s="36"/>
      <c r="B1349" s="37"/>
      <c r="C1349" s="180" t="s">
        <v>2293</v>
      </c>
      <c r="D1349" s="180" t="s">
        <v>229</v>
      </c>
      <c r="E1349" s="181" t="s">
        <v>2294</v>
      </c>
      <c r="F1349" s="182" t="s">
        <v>2295</v>
      </c>
      <c r="G1349" s="183" t="s">
        <v>232</v>
      </c>
      <c r="H1349" s="184">
        <v>311.42500000000001</v>
      </c>
      <c r="I1349" s="185"/>
      <c r="J1349" s="186">
        <f>ROUND(I1349*H1349,2)</f>
        <v>0</v>
      </c>
      <c r="K1349" s="182" t="s">
        <v>233</v>
      </c>
      <c r="L1349" s="41"/>
      <c r="M1349" s="187" t="s">
        <v>19</v>
      </c>
      <c r="N1349" s="188" t="s">
        <v>44</v>
      </c>
      <c r="O1349" s="66"/>
      <c r="P1349" s="189">
        <f>O1349*H1349</f>
        <v>0</v>
      </c>
      <c r="Q1349" s="189">
        <v>4.0000000000000002E-4</v>
      </c>
      <c r="R1349" s="189">
        <f>Q1349*H1349</f>
        <v>0.12457000000000001</v>
      </c>
      <c r="S1349" s="189">
        <v>0</v>
      </c>
      <c r="T1349" s="190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191" t="s">
        <v>234</v>
      </c>
      <c r="AT1349" s="191" t="s">
        <v>229</v>
      </c>
      <c r="AU1349" s="191" t="s">
        <v>82</v>
      </c>
      <c r="AY1349" s="19" t="s">
        <v>226</v>
      </c>
      <c r="BE1349" s="192">
        <f>IF(N1349="základní",J1349,0)</f>
        <v>0</v>
      </c>
      <c r="BF1349" s="192">
        <f>IF(N1349="snížená",J1349,0)</f>
        <v>0</v>
      </c>
      <c r="BG1349" s="192">
        <f>IF(N1349="zákl. přenesená",J1349,0)</f>
        <v>0</v>
      </c>
      <c r="BH1349" s="192">
        <f>IF(N1349="sníž. přenesená",J1349,0)</f>
        <v>0</v>
      </c>
      <c r="BI1349" s="192">
        <f>IF(N1349="nulová",J1349,0)</f>
        <v>0</v>
      </c>
      <c r="BJ1349" s="19" t="s">
        <v>80</v>
      </c>
      <c r="BK1349" s="192">
        <f>ROUND(I1349*H1349,2)</f>
        <v>0</v>
      </c>
      <c r="BL1349" s="19" t="s">
        <v>234</v>
      </c>
      <c r="BM1349" s="191" t="s">
        <v>2296</v>
      </c>
    </row>
    <row r="1350" spans="1:65" s="2" customFormat="1" ht="11.25">
      <c r="A1350" s="36"/>
      <c r="B1350" s="37"/>
      <c r="C1350" s="38"/>
      <c r="D1350" s="193" t="s">
        <v>236</v>
      </c>
      <c r="E1350" s="38"/>
      <c r="F1350" s="194" t="s">
        <v>2297</v>
      </c>
      <c r="G1350" s="38"/>
      <c r="H1350" s="38"/>
      <c r="I1350" s="195"/>
      <c r="J1350" s="38"/>
      <c r="K1350" s="38"/>
      <c r="L1350" s="41"/>
      <c r="M1350" s="196"/>
      <c r="N1350" s="197"/>
      <c r="O1350" s="66"/>
      <c r="P1350" s="66"/>
      <c r="Q1350" s="66"/>
      <c r="R1350" s="66"/>
      <c r="S1350" s="66"/>
      <c r="T1350" s="67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T1350" s="19" t="s">
        <v>236</v>
      </c>
      <c r="AU1350" s="19" t="s">
        <v>82</v>
      </c>
    </row>
    <row r="1351" spans="1:65" s="13" customFormat="1" ht="11.25">
      <c r="B1351" s="198"/>
      <c r="C1351" s="199"/>
      <c r="D1351" s="200" t="s">
        <v>238</v>
      </c>
      <c r="E1351" s="201" t="s">
        <v>19</v>
      </c>
      <c r="F1351" s="202" t="s">
        <v>1365</v>
      </c>
      <c r="G1351" s="199"/>
      <c r="H1351" s="201" t="s">
        <v>19</v>
      </c>
      <c r="I1351" s="203"/>
      <c r="J1351" s="199"/>
      <c r="K1351" s="199"/>
      <c r="L1351" s="204"/>
      <c r="M1351" s="205"/>
      <c r="N1351" s="206"/>
      <c r="O1351" s="206"/>
      <c r="P1351" s="206"/>
      <c r="Q1351" s="206"/>
      <c r="R1351" s="206"/>
      <c r="S1351" s="206"/>
      <c r="T1351" s="207"/>
      <c r="AT1351" s="208" t="s">
        <v>238</v>
      </c>
      <c r="AU1351" s="208" t="s">
        <v>82</v>
      </c>
      <c r="AV1351" s="13" t="s">
        <v>80</v>
      </c>
      <c r="AW1351" s="13" t="s">
        <v>35</v>
      </c>
      <c r="AX1351" s="13" t="s">
        <v>73</v>
      </c>
      <c r="AY1351" s="208" t="s">
        <v>226</v>
      </c>
    </row>
    <row r="1352" spans="1:65" s="13" customFormat="1" ht="11.25">
      <c r="B1352" s="198"/>
      <c r="C1352" s="199"/>
      <c r="D1352" s="200" t="s">
        <v>238</v>
      </c>
      <c r="E1352" s="201" t="s">
        <v>19</v>
      </c>
      <c r="F1352" s="202" t="s">
        <v>1509</v>
      </c>
      <c r="G1352" s="199"/>
      <c r="H1352" s="201" t="s">
        <v>19</v>
      </c>
      <c r="I1352" s="203"/>
      <c r="J1352" s="199"/>
      <c r="K1352" s="199"/>
      <c r="L1352" s="204"/>
      <c r="M1352" s="205"/>
      <c r="N1352" s="206"/>
      <c r="O1352" s="206"/>
      <c r="P1352" s="206"/>
      <c r="Q1352" s="206"/>
      <c r="R1352" s="206"/>
      <c r="S1352" s="206"/>
      <c r="T1352" s="207"/>
      <c r="AT1352" s="208" t="s">
        <v>238</v>
      </c>
      <c r="AU1352" s="208" t="s">
        <v>82</v>
      </c>
      <c r="AV1352" s="13" t="s">
        <v>80</v>
      </c>
      <c r="AW1352" s="13" t="s">
        <v>35</v>
      </c>
      <c r="AX1352" s="13" t="s">
        <v>73</v>
      </c>
      <c r="AY1352" s="208" t="s">
        <v>226</v>
      </c>
    </row>
    <row r="1353" spans="1:65" s="14" customFormat="1" ht="11.25">
      <c r="B1353" s="209"/>
      <c r="C1353" s="210"/>
      <c r="D1353" s="200" t="s">
        <v>238</v>
      </c>
      <c r="E1353" s="211" t="s">
        <v>19</v>
      </c>
      <c r="F1353" s="212" t="s">
        <v>1643</v>
      </c>
      <c r="G1353" s="210"/>
      <c r="H1353" s="213">
        <v>67.558000000000007</v>
      </c>
      <c r="I1353" s="214"/>
      <c r="J1353" s="210"/>
      <c r="K1353" s="210"/>
      <c r="L1353" s="215"/>
      <c r="M1353" s="216"/>
      <c r="N1353" s="217"/>
      <c r="O1353" s="217"/>
      <c r="P1353" s="217"/>
      <c r="Q1353" s="217"/>
      <c r="R1353" s="217"/>
      <c r="S1353" s="217"/>
      <c r="T1353" s="218"/>
      <c r="AT1353" s="219" t="s">
        <v>238</v>
      </c>
      <c r="AU1353" s="219" t="s">
        <v>82</v>
      </c>
      <c r="AV1353" s="14" t="s">
        <v>82</v>
      </c>
      <c r="AW1353" s="14" t="s">
        <v>35</v>
      </c>
      <c r="AX1353" s="14" t="s">
        <v>73</v>
      </c>
      <c r="AY1353" s="219" t="s">
        <v>226</v>
      </c>
    </row>
    <row r="1354" spans="1:65" s="14" customFormat="1" ht="11.25">
      <c r="B1354" s="209"/>
      <c r="C1354" s="210"/>
      <c r="D1354" s="200" t="s">
        <v>238</v>
      </c>
      <c r="E1354" s="211" t="s">
        <v>19</v>
      </c>
      <c r="F1354" s="212" t="s">
        <v>1644</v>
      </c>
      <c r="G1354" s="210"/>
      <c r="H1354" s="213">
        <v>0.45</v>
      </c>
      <c r="I1354" s="214"/>
      <c r="J1354" s="210"/>
      <c r="K1354" s="210"/>
      <c r="L1354" s="215"/>
      <c r="M1354" s="216"/>
      <c r="N1354" s="217"/>
      <c r="O1354" s="217"/>
      <c r="P1354" s="217"/>
      <c r="Q1354" s="217"/>
      <c r="R1354" s="217"/>
      <c r="S1354" s="217"/>
      <c r="T1354" s="218"/>
      <c r="AT1354" s="219" t="s">
        <v>238</v>
      </c>
      <c r="AU1354" s="219" t="s">
        <v>82</v>
      </c>
      <c r="AV1354" s="14" t="s">
        <v>82</v>
      </c>
      <c r="AW1354" s="14" t="s">
        <v>35</v>
      </c>
      <c r="AX1354" s="14" t="s">
        <v>73</v>
      </c>
      <c r="AY1354" s="219" t="s">
        <v>226</v>
      </c>
    </row>
    <row r="1355" spans="1:65" s="16" customFormat="1" ht="11.25">
      <c r="B1355" s="253"/>
      <c r="C1355" s="254"/>
      <c r="D1355" s="200" t="s">
        <v>238</v>
      </c>
      <c r="E1355" s="255" t="s">
        <v>19</v>
      </c>
      <c r="F1355" s="256" t="s">
        <v>1207</v>
      </c>
      <c r="G1355" s="254"/>
      <c r="H1355" s="257">
        <v>68.007999999999996</v>
      </c>
      <c r="I1355" s="258"/>
      <c r="J1355" s="254"/>
      <c r="K1355" s="254"/>
      <c r="L1355" s="259"/>
      <c r="M1355" s="260"/>
      <c r="N1355" s="261"/>
      <c r="O1355" s="261"/>
      <c r="P1355" s="261"/>
      <c r="Q1355" s="261"/>
      <c r="R1355" s="261"/>
      <c r="S1355" s="261"/>
      <c r="T1355" s="262"/>
      <c r="AT1355" s="263" t="s">
        <v>238</v>
      </c>
      <c r="AU1355" s="263" t="s">
        <v>82</v>
      </c>
      <c r="AV1355" s="16" t="s">
        <v>90</v>
      </c>
      <c r="AW1355" s="16" t="s">
        <v>35</v>
      </c>
      <c r="AX1355" s="16" t="s">
        <v>73</v>
      </c>
      <c r="AY1355" s="263" t="s">
        <v>226</v>
      </c>
    </row>
    <row r="1356" spans="1:65" s="13" customFormat="1" ht="11.25">
      <c r="B1356" s="198"/>
      <c r="C1356" s="199"/>
      <c r="D1356" s="200" t="s">
        <v>238</v>
      </c>
      <c r="E1356" s="201" t="s">
        <v>19</v>
      </c>
      <c r="F1356" s="202" t="s">
        <v>1512</v>
      </c>
      <c r="G1356" s="199"/>
      <c r="H1356" s="201" t="s">
        <v>19</v>
      </c>
      <c r="I1356" s="203"/>
      <c r="J1356" s="199"/>
      <c r="K1356" s="199"/>
      <c r="L1356" s="204"/>
      <c r="M1356" s="205"/>
      <c r="N1356" s="206"/>
      <c r="O1356" s="206"/>
      <c r="P1356" s="206"/>
      <c r="Q1356" s="206"/>
      <c r="R1356" s="206"/>
      <c r="S1356" s="206"/>
      <c r="T1356" s="207"/>
      <c r="AT1356" s="208" t="s">
        <v>238</v>
      </c>
      <c r="AU1356" s="208" t="s">
        <v>82</v>
      </c>
      <c r="AV1356" s="13" t="s">
        <v>80</v>
      </c>
      <c r="AW1356" s="13" t="s">
        <v>35</v>
      </c>
      <c r="AX1356" s="13" t="s">
        <v>73</v>
      </c>
      <c r="AY1356" s="208" t="s">
        <v>226</v>
      </c>
    </row>
    <row r="1357" spans="1:65" s="14" customFormat="1" ht="11.25">
      <c r="B1357" s="209"/>
      <c r="C1357" s="210"/>
      <c r="D1357" s="200" t="s">
        <v>238</v>
      </c>
      <c r="E1357" s="211" t="s">
        <v>19</v>
      </c>
      <c r="F1357" s="212" t="s">
        <v>1645</v>
      </c>
      <c r="G1357" s="210"/>
      <c r="H1357" s="213">
        <v>12.335000000000001</v>
      </c>
      <c r="I1357" s="214"/>
      <c r="J1357" s="210"/>
      <c r="K1357" s="210"/>
      <c r="L1357" s="215"/>
      <c r="M1357" s="216"/>
      <c r="N1357" s="217"/>
      <c r="O1357" s="217"/>
      <c r="P1357" s="217"/>
      <c r="Q1357" s="217"/>
      <c r="R1357" s="217"/>
      <c r="S1357" s="217"/>
      <c r="T1357" s="218"/>
      <c r="AT1357" s="219" t="s">
        <v>238</v>
      </c>
      <c r="AU1357" s="219" t="s">
        <v>82</v>
      </c>
      <c r="AV1357" s="14" t="s">
        <v>82</v>
      </c>
      <c r="AW1357" s="14" t="s">
        <v>35</v>
      </c>
      <c r="AX1357" s="14" t="s">
        <v>73</v>
      </c>
      <c r="AY1357" s="219" t="s">
        <v>226</v>
      </c>
    </row>
    <row r="1358" spans="1:65" s="16" customFormat="1" ht="11.25">
      <c r="B1358" s="253"/>
      <c r="C1358" s="254"/>
      <c r="D1358" s="200" t="s">
        <v>238</v>
      </c>
      <c r="E1358" s="255" t="s">
        <v>19</v>
      </c>
      <c r="F1358" s="256" t="s">
        <v>1207</v>
      </c>
      <c r="G1358" s="254"/>
      <c r="H1358" s="257">
        <v>12.335000000000001</v>
      </c>
      <c r="I1358" s="258"/>
      <c r="J1358" s="254"/>
      <c r="K1358" s="254"/>
      <c r="L1358" s="259"/>
      <c r="M1358" s="260"/>
      <c r="N1358" s="261"/>
      <c r="O1358" s="261"/>
      <c r="P1358" s="261"/>
      <c r="Q1358" s="261"/>
      <c r="R1358" s="261"/>
      <c r="S1358" s="261"/>
      <c r="T1358" s="262"/>
      <c r="AT1358" s="263" t="s">
        <v>238</v>
      </c>
      <c r="AU1358" s="263" t="s">
        <v>82</v>
      </c>
      <c r="AV1358" s="16" t="s">
        <v>90</v>
      </c>
      <c r="AW1358" s="16" t="s">
        <v>35</v>
      </c>
      <c r="AX1358" s="16" t="s">
        <v>73</v>
      </c>
      <c r="AY1358" s="263" t="s">
        <v>226</v>
      </c>
    </row>
    <row r="1359" spans="1:65" s="13" customFormat="1" ht="11.25">
      <c r="B1359" s="198"/>
      <c r="C1359" s="199"/>
      <c r="D1359" s="200" t="s">
        <v>238</v>
      </c>
      <c r="E1359" s="201" t="s">
        <v>19</v>
      </c>
      <c r="F1359" s="202" t="s">
        <v>1516</v>
      </c>
      <c r="G1359" s="199"/>
      <c r="H1359" s="201" t="s">
        <v>19</v>
      </c>
      <c r="I1359" s="203"/>
      <c r="J1359" s="199"/>
      <c r="K1359" s="199"/>
      <c r="L1359" s="204"/>
      <c r="M1359" s="205"/>
      <c r="N1359" s="206"/>
      <c r="O1359" s="206"/>
      <c r="P1359" s="206"/>
      <c r="Q1359" s="206"/>
      <c r="R1359" s="206"/>
      <c r="S1359" s="206"/>
      <c r="T1359" s="207"/>
      <c r="AT1359" s="208" t="s">
        <v>238</v>
      </c>
      <c r="AU1359" s="208" t="s">
        <v>82</v>
      </c>
      <c r="AV1359" s="13" t="s">
        <v>80</v>
      </c>
      <c r="AW1359" s="13" t="s">
        <v>35</v>
      </c>
      <c r="AX1359" s="13" t="s">
        <v>73</v>
      </c>
      <c r="AY1359" s="208" t="s">
        <v>226</v>
      </c>
    </row>
    <row r="1360" spans="1:65" s="14" customFormat="1" ht="11.25">
      <c r="B1360" s="209"/>
      <c r="C1360" s="210"/>
      <c r="D1360" s="200" t="s">
        <v>238</v>
      </c>
      <c r="E1360" s="211" t="s">
        <v>19</v>
      </c>
      <c r="F1360" s="212" t="s">
        <v>1646</v>
      </c>
      <c r="G1360" s="210"/>
      <c r="H1360" s="213">
        <v>17.207999999999998</v>
      </c>
      <c r="I1360" s="214"/>
      <c r="J1360" s="210"/>
      <c r="K1360" s="210"/>
      <c r="L1360" s="215"/>
      <c r="M1360" s="216"/>
      <c r="N1360" s="217"/>
      <c r="O1360" s="217"/>
      <c r="P1360" s="217"/>
      <c r="Q1360" s="217"/>
      <c r="R1360" s="217"/>
      <c r="S1360" s="217"/>
      <c r="T1360" s="218"/>
      <c r="AT1360" s="219" t="s">
        <v>238</v>
      </c>
      <c r="AU1360" s="219" t="s">
        <v>82</v>
      </c>
      <c r="AV1360" s="14" t="s">
        <v>82</v>
      </c>
      <c r="AW1360" s="14" t="s">
        <v>35</v>
      </c>
      <c r="AX1360" s="14" t="s">
        <v>73</v>
      </c>
      <c r="AY1360" s="219" t="s">
        <v>226</v>
      </c>
    </row>
    <row r="1361" spans="2:51" s="14" customFormat="1" ht="11.25">
      <c r="B1361" s="209"/>
      <c r="C1361" s="210"/>
      <c r="D1361" s="200" t="s">
        <v>238</v>
      </c>
      <c r="E1361" s="211" t="s">
        <v>19</v>
      </c>
      <c r="F1361" s="212" t="s">
        <v>1647</v>
      </c>
      <c r="G1361" s="210"/>
      <c r="H1361" s="213">
        <v>0.112</v>
      </c>
      <c r="I1361" s="214"/>
      <c r="J1361" s="210"/>
      <c r="K1361" s="210"/>
      <c r="L1361" s="215"/>
      <c r="M1361" s="216"/>
      <c r="N1361" s="217"/>
      <c r="O1361" s="217"/>
      <c r="P1361" s="217"/>
      <c r="Q1361" s="217"/>
      <c r="R1361" s="217"/>
      <c r="S1361" s="217"/>
      <c r="T1361" s="218"/>
      <c r="AT1361" s="219" t="s">
        <v>238</v>
      </c>
      <c r="AU1361" s="219" t="s">
        <v>82</v>
      </c>
      <c r="AV1361" s="14" t="s">
        <v>82</v>
      </c>
      <c r="AW1361" s="14" t="s">
        <v>35</v>
      </c>
      <c r="AX1361" s="14" t="s">
        <v>73</v>
      </c>
      <c r="AY1361" s="219" t="s">
        <v>226</v>
      </c>
    </row>
    <row r="1362" spans="2:51" s="16" customFormat="1" ht="11.25">
      <c r="B1362" s="253"/>
      <c r="C1362" s="254"/>
      <c r="D1362" s="200" t="s">
        <v>238</v>
      </c>
      <c r="E1362" s="255" t="s">
        <v>19</v>
      </c>
      <c r="F1362" s="256" t="s">
        <v>1207</v>
      </c>
      <c r="G1362" s="254"/>
      <c r="H1362" s="257">
        <v>17.32</v>
      </c>
      <c r="I1362" s="258"/>
      <c r="J1362" s="254"/>
      <c r="K1362" s="254"/>
      <c r="L1362" s="259"/>
      <c r="M1362" s="260"/>
      <c r="N1362" s="261"/>
      <c r="O1362" s="261"/>
      <c r="P1362" s="261"/>
      <c r="Q1362" s="261"/>
      <c r="R1362" s="261"/>
      <c r="S1362" s="261"/>
      <c r="T1362" s="262"/>
      <c r="AT1362" s="263" t="s">
        <v>238</v>
      </c>
      <c r="AU1362" s="263" t="s">
        <v>82</v>
      </c>
      <c r="AV1362" s="16" t="s">
        <v>90</v>
      </c>
      <c r="AW1362" s="16" t="s">
        <v>35</v>
      </c>
      <c r="AX1362" s="16" t="s">
        <v>73</v>
      </c>
      <c r="AY1362" s="263" t="s">
        <v>226</v>
      </c>
    </row>
    <row r="1363" spans="2:51" s="13" customFormat="1" ht="11.25">
      <c r="B1363" s="198"/>
      <c r="C1363" s="199"/>
      <c r="D1363" s="200" t="s">
        <v>238</v>
      </c>
      <c r="E1363" s="201" t="s">
        <v>19</v>
      </c>
      <c r="F1363" s="202" t="s">
        <v>1520</v>
      </c>
      <c r="G1363" s="199"/>
      <c r="H1363" s="201" t="s">
        <v>19</v>
      </c>
      <c r="I1363" s="203"/>
      <c r="J1363" s="199"/>
      <c r="K1363" s="199"/>
      <c r="L1363" s="204"/>
      <c r="M1363" s="205"/>
      <c r="N1363" s="206"/>
      <c r="O1363" s="206"/>
      <c r="P1363" s="206"/>
      <c r="Q1363" s="206"/>
      <c r="R1363" s="206"/>
      <c r="S1363" s="206"/>
      <c r="T1363" s="207"/>
      <c r="AT1363" s="208" t="s">
        <v>238</v>
      </c>
      <c r="AU1363" s="208" t="s">
        <v>82</v>
      </c>
      <c r="AV1363" s="13" t="s">
        <v>80</v>
      </c>
      <c r="AW1363" s="13" t="s">
        <v>35</v>
      </c>
      <c r="AX1363" s="13" t="s">
        <v>73</v>
      </c>
      <c r="AY1363" s="208" t="s">
        <v>226</v>
      </c>
    </row>
    <row r="1364" spans="2:51" s="14" customFormat="1" ht="11.25">
      <c r="B1364" s="209"/>
      <c r="C1364" s="210"/>
      <c r="D1364" s="200" t="s">
        <v>238</v>
      </c>
      <c r="E1364" s="211" t="s">
        <v>19</v>
      </c>
      <c r="F1364" s="212" t="s">
        <v>1648</v>
      </c>
      <c r="G1364" s="210"/>
      <c r="H1364" s="213">
        <v>2.8180000000000001</v>
      </c>
      <c r="I1364" s="214"/>
      <c r="J1364" s="210"/>
      <c r="K1364" s="210"/>
      <c r="L1364" s="215"/>
      <c r="M1364" s="216"/>
      <c r="N1364" s="217"/>
      <c r="O1364" s="217"/>
      <c r="P1364" s="217"/>
      <c r="Q1364" s="217"/>
      <c r="R1364" s="217"/>
      <c r="S1364" s="217"/>
      <c r="T1364" s="218"/>
      <c r="AT1364" s="219" t="s">
        <v>238</v>
      </c>
      <c r="AU1364" s="219" t="s">
        <v>82</v>
      </c>
      <c r="AV1364" s="14" t="s">
        <v>82</v>
      </c>
      <c r="AW1364" s="14" t="s">
        <v>35</v>
      </c>
      <c r="AX1364" s="14" t="s">
        <v>73</v>
      </c>
      <c r="AY1364" s="219" t="s">
        <v>226</v>
      </c>
    </row>
    <row r="1365" spans="2:51" s="16" customFormat="1" ht="11.25">
      <c r="B1365" s="253"/>
      <c r="C1365" s="254"/>
      <c r="D1365" s="200" t="s">
        <v>238</v>
      </c>
      <c r="E1365" s="255" t="s">
        <v>19</v>
      </c>
      <c r="F1365" s="256" t="s">
        <v>1207</v>
      </c>
      <c r="G1365" s="254"/>
      <c r="H1365" s="257">
        <v>2.8180000000000001</v>
      </c>
      <c r="I1365" s="258"/>
      <c r="J1365" s="254"/>
      <c r="K1365" s="254"/>
      <c r="L1365" s="259"/>
      <c r="M1365" s="260"/>
      <c r="N1365" s="261"/>
      <c r="O1365" s="261"/>
      <c r="P1365" s="261"/>
      <c r="Q1365" s="261"/>
      <c r="R1365" s="261"/>
      <c r="S1365" s="261"/>
      <c r="T1365" s="262"/>
      <c r="AT1365" s="263" t="s">
        <v>238</v>
      </c>
      <c r="AU1365" s="263" t="s">
        <v>82</v>
      </c>
      <c r="AV1365" s="16" t="s">
        <v>90</v>
      </c>
      <c r="AW1365" s="16" t="s">
        <v>35</v>
      </c>
      <c r="AX1365" s="16" t="s">
        <v>73</v>
      </c>
      <c r="AY1365" s="263" t="s">
        <v>226</v>
      </c>
    </row>
    <row r="1366" spans="2:51" s="13" customFormat="1" ht="11.25">
      <c r="B1366" s="198"/>
      <c r="C1366" s="199"/>
      <c r="D1366" s="200" t="s">
        <v>238</v>
      </c>
      <c r="E1366" s="201" t="s">
        <v>19</v>
      </c>
      <c r="F1366" s="202" t="s">
        <v>1523</v>
      </c>
      <c r="G1366" s="199"/>
      <c r="H1366" s="201" t="s">
        <v>19</v>
      </c>
      <c r="I1366" s="203"/>
      <c r="J1366" s="199"/>
      <c r="K1366" s="199"/>
      <c r="L1366" s="204"/>
      <c r="M1366" s="205"/>
      <c r="N1366" s="206"/>
      <c r="O1366" s="206"/>
      <c r="P1366" s="206"/>
      <c r="Q1366" s="206"/>
      <c r="R1366" s="206"/>
      <c r="S1366" s="206"/>
      <c r="T1366" s="207"/>
      <c r="AT1366" s="208" t="s">
        <v>238</v>
      </c>
      <c r="AU1366" s="208" t="s">
        <v>82</v>
      </c>
      <c r="AV1366" s="13" t="s">
        <v>80</v>
      </c>
      <c r="AW1366" s="13" t="s">
        <v>35</v>
      </c>
      <c r="AX1366" s="13" t="s">
        <v>73</v>
      </c>
      <c r="AY1366" s="208" t="s">
        <v>226</v>
      </c>
    </row>
    <row r="1367" spans="2:51" s="14" customFormat="1" ht="11.25">
      <c r="B1367" s="209"/>
      <c r="C1367" s="210"/>
      <c r="D1367" s="200" t="s">
        <v>238</v>
      </c>
      <c r="E1367" s="211" t="s">
        <v>19</v>
      </c>
      <c r="F1367" s="212" t="s">
        <v>1649</v>
      </c>
      <c r="G1367" s="210"/>
      <c r="H1367" s="213">
        <v>13.622999999999999</v>
      </c>
      <c r="I1367" s="214"/>
      <c r="J1367" s="210"/>
      <c r="K1367" s="210"/>
      <c r="L1367" s="215"/>
      <c r="M1367" s="216"/>
      <c r="N1367" s="217"/>
      <c r="O1367" s="217"/>
      <c r="P1367" s="217"/>
      <c r="Q1367" s="217"/>
      <c r="R1367" s="217"/>
      <c r="S1367" s="217"/>
      <c r="T1367" s="218"/>
      <c r="AT1367" s="219" t="s">
        <v>238</v>
      </c>
      <c r="AU1367" s="219" t="s">
        <v>82</v>
      </c>
      <c r="AV1367" s="14" t="s">
        <v>82</v>
      </c>
      <c r="AW1367" s="14" t="s">
        <v>35</v>
      </c>
      <c r="AX1367" s="14" t="s">
        <v>73</v>
      </c>
      <c r="AY1367" s="219" t="s">
        <v>226</v>
      </c>
    </row>
    <row r="1368" spans="2:51" s="14" customFormat="1" ht="11.25">
      <c r="B1368" s="209"/>
      <c r="C1368" s="210"/>
      <c r="D1368" s="200" t="s">
        <v>238</v>
      </c>
      <c r="E1368" s="211" t="s">
        <v>19</v>
      </c>
      <c r="F1368" s="212" t="s">
        <v>1647</v>
      </c>
      <c r="G1368" s="210"/>
      <c r="H1368" s="213">
        <v>0.112</v>
      </c>
      <c r="I1368" s="214"/>
      <c r="J1368" s="210"/>
      <c r="K1368" s="210"/>
      <c r="L1368" s="215"/>
      <c r="M1368" s="216"/>
      <c r="N1368" s="217"/>
      <c r="O1368" s="217"/>
      <c r="P1368" s="217"/>
      <c r="Q1368" s="217"/>
      <c r="R1368" s="217"/>
      <c r="S1368" s="217"/>
      <c r="T1368" s="218"/>
      <c r="AT1368" s="219" t="s">
        <v>238</v>
      </c>
      <c r="AU1368" s="219" t="s">
        <v>82</v>
      </c>
      <c r="AV1368" s="14" t="s">
        <v>82</v>
      </c>
      <c r="AW1368" s="14" t="s">
        <v>35</v>
      </c>
      <c r="AX1368" s="14" t="s">
        <v>73</v>
      </c>
      <c r="AY1368" s="219" t="s">
        <v>226</v>
      </c>
    </row>
    <row r="1369" spans="2:51" s="16" customFormat="1" ht="11.25">
      <c r="B1369" s="253"/>
      <c r="C1369" s="254"/>
      <c r="D1369" s="200" t="s">
        <v>238</v>
      </c>
      <c r="E1369" s="255" t="s">
        <v>19</v>
      </c>
      <c r="F1369" s="256" t="s">
        <v>1207</v>
      </c>
      <c r="G1369" s="254"/>
      <c r="H1369" s="257">
        <v>13.734999999999999</v>
      </c>
      <c r="I1369" s="258"/>
      <c r="J1369" s="254"/>
      <c r="K1369" s="254"/>
      <c r="L1369" s="259"/>
      <c r="M1369" s="260"/>
      <c r="N1369" s="261"/>
      <c r="O1369" s="261"/>
      <c r="P1369" s="261"/>
      <c r="Q1369" s="261"/>
      <c r="R1369" s="261"/>
      <c r="S1369" s="261"/>
      <c r="T1369" s="262"/>
      <c r="AT1369" s="263" t="s">
        <v>238</v>
      </c>
      <c r="AU1369" s="263" t="s">
        <v>82</v>
      </c>
      <c r="AV1369" s="16" t="s">
        <v>90</v>
      </c>
      <c r="AW1369" s="16" t="s">
        <v>35</v>
      </c>
      <c r="AX1369" s="16" t="s">
        <v>73</v>
      </c>
      <c r="AY1369" s="263" t="s">
        <v>226</v>
      </c>
    </row>
    <row r="1370" spans="2:51" s="13" customFormat="1" ht="11.25">
      <c r="B1370" s="198"/>
      <c r="C1370" s="199"/>
      <c r="D1370" s="200" t="s">
        <v>238</v>
      </c>
      <c r="E1370" s="201" t="s">
        <v>19</v>
      </c>
      <c r="F1370" s="202" t="s">
        <v>1527</v>
      </c>
      <c r="G1370" s="199"/>
      <c r="H1370" s="201" t="s">
        <v>19</v>
      </c>
      <c r="I1370" s="203"/>
      <c r="J1370" s="199"/>
      <c r="K1370" s="199"/>
      <c r="L1370" s="204"/>
      <c r="M1370" s="205"/>
      <c r="N1370" s="206"/>
      <c r="O1370" s="206"/>
      <c r="P1370" s="206"/>
      <c r="Q1370" s="206"/>
      <c r="R1370" s="206"/>
      <c r="S1370" s="206"/>
      <c r="T1370" s="207"/>
      <c r="AT1370" s="208" t="s">
        <v>238</v>
      </c>
      <c r="AU1370" s="208" t="s">
        <v>82</v>
      </c>
      <c r="AV1370" s="13" t="s">
        <v>80</v>
      </c>
      <c r="AW1370" s="13" t="s">
        <v>35</v>
      </c>
      <c r="AX1370" s="13" t="s">
        <v>73</v>
      </c>
      <c r="AY1370" s="208" t="s">
        <v>226</v>
      </c>
    </row>
    <row r="1371" spans="2:51" s="14" customFormat="1" ht="11.25">
      <c r="B1371" s="209"/>
      <c r="C1371" s="210"/>
      <c r="D1371" s="200" t="s">
        <v>238</v>
      </c>
      <c r="E1371" s="211" t="s">
        <v>19</v>
      </c>
      <c r="F1371" s="212" t="s">
        <v>1650</v>
      </c>
      <c r="G1371" s="210"/>
      <c r="H1371" s="213">
        <v>2.843</v>
      </c>
      <c r="I1371" s="214"/>
      <c r="J1371" s="210"/>
      <c r="K1371" s="210"/>
      <c r="L1371" s="215"/>
      <c r="M1371" s="216"/>
      <c r="N1371" s="217"/>
      <c r="O1371" s="217"/>
      <c r="P1371" s="217"/>
      <c r="Q1371" s="217"/>
      <c r="R1371" s="217"/>
      <c r="S1371" s="217"/>
      <c r="T1371" s="218"/>
      <c r="AT1371" s="219" t="s">
        <v>238</v>
      </c>
      <c r="AU1371" s="219" t="s">
        <v>82</v>
      </c>
      <c r="AV1371" s="14" t="s">
        <v>82</v>
      </c>
      <c r="AW1371" s="14" t="s">
        <v>35</v>
      </c>
      <c r="AX1371" s="14" t="s">
        <v>73</v>
      </c>
      <c r="AY1371" s="219" t="s">
        <v>226</v>
      </c>
    </row>
    <row r="1372" spans="2:51" s="16" customFormat="1" ht="11.25">
      <c r="B1372" s="253"/>
      <c r="C1372" s="254"/>
      <c r="D1372" s="200" t="s">
        <v>238</v>
      </c>
      <c r="E1372" s="255" t="s">
        <v>19</v>
      </c>
      <c r="F1372" s="256" t="s">
        <v>1207</v>
      </c>
      <c r="G1372" s="254"/>
      <c r="H1372" s="257">
        <v>2.843</v>
      </c>
      <c r="I1372" s="258"/>
      <c r="J1372" s="254"/>
      <c r="K1372" s="254"/>
      <c r="L1372" s="259"/>
      <c r="M1372" s="260"/>
      <c r="N1372" s="261"/>
      <c r="O1372" s="261"/>
      <c r="P1372" s="261"/>
      <c r="Q1372" s="261"/>
      <c r="R1372" s="261"/>
      <c r="S1372" s="261"/>
      <c r="T1372" s="262"/>
      <c r="AT1372" s="263" t="s">
        <v>238</v>
      </c>
      <c r="AU1372" s="263" t="s">
        <v>82</v>
      </c>
      <c r="AV1372" s="16" t="s">
        <v>90</v>
      </c>
      <c r="AW1372" s="16" t="s">
        <v>35</v>
      </c>
      <c r="AX1372" s="16" t="s">
        <v>73</v>
      </c>
      <c r="AY1372" s="263" t="s">
        <v>226</v>
      </c>
    </row>
    <row r="1373" spans="2:51" s="13" customFormat="1" ht="11.25">
      <c r="B1373" s="198"/>
      <c r="C1373" s="199"/>
      <c r="D1373" s="200" t="s">
        <v>238</v>
      </c>
      <c r="E1373" s="201" t="s">
        <v>19</v>
      </c>
      <c r="F1373" s="202" t="s">
        <v>1529</v>
      </c>
      <c r="G1373" s="199"/>
      <c r="H1373" s="201" t="s">
        <v>19</v>
      </c>
      <c r="I1373" s="203"/>
      <c r="J1373" s="199"/>
      <c r="K1373" s="199"/>
      <c r="L1373" s="204"/>
      <c r="M1373" s="205"/>
      <c r="N1373" s="206"/>
      <c r="O1373" s="206"/>
      <c r="P1373" s="206"/>
      <c r="Q1373" s="206"/>
      <c r="R1373" s="206"/>
      <c r="S1373" s="206"/>
      <c r="T1373" s="207"/>
      <c r="AT1373" s="208" t="s">
        <v>238</v>
      </c>
      <c r="AU1373" s="208" t="s">
        <v>82</v>
      </c>
      <c r="AV1373" s="13" t="s">
        <v>80</v>
      </c>
      <c r="AW1373" s="13" t="s">
        <v>35</v>
      </c>
      <c r="AX1373" s="13" t="s">
        <v>73</v>
      </c>
      <c r="AY1373" s="208" t="s">
        <v>226</v>
      </c>
    </row>
    <row r="1374" spans="2:51" s="14" customFormat="1" ht="11.25">
      <c r="B1374" s="209"/>
      <c r="C1374" s="210"/>
      <c r="D1374" s="200" t="s">
        <v>238</v>
      </c>
      <c r="E1374" s="211" t="s">
        <v>19</v>
      </c>
      <c r="F1374" s="212" t="s">
        <v>1651</v>
      </c>
      <c r="G1374" s="210"/>
      <c r="H1374" s="213">
        <v>3.8679999999999999</v>
      </c>
      <c r="I1374" s="214"/>
      <c r="J1374" s="210"/>
      <c r="K1374" s="210"/>
      <c r="L1374" s="215"/>
      <c r="M1374" s="216"/>
      <c r="N1374" s="217"/>
      <c r="O1374" s="217"/>
      <c r="P1374" s="217"/>
      <c r="Q1374" s="217"/>
      <c r="R1374" s="217"/>
      <c r="S1374" s="217"/>
      <c r="T1374" s="218"/>
      <c r="AT1374" s="219" t="s">
        <v>238</v>
      </c>
      <c r="AU1374" s="219" t="s">
        <v>82</v>
      </c>
      <c r="AV1374" s="14" t="s">
        <v>82</v>
      </c>
      <c r="AW1374" s="14" t="s">
        <v>35</v>
      </c>
      <c r="AX1374" s="14" t="s">
        <v>73</v>
      </c>
      <c r="AY1374" s="219" t="s">
        <v>226</v>
      </c>
    </row>
    <row r="1375" spans="2:51" s="14" customFormat="1" ht="11.25">
      <c r="B1375" s="209"/>
      <c r="C1375" s="210"/>
      <c r="D1375" s="200" t="s">
        <v>238</v>
      </c>
      <c r="E1375" s="211" t="s">
        <v>19</v>
      </c>
      <c r="F1375" s="212" t="s">
        <v>1652</v>
      </c>
      <c r="G1375" s="210"/>
      <c r="H1375" s="213">
        <v>0.54400000000000004</v>
      </c>
      <c r="I1375" s="214"/>
      <c r="J1375" s="210"/>
      <c r="K1375" s="210"/>
      <c r="L1375" s="215"/>
      <c r="M1375" s="216"/>
      <c r="N1375" s="217"/>
      <c r="O1375" s="217"/>
      <c r="P1375" s="217"/>
      <c r="Q1375" s="217"/>
      <c r="R1375" s="217"/>
      <c r="S1375" s="217"/>
      <c r="T1375" s="218"/>
      <c r="AT1375" s="219" t="s">
        <v>238</v>
      </c>
      <c r="AU1375" s="219" t="s">
        <v>82</v>
      </c>
      <c r="AV1375" s="14" t="s">
        <v>82</v>
      </c>
      <c r="AW1375" s="14" t="s">
        <v>35</v>
      </c>
      <c r="AX1375" s="14" t="s">
        <v>73</v>
      </c>
      <c r="AY1375" s="219" t="s">
        <v>226</v>
      </c>
    </row>
    <row r="1376" spans="2:51" s="16" customFormat="1" ht="11.25">
      <c r="B1376" s="253"/>
      <c r="C1376" s="254"/>
      <c r="D1376" s="200" t="s">
        <v>238</v>
      </c>
      <c r="E1376" s="255" t="s">
        <v>19</v>
      </c>
      <c r="F1376" s="256" t="s">
        <v>1207</v>
      </c>
      <c r="G1376" s="254"/>
      <c r="H1376" s="257">
        <v>4.4119999999999999</v>
      </c>
      <c r="I1376" s="258"/>
      <c r="J1376" s="254"/>
      <c r="K1376" s="254"/>
      <c r="L1376" s="259"/>
      <c r="M1376" s="260"/>
      <c r="N1376" s="261"/>
      <c r="O1376" s="261"/>
      <c r="P1376" s="261"/>
      <c r="Q1376" s="261"/>
      <c r="R1376" s="261"/>
      <c r="S1376" s="261"/>
      <c r="T1376" s="262"/>
      <c r="AT1376" s="263" t="s">
        <v>238</v>
      </c>
      <c r="AU1376" s="263" t="s">
        <v>82</v>
      </c>
      <c r="AV1376" s="16" t="s">
        <v>90</v>
      </c>
      <c r="AW1376" s="16" t="s">
        <v>35</v>
      </c>
      <c r="AX1376" s="16" t="s">
        <v>73</v>
      </c>
      <c r="AY1376" s="263" t="s">
        <v>226</v>
      </c>
    </row>
    <row r="1377" spans="2:51" s="13" customFormat="1" ht="11.25">
      <c r="B1377" s="198"/>
      <c r="C1377" s="199"/>
      <c r="D1377" s="200" t="s">
        <v>238</v>
      </c>
      <c r="E1377" s="201" t="s">
        <v>19</v>
      </c>
      <c r="F1377" s="202" t="s">
        <v>1533</v>
      </c>
      <c r="G1377" s="199"/>
      <c r="H1377" s="201" t="s">
        <v>19</v>
      </c>
      <c r="I1377" s="203"/>
      <c r="J1377" s="199"/>
      <c r="K1377" s="199"/>
      <c r="L1377" s="204"/>
      <c r="M1377" s="205"/>
      <c r="N1377" s="206"/>
      <c r="O1377" s="206"/>
      <c r="P1377" s="206"/>
      <c r="Q1377" s="206"/>
      <c r="R1377" s="206"/>
      <c r="S1377" s="206"/>
      <c r="T1377" s="207"/>
      <c r="AT1377" s="208" t="s">
        <v>238</v>
      </c>
      <c r="AU1377" s="208" t="s">
        <v>82</v>
      </c>
      <c r="AV1377" s="13" t="s">
        <v>80</v>
      </c>
      <c r="AW1377" s="13" t="s">
        <v>35</v>
      </c>
      <c r="AX1377" s="13" t="s">
        <v>73</v>
      </c>
      <c r="AY1377" s="208" t="s">
        <v>226</v>
      </c>
    </row>
    <row r="1378" spans="2:51" s="14" customFormat="1" ht="11.25">
      <c r="B1378" s="209"/>
      <c r="C1378" s="210"/>
      <c r="D1378" s="200" t="s">
        <v>238</v>
      </c>
      <c r="E1378" s="211" t="s">
        <v>19</v>
      </c>
      <c r="F1378" s="212" t="s">
        <v>1653</v>
      </c>
      <c r="G1378" s="210"/>
      <c r="H1378" s="213">
        <v>2.2010000000000001</v>
      </c>
      <c r="I1378" s="214"/>
      <c r="J1378" s="210"/>
      <c r="K1378" s="210"/>
      <c r="L1378" s="215"/>
      <c r="M1378" s="216"/>
      <c r="N1378" s="217"/>
      <c r="O1378" s="217"/>
      <c r="P1378" s="217"/>
      <c r="Q1378" s="217"/>
      <c r="R1378" s="217"/>
      <c r="S1378" s="217"/>
      <c r="T1378" s="218"/>
      <c r="AT1378" s="219" t="s">
        <v>238</v>
      </c>
      <c r="AU1378" s="219" t="s">
        <v>82</v>
      </c>
      <c r="AV1378" s="14" t="s">
        <v>82</v>
      </c>
      <c r="AW1378" s="14" t="s">
        <v>35</v>
      </c>
      <c r="AX1378" s="14" t="s">
        <v>73</v>
      </c>
      <c r="AY1378" s="219" t="s">
        <v>226</v>
      </c>
    </row>
    <row r="1379" spans="2:51" s="14" customFormat="1" ht="11.25">
      <c r="B1379" s="209"/>
      <c r="C1379" s="210"/>
      <c r="D1379" s="200" t="s">
        <v>238</v>
      </c>
      <c r="E1379" s="211" t="s">
        <v>19</v>
      </c>
      <c r="F1379" s="212" t="s">
        <v>2298</v>
      </c>
      <c r="G1379" s="210"/>
      <c r="H1379" s="213">
        <v>2.7</v>
      </c>
      <c r="I1379" s="214"/>
      <c r="J1379" s="210"/>
      <c r="K1379" s="210"/>
      <c r="L1379" s="215"/>
      <c r="M1379" s="216"/>
      <c r="N1379" s="217"/>
      <c r="O1379" s="217"/>
      <c r="P1379" s="217"/>
      <c r="Q1379" s="217"/>
      <c r="R1379" s="217"/>
      <c r="S1379" s="217"/>
      <c r="T1379" s="218"/>
      <c r="AT1379" s="219" t="s">
        <v>238</v>
      </c>
      <c r="AU1379" s="219" t="s">
        <v>82</v>
      </c>
      <c r="AV1379" s="14" t="s">
        <v>82</v>
      </c>
      <c r="AW1379" s="14" t="s">
        <v>35</v>
      </c>
      <c r="AX1379" s="14" t="s">
        <v>73</v>
      </c>
      <c r="AY1379" s="219" t="s">
        <v>226</v>
      </c>
    </row>
    <row r="1380" spans="2:51" s="14" customFormat="1" ht="11.25">
      <c r="B1380" s="209"/>
      <c r="C1380" s="210"/>
      <c r="D1380" s="200" t="s">
        <v>238</v>
      </c>
      <c r="E1380" s="211" t="s">
        <v>19</v>
      </c>
      <c r="F1380" s="212" t="s">
        <v>1655</v>
      </c>
      <c r="G1380" s="210"/>
      <c r="H1380" s="213">
        <v>0.184</v>
      </c>
      <c r="I1380" s="214"/>
      <c r="J1380" s="210"/>
      <c r="K1380" s="210"/>
      <c r="L1380" s="215"/>
      <c r="M1380" s="216"/>
      <c r="N1380" s="217"/>
      <c r="O1380" s="217"/>
      <c r="P1380" s="217"/>
      <c r="Q1380" s="217"/>
      <c r="R1380" s="217"/>
      <c r="S1380" s="217"/>
      <c r="T1380" s="218"/>
      <c r="AT1380" s="219" t="s">
        <v>238</v>
      </c>
      <c r="AU1380" s="219" t="s">
        <v>82</v>
      </c>
      <c r="AV1380" s="14" t="s">
        <v>82</v>
      </c>
      <c r="AW1380" s="14" t="s">
        <v>35</v>
      </c>
      <c r="AX1380" s="14" t="s">
        <v>73</v>
      </c>
      <c r="AY1380" s="219" t="s">
        <v>226</v>
      </c>
    </row>
    <row r="1381" spans="2:51" s="16" customFormat="1" ht="11.25">
      <c r="B1381" s="253"/>
      <c r="C1381" s="254"/>
      <c r="D1381" s="200" t="s">
        <v>238</v>
      </c>
      <c r="E1381" s="255" t="s">
        <v>19</v>
      </c>
      <c r="F1381" s="256" t="s">
        <v>1207</v>
      </c>
      <c r="G1381" s="254"/>
      <c r="H1381" s="257">
        <v>5.085</v>
      </c>
      <c r="I1381" s="258"/>
      <c r="J1381" s="254"/>
      <c r="K1381" s="254"/>
      <c r="L1381" s="259"/>
      <c r="M1381" s="260"/>
      <c r="N1381" s="261"/>
      <c r="O1381" s="261"/>
      <c r="P1381" s="261"/>
      <c r="Q1381" s="261"/>
      <c r="R1381" s="261"/>
      <c r="S1381" s="261"/>
      <c r="T1381" s="262"/>
      <c r="AT1381" s="263" t="s">
        <v>238</v>
      </c>
      <c r="AU1381" s="263" t="s">
        <v>82</v>
      </c>
      <c r="AV1381" s="16" t="s">
        <v>90</v>
      </c>
      <c r="AW1381" s="16" t="s">
        <v>35</v>
      </c>
      <c r="AX1381" s="16" t="s">
        <v>73</v>
      </c>
      <c r="AY1381" s="263" t="s">
        <v>226</v>
      </c>
    </row>
    <row r="1382" spans="2:51" s="13" customFormat="1" ht="11.25">
      <c r="B1382" s="198"/>
      <c r="C1382" s="199"/>
      <c r="D1382" s="200" t="s">
        <v>238</v>
      </c>
      <c r="E1382" s="201" t="s">
        <v>19</v>
      </c>
      <c r="F1382" s="202" t="s">
        <v>1537</v>
      </c>
      <c r="G1382" s="199"/>
      <c r="H1382" s="201" t="s">
        <v>19</v>
      </c>
      <c r="I1382" s="203"/>
      <c r="J1382" s="199"/>
      <c r="K1382" s="199"/>
      <c r="L1382" s="204"/>
      <c r="M1382" s="205"/>
      <c r="N1382" s="206"/>
      <c r="O1382" s="206"/>
      <c r="P1382" s="206"/>
      <c r="Q1382" s="206"/>
      <c r="R1382" s="206"/>
      <c r="S1382" s="206"/>
      <c r="T1382" s="207"/>
      <c r="AT1382" s="208" t="s">
        <v>238</v>
      </c>
      <c r="AU1382" s="208" t="s">
        <v>82</v>
      </c>
      <c r="AV1382" s="13" t="s">
        <v>80</v>
      </c>
      <c r="AW1382" s="13" t="s">
        <v>35</v>
      </c>
      <c r="AX1382" s="13" t="s">
        <v>73</v>
      </c>
      <c r="AY1382" s="208" t="s">
        <v>226</v>
      </c>
    </row>
    <row r="1383" spans="2:51" s="14" customFormat="1" ht="11.25">
      <c r="B1383" s="209"/>
      <c r="C1383" s="210"/>
      <c r="D1383" s="200" t="s">
        <v>238</v>
      </c>
      <c r="E1383" s="211" t="s">
        <v>19</v>
      </c>
      <c r="F1383" s="212" t="s">
        <v>1651</v>
      </c>
      <c r="G1383" s="210"/>
      <c r="H1383" s="213">
        <v>3.8679999999999999</v>
      </c>
      <c r="I1383" s="214"/>
      <c r="J1383" s="210"/>
      <c r="K1383" s="210"/>
      <c r="L1383" s="215"/>
      <c r="M1383" s="216"/>
      <c r="N1383" s="217"/>
      <c r="O1383" s="217"/>
      <c r="P1383" s="217"/>
      <c r="Q1383" s="217"/>
      <c r="R1383" s="217"/>
      <c r="S1383" s="217"/>
      <c r="T1383" s="218"/>
      <c r="AT1383" s="219" t="s">
        <v>238</v>
      </c>
      <c r="AU1383" s="219" t="s">
        <v>82</v>
      </c>
      <c r="AV1383" s="14" t="s">
        <v>82</v>
      </c>
      <c r="AW1383" s="14" t="s">
        <v>35</v>
      </c>
      <c r="AX1383" s="14" t="s">
        <v>73</v>
      </c>
      <c r="AY1383" s="219" t="s">
        <v>226</v>
      </c>
    </row>
    <row r="1384" spans="2:51" s="14" customFormat="1" ht="11.25">
      <c r="B1384" s="209"/>
      <c r="C1384" s="210"/>
      <c r="D1384" s="200" t="s">
        <v>238</v>
      </c>
      <c r="E1384" s="211" t="s">
        <v>19</v>
      </c>
      <c r="F1384" s="212" t="s">
        <v>1656</v>
      </c>
      <c r="G1384" s="210"/>
      <c r="H1384" s="213">
        <v>0.44</v>
      </c>
      <c r="I1384" s="214"/>
      <c r="J1384" s="210"/>
      <c r="K1384" s="210"/>
      <c r="L1384" s="215"/>
      <c r="M1384" s="216"/>
      <c r="N1384" s="217"/>
      <c r="O1384" s="217"/>
      <c r="P1384" s="217"/>
      <c r="Q1384" s="217"/>
      <c r="R1384" s="217"/>
      <c r="S1384" s="217"/>
      <c r="T1384" s="218"/>
      <c r="AT1384" s="219" t="s">
        <v>238</v>
      </c>
      <c r="AU1384" s="219" t="s">
        <v>82</v>
      </c>
      <c r="AV1384" s="14" t="s">
        <v>82</v>
      </c>
      <c r="AW1384" s="14" t="s">
        <v>35</v>
      </c>
      <c r="AX1384" s="14" t="s">
        <v>73</v>
      </c>
      <c r="AY1384" s="219" t="s">
        <v>226</v>
      </c>
    </row>
    <row r="1385" spans="2:51" s="16" customFormat="1" ht="11.25">
      <c r="B1385" s="253"/>
      <c r="C1385" s="254"/>
      <c r="D1385" s="200" t="s">
        <v>238</v>
      </c>
      <c r="E1385" s="255" t="s">
        <v>19</v>
      </c>
      <c r="F1385" s="256" t="s">
        <v>1207</v>
      </c>
      <c r="G1385" s="254"/>
      <c r="H1385" s="257">
        <v>4.3079999999999998</v>
      </c>
      <c r="I1385" s="258"/>
      <c r="J1385" s="254"/>
      <c r="K1385" s="254"/>
      <c r="L1385" s="259"/>
      <c r="M1385" s="260"/>
      <c r="N1385" s="261"/>
      <c r="O1385" s="261"/>
      <c r="P1385" s="261"/>
      <c r="Q1385" s="261"/>
      <c r="R1385" s="261"/>
      <c r="S1385" s="261"/>
      <c r="T1385" s="262"/>
      <c r="AT1385" s="263" t="s">
        <v>238</v>
      </c>
      <c r="AU1385" s="263" t="s">
        <v>82</v>
      </c>
      <c r="AV1385" s="16" t="s">
        <v>90</v>
      </c>
      <c r="AW1385" s="16" t="s">
        <v>35</v>
      </c>
      <c r="AX1385" s="16" t="s">
        <v>73</v>
      </c>
      <c r="AY1385" s="263" t="s">
        <v>226</v>
      </c>
    </row>
    <row r="1386" spans="2:51" s="13" customFormat="1" ht="11.25">
      <c r="B1386" s="198"/>
      <c r="C1386" s="199"/>
      <c r="D1386" s="200" t="s">
        <v>238</v>
      </c>
      <c r="E1386" s="201" t="s">
        <v>19</v>
      </c>
      <c r="F1386" s="202" t="s">
        <v>1538</v>
      </c>
      <c r="G1386" s="199"/>
      <c r="H1386" s="201" t="s">
        <v>19</v>
      </c>
      <c r="I1386" s="203"/>
      <c r="J1386" s="199"/>
      <c r="K1386" s="199"/>
      <c r="L1386" s="204"/>
      <c r="M1386" s="205"/>
      <c r="N1386" s="206"/>
      <c r="O1386" s="206"/>
      <c r="P1386" s="206"/>
      <c r="Q1386" s="206"/>
      <c r="R1386" s="206"/>
      <c r="S1386" s="206"/>
      <c r="T1386" s="207"/>
      <c r="AT1386" s="208" t="s">
        <v>238</v>
      </c>
      <c r="AU1386" s="208" t="s">
        <v>82</v>
      </c>
      <c r="AV1386" s="13" t="s">
        <v>80</v>
      </c>
      <c r="AW1386" s="13" t="s">
        <v>35</v>
      </c>
      <c r="AX1386" s="13" t="s">
        <v>73</v>
      </c>
      <c r="AY1386" s="208" t="s">
        <v>226</v>
      </c>
    </row>
    <row r="1387" spans="2:51" s="14" customFormat="1" ht="11.25">
      <c r="B1387" s="209"/>
      <c r="C1387" s="210"/>
      <c r="D1387" s="200" t="s">
        <v>238</v>
      </c>
      <c r="E1387" s="211" t="s">
        <v>19</v>
      </c>
      <c r="F1387" s="212" t="s">
        <v>2299</v>
      </c>
      <c r="G1387" s="210"/>
      <c r="H1387" s="213">
        <v>5.7770000000000001</v>
      </c>
      <c r="I1387" s="214"/>
      <c r="J1387" s="210"/>
      <c r="K1387" s="210"/>
      <c r="L1387" s="215"/>
      <c r="M1387" s="216"/>
      <c r="N1387" s="217"/>
      <c r="O1387" s="217"/>
      <c r="P1387" s="217"/>
      <c r="Q1387" s="217"/>
      <c r="R1387" s="217"/>
      <c r="S1387" s="217"/>
      <c r="T1387" s="218"/>
      <c r="AT1387" s="219" t="s">
        <v>238</v>
      </c>
      <c r="AU1387" s="219" t="s">
        <v>82</v>
      </c>
      <c r="AV1387" s="14" t="s">
        <v>82</v>
      </c>
      <c r="AW1387" s="14" t="s">
        <v>35</v>
      </c>
      <c r="AX1387" s="14" t="s">
        <v>73</v>
      </c>
      <c r="AY1387" s="219" t="s">
        <v>226</v>
      </c>
    </row>
    <row r="1388" spans="2:51" s="14" customFormat="1" ht="11.25">
      <c r="B1388" s="209"/>
      <c r="C1388" s="210"/>
      <c r="D1388" s="200" t="s">
        <v>238</v>
      </c>
      <c r="E1388" s="211" t="s">
        <v>19</v>
      </c>
      <c r="F1388" s="212" t="s">
        <v>1658</v>
      </c>
      <c r="G1388" s="210"/>
      <c r="H1388" s="213">
        <v>1.41</v>
      </c>
      <c r="I1388" s="214"/>
      <c r="J1388" s="210"/>
      <c r="K1388" s="210"/>
      <c r="L1388" s="215"/>
      <c r="M1388" s="216"/>
      <c r="N1388" s="217"/>
      <c r="O1388" s="217"/>
      <c r="P1388" s="217"/>
      <c r="Q1388" s="217"/>
      <c r="R1388" s="217"/>
      <c r="S1388" s="217"/>
      <c r="T1388" s="218"/>
      <c r="AT1388" s="219" t="s">
        <v>238</v>
      </c>
      <c r="AU1388" s="219" t="s">
        <v>82</v>
      </c>
      <c r="AV1388" s="14" t="s">
        <v>82</v>
      </c>
      <c r="AW1388" s="14" t="s">
        <v>35</v>
      </c>
      <c r="AX1388" s="14" t="s">
        <v>73</v>
      </c>
      <c r="AY1388" s="219" t="s">
        <v>226</v>
      </c>
    </row>
    <row r="1389" spans="2:51" s="14" customFormat="1" ht="11.25">
      <c r="B1389" s="209"/>
      <c r="C1389" s="210"/>
      <c r="D1389" s="200" t="s">
        <v>238</v>
      </c>
      <c r="E1389" s="211" t="s">
        <v>19</v>
      </c>
      <c r="F1389" s="212" t="s">
        <v>1659</v>
      </c>
      <c r="G1389" s="210"/>
      <c r="H1389" s="213">
        <v>9.1999999999999998E-2</v>
      </c>
      <c r="I1389" s="214"/>
      <c r="J1389" s="210"/>
      <c r="K1389" s="210"/>
      <c r="L1389" s="215"/>
      <c r="M1389" s="216"/>
      <c r="N1389" s="217"/>
      <c r="O1389" s="217"/>
      <c r="P1389" s="217"/>
      <c r="Q1389" s="217"/>
      <c r="R1389" s="217"/>
      <c r="S1389" s="217"/>
      <c r="T1389" s="218"/>
      <c r="AT1389" s="219" t="s">
        <v>238</v>
      </c>
      <c r="AU1389" s="219" t="s">
        <v>82</v>
      </c>
      <c r="AV1389" s="14" t="s">
        <v>82</v>
      </c>
      <c r="AW1389" s="14" t="s">
        <v>35</v>
      </c>
      <c r="AX1389" s="14" t="s">
        <v>73</v>
      </c>
      <c r="AY1389" s="219" t="s">
        <v>226</v>
      </c>
    </row>
    <row r="1390" spans="2:51" s="16" customFormat="1" ht="11.25">
      <c r="B1390" s="253"/>
      <c r="C1390" s="254"/>
      <c r="D1390" s="200" t="s">
        <v>238</v>
      </c>
      <c r="E1390" s="255" t="s">
        <v>19</v>
      </c>
      <c r="F1390" s="256" t="s">
        <v>1207</v>
      </c>
      <c r="G1390" s="254"/>
      <c r="H1390" s="257">
        <v>7.2789999999999999</v>
      </c>
      <c r="I1390" s="258"/>
      <c r="J1390" s="254"/>
      <c r="K1390" s="254"/>
      <c r="L1390" s="259"/>
      <c r="M1390" s="260"/>
      <c r="N1390" s="261"/>
      <c r="O1390" s="261"/>
      <c r="P1390" s="261"/>
      <c r="Q1390" s="261"/>
      <c r="R1390" s="261"/>
      <c r="S1390" s="261"/>
      <c r="T1390" s="262"/>
      <c r="AT1390" s="263" t="s">
        <v>238</v>
      </c>
      <c r="AU1390" s="263" t="s">
        <v>82</v>
      </c>
      <c r="AV1390" s="16" t="s">
        <v>90</v>
      </c>
      <c r="AW1390" s="16" t="s">
        <v>35</v>
      </c>
      <c r="AX1390" s="16" t="s">
        <v>73</v>
      </c>
      <c r="AY1390" s="263" t="s">
        <v>226</v>
      </c>
    </row>
    <row r="1391" spans="2:51" s="13" customFormat="1" ht="11.25">
      <c r="B1391" s="198"/>
      <c r="C1391" s="199"/>
      <c r="D1391" s="200" t="s">
        <v>238</v>
      </c>
      <c r="E1391" s="201" t="s">
        <v>19</v>
      </c>
      <c r="F1391" s="202" t="s">
        <v>1541</v>
      </c>
      <c r="G1391" s="199"/>
      <c r="H1391" s="201" t="s">
        <v>19</v>
      </c>
      <c r="I1391" s="203"/>
      <c r="J1391" s="199"/>
      <c r="K1391" s="199"/>
      <c r="L1391" s="204"/>
      <c r="M1391" s="205"/>
      <c r="N1391" s="206"/>
      <c r="O1391" s="206"/>
      <c r="P1391" s="206"/>
      <c r="Q1391" s="206"/>
      <c r="R1391" s="206"/>
      <c r="S1391" s="206"/>
      <c r="T1391" s="207"/>
      <c r="AT1391" s="208" t="s">
        <v>238</v>
      </c>
      <c r="AU1391" s="208" t="s">
        <v>82</v>
      </c>
      <c r="AV1391" s="13" t="s">
        <v>80</v>
      </c>
      <c r="AW1391" s="13" t="s">
        <v>35</v>
      </c>
      <c r="AX1391" s="13" t="s">
        <v>73</v>
      </c>
      <c r="AY1391" s="208" t="s">
        <v>226</v>
      </c>
    </row>
    <row r="1392" spans="2:51" s="14" customFormat="1" ht="11.25">
      <c r="B1392" s="209"/>
      <c r="C1392" s="210"/>
      <c r="D1392" s="200" t="s">
        <v>238</v>
      </c>
      <c r="E1392" s="211" t="s">
        <v>19</v>
      </c>
      <c r="F1392" s="212" t="s">
        <v>1660</v>
      </c>
      <c r="G1392" s="210"/>
      <c r="H1392" s="213">
        <v>3.996</v>
      </c>
      <c r="I1392" s="214"/>
      <c r="J1392" s="210"/>
      <c r="K1392" s="210"/>
      <c r="L1392" s="215"/>
      <c r="M1392" s="216"/>
      <c r="N1392" s="217"/>
      <c r="O1392" s="217"/>
      <c r="P1392" s="217"/>
      <c r="Q1392" s="217"/>
      <c r="R1392" s="217"/>
      <c r="S1392" s="217"/>
      <c r="T1392" s="218"/>
      <c r="AT1392" s="219" t="s">
        <v>238</v>
      </c>
      <c r="AU1392" s="219" t="s">
        <v>82</v>
      </c>
      <c r="AV1392" s="14" t="s">
        <v>82</v>
      </c>
      <c r="AW1392" s="14" t="s">
        <v>35</v>
      </c>
      <c r="AX1392" s="14" t="s">
        <v>73</v>
      </c>
      <c r="AY1392" s="219" t="s">
        <v>226</v>
      </c>
    </row>
    <row r="1393" spans="2:51" s="14" customFormat="1" ht="11.25">
      <c r="B1393" s="209"/>
      <c r="C1393" s="210"/>
      <c r="D1393" s="200" t="s">
        <v>238</v>
      </c>
      <c r="E1393" s="211" t="s">
        <v>19</v>
      </c>
      <c r="F1393" s="212" t="s">
        <v>1661</v>
      </c>
      <c r="G1393" s="210"/>
      <c r="H1393" s="213">
        <v>0.14000000000000001</v>
      </c>
      <c r="I1393" s="214"/>
      <c r="J1393" s="210"/>
      <c r="K1393" s="210"/>
      <c r="L1393" s="215"/>
      <c r="M1393" s="216"/>
      <c r="N1393" s="217"/>
      <c r="O1393" s="217"/>
      <c r="P1393" s="217"/>
      <c r="Q1393" s="217"/>
      <c r="R1393" s="217"/>
      <c r="S1393" s="217"/>
      <c r="T1393" s="218"/>
      <c r="AT1393" s="219" t="s">
        <v>238</v>
      </c>
      <c r="AU1393" s="219" t="s">
        <v>82</v>
      </c>
      <c r="AV1393" s="14" t="s">
        <v>82</v>
      </c>
      <c r="AW1393" s="14" t="s">
        <v>35</v>
      </c>
      <c r="AX1393" s="14" t="s">
        <v>73</v>
      </c>
      <c r="AY1393" s="219" t="s">
        <v>226</v>
      </c>
    </row>
    <row r="1394" spans="2:51" s="14" customFormat="1" ht="11.25">
      <c r="B1394" s="209"/>
      <c r="C1394" s="210"/>
      <c r="D1394" s="200" t="s">
        <v>238</v>
      </c>
      <c r="E1394" s="211" t="s">
        <v>19</v>
      </c>
      <c r="F1394" s="212" t="s">
        <v>2300</v>
      </c>
      <c r="G1394" s="210"/>
      <c r="H1394" s="213">
        <v>-0.125</v>
      </c>
      <c r="I1394" s="214"/>
      <c r="J1394" s="210"/>
      <c r="K1394" s="210"/>
      <c r="L1394" s="215"/>
      <c r="M1394" s="216"/>
      <c r="N1394" s="217"/>
      <c r="O1394" s="217"/>
      <c r="P1394" s="217"/>
      <c r="Q1394" s="217"/>
      <c r="R1394" s="217"/>
      <c r="S1394" s="217"/>
      <c r="T1394" s="218"/>
      <c r="AT1394" s="219" t="s">
        <v>238</v>
      </c>
      <c r="AU1394" s="219" t="s">
        <v>82</v>
      </c>
      <c r="AV1394" s="14" t="s">
        <v>82</v>
      </c>
      <c r="AW1394" s="14" t="s">
        <v>35</v>
      </c>
      <c r="AX1394" s="14" t="s">
        <v>73</v>
      </c>
      <c r="AY1394" s="219" t="s">
        <v>226</v>
      </c>
    </row>
    <row r="1395" spans="2:51" s="16" customFormat="1" ht="11.25">
      <c r="B1395" s="253"/>
      <c r="C1395" s="254"/>
      <c r="D1395" s="200" t="s">
        <v>238</v>
      </c>
      <c r="E1395" s="255" t="s">
        <v>19</v>
      </c>
      <c r="F1395" s="256" t="s">
        <v>1207</v>
      </c>
      <c r="G1395" s="254"/>
      <c r="H1395" s="257">
        <v>4.0110000000000001</v>
      </c>
      <c r="I1395" s="258"/>
      <c r="J1395" s="254"/>
      <c r="K1395" s="254"/>
      <c r="L1395" s="259"/>
      <c r="M1395" s="260"/>
      <c r="N1395" s="261"/>
      <c r="O1395" s="261"/>
      <c r="P1395" s="261"/>
      <c r="Q1395" s="261"/>
      <c r="R1395" s="261"/>
      <c r="S1395" s="261"/>
      <c r="T1395" s="262"/>
      <c r="AT1395" s="263" t="s">
        <v>238</v>
      </c>
      <c r="AU1395" s="263" t="s">
        <v>82</v>
      </c>
      <c r="AV1395" s="16" t="s">
        <v>90</v>
      </c>
      <c r="AW1395" s="16" t="s">
        <v>35</v>
      </c>
      <c r="AX1395" s="16" t="s">
        <v>73</v>
      </c>
      <c r="AY1395" s="263" t="s">
        <v>226</v>
      </c>
    </row>
    <row r="1396" spans="2:51" s="13" customFormat="1" ht="11.25">
      <c r="B1396" s="198"/>
      <c r="C1396" s="199"/>
      <c r="D1396" s="200" t="s">
        <v>238</v>
      </c>
      <c r="E1396" s="201" t="s">
        <v>19</v>
      </c>
      <c r="F1396" s="202" t="s">
        <v>1544</v>
      </c>
      <c r="G1396" s="199"/>
      <c r="H1396" s="201" t="s">
        <v>19</v>
      </c>
      <c r="I1396" s="203"/>
      <c r="J1396" s="199"/>
      <c r="K1396" s="199"/>
      <c r="L1396" s="204"/>
      <c r="M1396" s="205"/>
      <c r="N1396" s="206"/>
      <c r="O1396" s="206"/>
      <c r="P1396" s="206"/>
      <c r="Q1396" s="206"/>
      <c r="R1396" s="206"/>
      <c r="S1396" s="206"/>
      <c r="T1396" s="207"/>
      <c r="AT1396" s="208" t="s">
        <v>238</v>
      </c>
      <c r="AU1396" s="208" t="s">
        <v>82</v>
      </c>
      <c r="AV1396" s="13" t="s">
        <v>80</v>
      </c>
      <c r="AW1396" s="13" t="s">
        <v>35</v>
      </c>
      <c r="AX1396" s="13" t="s">
        <v>73</v>
      </c>
      <c r="AY1396" s="208" t="s">
        <v>226</v>
      </c>
    </row>
    <row r="1397" spans="2:51" s="14" customFormat="1" ht="11.25">
      <c r="B1397" s="209"/>
      <c r="C1397" s="210"/>
      <c r="D1397" s="200" t="s">
        <v>238</v>
      </c>
      <c r="E1397" s="211" t="s">
        <v>19</v>
      </c>
      <c r="F1397" s="212" t="s">
        <v>1660</v>
      </c>
      <c r="G1397" s="210"/>
      <c r="H1397" s="213">
        <v>3.996</v>
      </c>
      <c r="I1397" s="214"/>
      <c r="J1397" s="210"/>
      <c r="K1397" s="210"/>
      <c r="L1397" s="215"/>
      <c r="M1397" s="216"/>
      <c r="N1397" s="217"/>
      <c r="O1397" s="217"/>
      <c r="P1397" s="217"/>
      <c r="Q1397" s="217"/>
      <c r="R1397" s="217"/>
      <c r="S1397" s="217"/>
      <c r="T1397" s="218"/>
      <c r="AT1397" s="219" t="s">
        <v>238</v>
      </c>
      <c r="AU1397" s="219" t="s">
        <v>82</v>
      </c>
      <c r="AV1397" s="14" t="s">
        <v>82</v>
      </c>
      <c r="AW1397" s="14" t="s">
        <v>35</v>
      </c>
      <c r="AX1397" s="14" t="s">
        <v>73</v>
      </c>
      <c r="AY1397" s="219" t="s">
        <v>226</v>
      </c>
    </row>
    <row r="1398" spans="2:51" s="14" customFormat="1" ht="11.25">
      <c r="B1398" s="209"/>
      <c r="C1398" s="210"/>
      <c r="D1398" s="200" t="s">
        <v>238</v>
      </c>
      <c r="E1398" s="211" t="s">
        <v>19</v>
      </c>
      <c r="F1398" s="212" t="s">
        <v>1661</v>
      </c>
      <c r="G1398" s="210"/>
      <c r="H1398" s="213">
        <v>0.14000000000000001</v>
      </c>
      <c r="I1398" s="214"/>
      <c r="J1398" s="210"/>
      <c r="K1398" s="210"/>
      <c r="L1398" s="215"/>
      <c r="M1398" s="216"/>
      <c r="N1398" s="217"/>
      <c r="O1398" s="217"/>
      <c r="P1398" s="217"/>
      <c r="Q1398" s="217"/>
      <c r="R1398" s="217"/>
      <c r="S1398" s="217"/>
      <c r="T1398" s="218"/>
      <c r="AT1398" s="219" t="s">
        <v>238</v>
      </c>
      <c r="AU1398" s="219" t="s">
        <v>82</v>
      </c>
      <c r="AV1398" s="14" t="s">
        <v>82</v>
      </c>
      <c r="AW1398" s="14" t="s">
        <v>35</v>
      </c>
      <c r="AX1398" s="14" t="s">
        <v>73</v>
      </c>
      <c r="AY1398" s="219" t="s">
        <v>226</v>
      </c>
    </row>
    <row r="1399" spans="2:51" s="14" customFormat="1" ht="11.25">
      <c r="B1399" s="209"/>
      <c r="C1399" s="210"/>
      <c r="D1399" s="200" t="s">
        <v>238</v>
      </c>
      <c r="E1399" s="211" t="s">
        <v>19</v>
      </c>
      <c r="F1399" s="212" t="s">
        <v>2300</v>
      </c>
      <c r="G1399" s="210"/>
      <c r="H1399" s="213">
        <v>-0.125</v>
      </c>
      <c r="I1399" s="214"/>
      <c r="J1399" s="210"/>
      <c r="K1399" s="210"/>
      <c r="L1399" s="215"/>
      <c r="M1399" s="216"/>
      <c r="N1399" s="217"/>
      <c r="O1399" s="217"/>
      <c r="P1399" s="217"/>
      <c r="Q1399" s="217"/>
      <c r="R1399" s="217"/>
      <c r="S1399" s="217"/>
      <c r="T1399" s="218"/>
      <c r="AT1399" s="219" t="s">
        <v>238</v>
      </c>
      <c r="AU1399" s="219" t="s">
        <v>82</v>
      </c>
      <c r="AV1399" s="14" t="s">
        <v>82</v>
      </c>
      <c r="AW1399" s="14" t="s">
        <v>35</v>
      </c>
      <c r="AX1399" s="14" t="s">
        <v>73</v>
      </c>
      <c r="AY1399" s="219" t="s">
        <v>226</v>
      </c>
    </row>
    <row r="1400" spans="2:51" s="16" customFormat="1" ht="11.25">
      <c r="B1400" s="253"/>
      <c r="C1400" s="254"/>
      <c r="D1400" s="200" t="s">
        <v>238</v>
      </c>
      <c r="E1400" s="255" t="s">
        <v>19</v>
      </c>
      <c r="F1400" s="256" t="s">
        <v>1207</v>
      </c>
      <c r="G1400" s="254"/>
      <c r="H1400" s="257">
        <v>4.0110000000000001</v>
      </c>
      <c r="I1400" s="258"/>
      <c r="J1400" s="254"/>
      <c r="K1400" s="254"/>
      <c r="L1400" s="259"/>
      <c r="M1400" s="260"/>
      <c r="N1400" s="261"/>
      <c r="O1400" s="261"/>
      <c r="P1400" s="261"/>
      <c r="Q1400" s="261"/>
      <c r="R1400" s="261"/>
      <c r="S1400" s="261"/>
      <c r="T1400" s="262"/>
      <c r="AT1400" s="263" t="s">
        <v>238</v>
      </c>
      <c r="AU1400" s="263" t="s">
        <v>82</v>
      </c>
      <c r="AV1400" s="16" t="s">
        <v>90</v>
      </c>
      <c r="AW1400" s="16" t="s">
        <v>35</v>
      </c>
      <c r="AX1400" s="16" t="s">
        <v>73</v>
      </c>
      <c r="AY1400" s="263" t="s">
        <v>226</v>
      </c>
    </row>
    <row r="1401" spans="2:51" s="13" customFormat="1" ht="11.25">
      <c r="B1401" s="198"/>
      <c r="C1401" s="199"/>
      <c r="D1401" s="200" t="s">
        <v>238</v>
      </c>
      <c r="E1401" s="201" t="s">
        <v>19</v>
      </c>
      <c r="F1401" s="202" t="s">
        <v>1545</v>
      </c>
      <c r="G1401" s="199"/>
      <c r="H1401" s="201" t="s">
        <v>19</v>
      </c>
      <c r="I1401" s="203"/>
      <c r="J1401" s="199"/>
      <c r="K1401" s="199"/>
      <c r="L1401" s="204"/>
      <c r="M1401" s="205"/>
      <c r="N1401" s="206"/>
      <c r="O1401" s="206"/>
      <c r="P1401" s="206"/>
      <c r="Q1401" s="206"/>
      <c r="R1401" s="206"/>
      <c r="S1401" s="206"/>
      <c r="T1401" s="207"/>
      <c r="AT1401" s="208" t="s">
        <v>238</v>
      </c>
      <c r="AU1401" s="208" t="s">
        <v>82</v>
      </c>
      <c r="AV1401" s="13" t="s">
        <v>80</v>
      </c>
      <c r="AW1401" s="13" t="s">
        <v>35</v>
      </c>
      <c r="AX1401" s="13" t="s">
        <v>73</v>
      </c>
      <c r="AY1401" s="208" t="s">
        <v>226</v>
      </c>
    </row>
    <row r="1402" spans="2:51" s="14" customFormat="1" ht="11.25">
      <c r="B1402" s="209"/>
      <c r="C1402" s="210"/>
      <c r="D1402" s="200" t="s">
        <v>238</v>
      </c>
      <c r="E1402" s="211" t="s">
        <v>19</v>
      </c>
      <c r="F1402" s="212" t="s">
        <v>1662</v>
      </c>
      <c r="G1402" s="210"/>
      <c r="H1402" s="213">
        <v>1.08</v>
      </c>
      <c r="I1402" s="214"/>
      <c r="J1402" s="210"/>
      <c r="K1402" s="210"/>
      <c r="L1402" s="215"/>
      <c r="M1402" s="216"/>
      <c r="N1402" s="217"/>
      <c r="O1402" s="217"/>
      <c r="P1402" s="217"/>
      <c r="Q1402" s="217"/>
      <c r="R1402" s="217"/>
      <c r="S1402" s="217"/>
      <c r="T1402" s="218"/>
      <c r="AT1402" s="219" t="s">
        <v>238</v>
      </c>
      <c r="AU1402" s="219" t="s">
        <v>82</v>
      </c>
      <c r="AV1402" s="14" t="s">
        <v>82</v>
      </c>
      <c r="AW1402" s="14" t="s">
        <v>35</v>
      </c>
      <c r="AX1402" s="14" t="s">
        <v>73</v>
      </c>
      <c r="AY1402" s="219" t="s">
        <v>226</v>
      </c>
    </row>
    <row r="1403" spans="2:51" s="14" customFormat="1" ht="11.25">
      <c r="B1403" s="209"/>
      <c r="C1403" s="210"/>
      <c r="D1403" s="200" t="s">
        <v>238</v>
      </c>
      <c r="E1403" s="211" t="s">
        <v>19</v>
      </c>
      <c r="F1403" s="212" t="s">
        <v>1663</v>
      </c>
      <c r="G1403" s="210"/>
      <c r="H1403" s="213">
        <v>0.126</v>
      </c>
      <c r="I1403" s="214"/>
      <c r="J1403" s="210"/>
      <c r="K1403" s="210"/>
      <c r="L1403" s="215"/>
      <c r="M1403" s="216"/>
      <c r="N1403" s="217"/>
      <c r="O1403" s="217"/>
      <c r="P1403" s="217"/>
      <c r="Q1403" s="217"/>
      <c r="R1403" s="217"/>
      <c r="S1403" s="217"/>
      <c r="T1403" s="218"/>
      <c r="AT1403" s="219" t="s">
        <v>238</v>
      </c>
      <c r="AU1403" s="219" t="s">
        <v>82</v>
      </c>
      <c r="AV1403" s="14" t="s">
        <v>82</v>
      </c>
      <c r="AW1403" s="14" t="s">
        <v>35</v>
      </c>
      <c r="AX1403" s="14" t="s">
        <v>73</v>
      </c>
      <c r="AY1403" s="219" t="s">
        <v>226</v>
      </c>
    </row>
    <row r="1404" spans="2:51" s="16" customFormat="1" ht="11.25">
      <c r="B1404" s="253"/>
      <c r="C1404" s="254"/>
      <c r="D1404" s="200" t="s">
        <v>238</v>
      </c>
      <c r="E1404" s="255" t="s">
        <v>19</v>
      </c>
      <c r="F1404" s="256" t="s">
        <v>1207</v>
      </c>
      <c r="G1404" s="254"/>
      <c r="H1404" s="257">
        <v>1.206</v>
      </c>
      <c r="I1404" s="258"/>
      <c r="J1404" s="254"/>
      <c r="K1404" s="254"/>
      <c r="L1404" s="259"/>
      <c r="M1404" s="260"/>
      <c r="N1404" s="261"/>
      <c r="O1404" s="261"/>
      <c r="P1404" s="261"/>
      <c r="Q1404" s="261"/>
      <c r="R1404" s="261"/>
      <c r="S1404" s="261"/>
      <c r="T1404" s="262"/>
      <c r="AT1404" s="263" t="s">
        <v>238</v>
      </c>
      <c r="AU1404" s="263" t="s">
        <v>82</v>
      </c>
      <c r="AV1404" s="16" t="s">
        <v>90</v>
      </c>
      <c r="AW1404" s="16" t="s">
        <v>35</v>
      </c>
      <c r="AX1404" s="16" t="s">
        <v>73</v>
      </c>
      <c r="AY1404" s="263" t="s">
        <v>226</v>
      </c>
    </row>
    <row r="1405" spans="2:51" s="13" customFormat="1" ht="11.25">
      <c r="B1405" s="198"/>
      <c r="C1405" s="199"/>
      <c r="D1405" s="200" t="s">
        <v>238</v>
      </c>
      <c r="E1405" s="201" t="s">
        <v>19</v>
      </c>
      <c r="F1405" s="202" t="s">
        <v>1548</v>
      </c>
      <c r="G1405" s="199"/>
      <c r="H1405" s="201" t="s">
        <v>19</v>
      </c>
      <c r="I1405" s="203"/>
      <c r="J1405" s="199"/>
      <c r="K1405" s="199"/>
      <c r="L1405" s="204"/>
      <c r="M1405" s="205"/>
      <c r="N1405" s="206"/>
      <c r="O1405" s="206"/>
      <c r="P1405" s="206"/>
      <c r="Q1405" s="206"/>
      <c r="R1405" s="206"/>
      <c r="S1405" s="206"/>
      <c r="T1405" s="207"/>
      <c r="AT1405" s="208" t="s">
        <v>238</v>
      </c>
      <c r="AU1405" s="208" t="s">
        <v>82</v>
      </c>
      <c r="AV1405" s="13" t="s">
        <v>80</v>
      </c>
      <c r="AW1405" s="13" t="s">
        <v>35</v>
      </c>
      <c r="AX1405" s="13" t="s">
        <v>73</v>
      </c>
      <c r="AY1405" s="208" t="s">
        <v>226</v>
      </c>
    </row>
    <row r="1406" spans="2:51" s="14" customFormat="1" ht="11.25">
      <c r="B1406" s="209"/>
      <c r="C1406" s="210"/>
      <c r="D1406" s="200" t="s">
        <v>238</v>
      </c>
      <c r="E1406" s="211" t="s">
        <v>19</v>
      </c>
      <c r="F1406" s="212" t="s">
        <v>1664</v>
      </c>
      <c r="G1406" s="210"/>
      <c r="H1406" s="213">
        <v>7.9660000000000002</v>
      </c>
      <c r="I1406" s="214"/>
      <c r="J1406" s="210"/>
      <c r="K1406" s="210"/>
      <c r="L1406" s="215"/>
      <c r="M1406" s="216"/>
      <c r="N1406" s="217"/>
      <c r="O1406" s="217"/>
      <c r="P1406" s="217"/>
      <c r="Q1406" s="217"/>
      <c r="R1406" s="217"/>
      <c r="S1406" s="217"/>
      <c r="T1406" s="218"/>
      <c r="AT1406" s="219" t="s">
        <v>238</v>
      </c>
      <c r="AU1406" s="219" t="s">
        <v>82</v>
      </c>
      <c r="AV1406" s="14" t="s">
        <v>82</v>
      </c>
      <c r="AW1406" s="14" t="s">
        <v>35</v>
      </c>
      <c r="AX1406" s="14" t="s">
        <v>73</v>
      </c>
      <c r="AY1406" s="219" t="s">
        <v>226</v>
      </c>
    </row>
    <row r="1407" spans="2:51" s="14" customFormat="1" ht="11.25">
      <c r="B1407" s="209"/>
      <c r="C1407" s="210"/>
      <c r="D1407" s="200" t="s">
        <v>238</v>
      </c>
      <c r="E1407" s="211" t="s">
        <v>19</v>
      </c>
      <c r="F1407" s="212" t="s">
        <v>1665</v>
      </c>
      <c r="G1407" s="210"/>
      <c r="H1407" s="213">
        <v>0.18</v>
      </c>
      <c r="I1407" s="214"/>
      <c r="J1407" s="210"/>
      <c r="K1407" s="210"/>
      <c r="L1407" s="215"/>
      <c r="M1407" s="216"/>
      <c r="N1407" s="217"/>
      <c r="O1407" s="217"/>
      <c r="P1407" s="217"/>
      <c r="Q1407" s="217"/>
      <c r="R1407" s="217"/>
      <c r="S1407" s="217"/>
      <c r="T1407" s="218"/>
      <c r="AT1407" s="219" t="s">
        <v>238</v>
      </c>
      <c r="AU1407" s="219" t="s">
        <v>82</v>
      </c>
      <c r="AV1407" s="14" t="s">
        <v>82</v>
      </c>
      <c r="AW1407" s="14" t="s">
        <v>35</v>
      </c>
      <c r="AX1407" s="14" t="s">
        <v>73</v>
      </c>
      <c r="AY1407" s="219" t="s">
        <v>226</v>
      </c>
    </row>
    <row r="1408" spans="2:51" s="16" customFormat="1" ht="11.25">
      <c r="B1408" s="253"/>
      <c r="C1408" s="254"/>
      <c r="D1408" s="200" t="s">
        <v>238</v>
      </c>
      <c r="E1408" s="255" t="s">
        <v>19</v>
      </c>
      <c r="F1408" s="256" t="s">
        <v>1207</v>
      </c>
      <c r="G1408" s="254"/>
      <c r="H1408" s="257">
        <v>8.1460000000000008</v>
      </c>
      <c r="I1408" s="258"/>
      <c r="J1408" s="254"/>
      <c r="K1408" s="254"/>
      <c r="L1408" s="259"/>
      <c r="M1408" s="260"/>
      <c r="N1408" s="261"/>
      <c r="O1408" s="261"/>
      <c r="P1408" s="261"/>
      <c r="Q1408" s="261"/>
      <c r="R1408" s="261"/>
      <c r="S1408" s="261"/>
      <c r="T1408" s="262"/>
      <c r="AT1408" s="263" t="s">
        <v>238</v>
      </c>
      <c r="AU1408" s="263" t="s">
        <v>82</v>
      </c>
      <c r="AV1408" s="16" t="s">
        <v>90</v>
      </c>
      <c r="AW1408" s="16" t="s">
        <v>35</v>
      </c>
      <c r="AX1408" s="16" t="s">
        <v>73</v>
      </c>
      <c r="AY1408" s="263" t="s">
        <v>226</v>
      </c>
    </row>
    <row r="1409" spans="2:51" s="13" customFormat="1" ht="11.25">
      <c r="B1409" s="198"/>
      <c r="C1409" s="199"/>
      <c r="D1409" s="200" t="s">
        <v>238</v>
      </c>
      <c r="E1409" s="201" t="s">
        <v>19</v>
      </c>
      <c r="F1409" s="202" t="s">
        <v>1552</v>
      </c>
      <c r="G1409" s="199"/>
      <c r="H1409" s="201" t="s">
        <v>19</v>
      </c>
      <c r="I1409" s="203"/>
      <c r="J1409" s="199"/>
      <c r="K1409" s="199"/>
      <c r="L1409" s="204"/>
      <c r="M1409" s="205"/>
      <c r="N1409" s="206"/>
      <c r="O1409" s="206"/>
      <c r="P1409" s="206"/>
      <c r="Q1409" s="206"/>
      <c r="R1409" s="206"/>
      <c r="S1409" s="206"/>
      <c r="T1409" s="207"/>
      <c r="AT1409" s="208" t="s">
        <v>238</v>
      </c>
      <c r="AU1409" s="208" t="s">
        <v>82</v>
      </c>
      <c r="AV1409" s="13" t="s">
        <v>80</v>
      </c>
      <c r="AW1409" s="13" t="s">
        <v>35</v>
      </c>
      <c r="AX1409" s="13" t="s">
        <v>73</v>
      </c>
      <c r="AY1409" s="208" t="s">
        <v>226</v>
      </c>
    </row>
    <row r="1410" spans="2:51" s="14" customFormat="1" ht="11.25">
      <c r="B1410" s="209"/>
      <c r="C1410" s="210"/>
      <c r="D1410" s="200" t="s">
        <v>238</v>
      </c>
      <c r="E1410" s="211" t="s">
        <v>19</v>
      </c>
      <c r="F1410" s="212" t="s">
        <v>1666</v>
      </c>
      <c r="G1410" s="210"/>
      <c r="H1410" s="213">
        <v>51.03</v>
      </c>
      <c r="I1410" s="214"/>
      <c r="J1410" s="210"/>
      <c r="K1410" s="210"/>
      <c r="L1410" s="215"/>
      <c r="M1410" s="216"/>
      <c r="N1410" s="217"/>
      <c r="O1410" s="217"/>
      <c r="P1410" s="217"/>
      <c r="Q1410" s="217"/>
      <c r="R1410" s="217"/>
      <c r="S1410" s="217"/>
      <c r="T1410" s="218"/>
      <c r="AT1410" s="219" t="s">
        <v>238</v>
      </c>
      <c r="AU1410" s="219" t="s">
        <v>82</v>
      </c>
      <c r="AV1410" s="14" t="s">
        <v>82</v>
      </c>
      <c r="AW1410" s="14" t="s">
        <v>35</v>
      </c>
      <c r="AX1410" s="14" t="s">
        <v>73</v>
      </c>
      <c r="AY1410" s="219" t="s">
        <v>226</v>
      </c>
    </row>
    <row r="1411" spans="2:51" s="14" customFormat="1" ht="11.25">
      <c r="B1411" s="209"/>
      <c r="C1411" s="210"/>
      <c r="D1411" s="200" t="s">
        <v>238</v>
      </c>
      <c r="E1411" s="211" t="s">
        <v>19</v>
      </c>
      <c r="F1411" s="212" t="s">
        <v>1667</v>
      </c>
      <c r="G1411" s="210"/>
      <c r="H1411" s="213">
        <v>1.778</v>
      </c>
      <c r="I1411" s="214"/>
      <c r="J1411" s="210"/>
      <c r="K1411" s="210"/>
      <c r="L1411" s="215"/>
      <c r="M1411" s="216"/>
      <c r="N1411" s="217"/>
      <c r="O1411" s="217"/>
      <c r="P1411" s="217"/>
      <c r="Q1411" s="217"/>
      <c r="R1411" s="217"/>
      <c r="S1411" s="217"/>
      <c r="T1411" s="218"/>
      <c r="AT1411" s="219" t="s">
        <v>238</v>
      </c>
      <c r="AU1411" s="219" t="s">
        <v>82</v>
      </c>
      <c r="AV1411" s="14" t="s">
        <v>82</v>
      </c>
      <c r="AW1411" s="14" t="s">
        <v>35</v>
      </c>
      <c r="AX1411" s="14" t="s">
        <v>73</v>
      </c>
      <c r="AY1411" s="219" t="s">
        <v>226</v>
      </c>
    </row>
    <row r="1412" spans="2:51" s="16" customFormat="1" ht="11.25">
      <c r="B1412" s="253"/>
      <c r="C1412" s="254"/>
      <c r="D1412" s="200" t="s">
        <v>238</v>
      </c>
      <c r="E1412" s="255" t="s">
        <v>19</v>
      </c>
      <c r="F1412" s="256" t="s">
        <v>1207</v>
      </c>
      <c r="G1412" s="254"/>
      <c r="H1412" s="257">
        <v>52.808</v>
      </c>
      <c r="I1412" s="258"/>
      <c r="J1412" s="254"/>
      <c r="K1412" s="254"/>
      <c r="L1412" s="259"/>
      <c r="M1412" s="260"/>
      <c r="N1412" s="261"/>
      <c r="O1412" s="261"/>
      <c r="P1412" s="261"/>
      <c r="Q1412" s="261"/>
      <c r="R1412" s="261"/>
      <c r="S1412" s="261"/>
      <c r="T1412" s="262"/>
      <c r="AT1412" s="263" t="s">
        <v>238</v>
      </c>
      <c r="AU1412" s="263" t="s">
        <v>82</v>
      </c>
      <c r="AV1412" s="16" t="s">
        <v>90</v>
      </c>
      <c r="AW1412" s="16" t="s">
        <v>35</v>
      </c>
      <c r="AX1412" s="16" t="s">
        <v>73</v>
      </c>
      <c r="AY1412" s="263" t="s">
        <v>226</v>
      </c>
    </row>
    <row r="1413" spans="2:51" s="13" customFormat="1" ht="11.25">
      <c r="B1413" s="198"/>
      <c r="C1413" s="199"/>
      <c r="D1413" s="200" t="s">
        <v>238</v>
      </c>
      <c r="E1413" s="201" t="s">
        <v>19</v>
      </c>
      <c r="F1413" s="202" t="s">
        <v>1556</v>
      </c>
      <c r="G1413" s="199"/>
      <c r="H1413" s="201" t="s">
        <v>19</v>
      </c>
      <c r="I1413" s="203"/>
      <c r="J1413" s="199"/>
      <c r="K1413" s="199"/>
      <c r="L1413" s="204"/>
      <c r="M1413" s="205"/>
      <c r="N1413" s="206"/>
      <c r="O1413" s="206"/>
      <c r="P1413" s="206"/>
      <c r="Q1413" s="206"/>
      <c r="R1413" s="206"/>
      <c r="S1413" s="206"/>
      <c r="T1413" s="207"/>
      <c r="AT1413" s="208" t="s">
        <v>238</v>
      </c>
      <c r="AU1413" s="208" t="s">
        <v>82</v>
      </c>
      <c r="AV1413" s="13" t="s">
        <v>80</v>
      </c>
      <c r="AW1413" s="13" t="s">
        <v>35</v>
      </c>
      <c r="AX1413" s="13" t="s">
        <v>73</v>
      </c>
      <c r="AY1413" s="208" t="s">
        <v>226</v>
      </c>
    </row>
    <row r="1414" spans="2:51" s="14" customFormat="1" ht="11.25">
      <c r="B1414" s="209"/>
      <c r="C1414" s="210"/>
      <c r="D1414" s="200" t="s">
        <v>238</v>
      </c>
      <c r="E1414" s="211" t="s">
        <v>19</v>
      </c>
      <c r="F1414" s="212" t="s">
        <v>1668</v>
      </c>
      <c r="G1414" s="210"/>
      <c r="H1414" s="213">
        <v>4.7690000000000001</v>
      </c>
      <c r="I1414" s="214"/>
      <c r="J1414" s="210"/>
      <c r="K1414" s="210"/>
      <c r="L1414" s="215"/>
      <c r="M1414" s="216"/>
      <c r="N1414" s="217"/>
      <c r="O1414" s="217"/>
      <c r="P1414" s="217"/>
      <c r="Q1414" s="217"/>
      <c r="R1414" s="217"/>
      <c r="S1414" s="217"/>
      <c r="T1414" s="218"/>
      <c r="AT1414" s="219" t="s">
        <v>238</v>
      </c>
      <c r="AU1414" s="219" t="s">
        <v>82</v>
      </c>
      <c r="AV1414" s="14" t="s">
        <v>82</v>
      </c>
      <c r="AW1414" s="14" t="s">
        <v>35</v>
      </c>
      <c r="AX1414" s="14" t="s">
        <v>73</v>
      </c>
      <c r="AY1414" s="219" t="s">
        <v>226</v>
      </c>
    </row>
    <row r="1415" spans="2:51" s="14" customFormat="1" ht="11.25">
      <c r="B1415" s="209"/>
      <c r="C1415" s="210"/>
      <c r="D1415" s="200" t="s">
        <v>238</v>
      </c>
      <c r="E1415" s="211" t="s">
        <v>19</v>
      </c>
      <c r="F1415" s="212" t="s">
        <v>1669</v>
      </c>
      <c r="G1415" s="210"/>
      <c r="H1415" s="213">
        <v>0.126</v>
      </c>
      <c r="I1415" s="214"/>
      <c r="J1415" s="210"/>
      <c r="K1415" s="210"/>
      <c r="L1415" s="215"/>
      <c r="M1415" s="216"/>
      <c r="N1415" s="217"/>
      <c r="O1415" s="217"/>
      <c r="P1415" s="217"/>
      <c r="Q1415" s="217"/>
      <c r="R1415" s="217"/>
      <c r="S1415" s="217"/>
      <c r="T1415" s="218"/>
      <c r="AT1415" s="219" t="s">
        <v>238</v>
      </c>
      <c r="AU1415" s="219" t="s">
        <v>82</v>
      </c>
      <c r="AV1415" s="14" t="s">
        <v>82</v>
      </c>
      <c r="AW1415" s="14" t="s">
        <v>35</v>
      </c>
      <c r="AX1415" s="14" t="s">
        <v>73</v>
      </c>
      <c r="AY1415" s="219" t="s">
        <v>226</v>
      </c>
    </row>
    <row r="1416" spans="2:51" s="16" customFormat="1" ht="11.25">
      <c r="B1416" s="253"/>
      <c r="C1416" s="254"/>
      <c r="D1416" s="200" t="s">
        <v>238</v>
      </c>
      <c r="E1416" s="255" t="s">
        <v>19</v>
      </c>
      <c r="F1416" s="256" t="s">
        <v>1207</v>
      </c>
      <c r="G1416" s="254"/>
      <c r="H1416" s="257">
        <v>4.8949999999999996</v>
      </c>
      <c r="I1416" s="258"/>
      <c r="J1416" s="254"/>
      <c r="K1416" s="254"/>
      <c r="L1416" s="259"/>
      <c r="M1416" s="260"/>
      <c r="N1416" s="261"/>
      <c r="O1416" s="261"/>
      <c r="P1416" s="261"/>
      <c r="Q1416" s="261"/>
      <c r="R1416" s="261"/>
      <c r="S1416" s="261"/>
      <c r="T1416" s="262"/>
      <c r="AT1416" s="263" t="s">
        <v>238</v>
      </c>
      <c r="AU1416" s="263" t="s">
        <v>82</v>
      </c>
      <c r="AV1416" s="16" t="s">
        <v>90</v>
      </c>
      <c r="AW1416" s="16" t="s">
        <v>35</v>
      </c>
      <c r="AX1416" s="16" t="s">
        <v>73</v>
      </c>
      <c r="AY1416" s="263" t="s">
        <v>226</v>
      </c>
    </row>
    <row r="1417" spans="2:51" s="13" customFormat="1" ht="11.25">
      <c r="B1417" s="198"/>
      <c r="C1417" s="199"/>
      <c r="D1417" s="200" t="s">
        <v>238</v>
      </c>
      <c r="E1417" s="201" t="s">
        <v>19</v>
      </c>
      <c r="F1417" s="202" t="s">
        <v>1559</v>
      </c>
      <c r="G1417" s="199"/>
      <c r="H1417" s="201" t="s">
        <v>19</v>
      </c>
      <c r="I1417" s="203"/>
      <c r="J1417" s="199"/>
      <c r="K1417" s="199"/>
      <c r="L1417" s="204"/>
      <c r="M1417" s="205"/>
      <c r="N1417" s="206"/>
      <c r="O1417" s="206"/>
      <c r="P1417" s="206"/>
      <c r="Q1417" s="206"/>
      <c r="R1417" s="206"/>
      <c r="S1417" s="206"/>
      <c r="T1417" s="207"/>
      <c r="AT1417" s="208" t="s">
        <v>238</v>
      </c>
      <c r="AU1417" s="208" t="s">
        <v>82</v>
      </c>
      <c r="AV1417" s="13" t="s">
        <v>80</v>
      </c>
      <c r="AW1417" s="13" t="s">
        <v>35</v>
      </c>
      <c r="AX1417" s="13" t="s">
        <v>73</v>
      </c>
      <c r="AY1417" s="208" t="s">
        <v>226</v>
      </c>
    </row>
    <row r="1418" spans="2:51" s="14" customFormat="1" ht="11.25">
      <c r="B1418" s="209"/>
      <c r="C1418" s="210"/>
      <c r="D1418" s="200" t="s">
        <v>238</v>
      </c>
      <c r="E1418" s="211" t="s">
        <v>19</v>
      </c>
      <c r="F1418" s="212" t="s">
        <v>1670</v>
      </c>
      <c r="G1418" s="210"/>
      <c r="H1418" s="213">
        <v>4.6559999999999997</v>
      </c>
      <c r="I1418" s="214"/>
      <c r="J1418" s="210"/>
      <c r="K1418" s="210"/>
      <c r="L1418" s="215"/>
      <c r="M1418" s="216"/>
      <c r="N1418" s="217"/>
      <c r="O1418" s="217"/>
      <c r="P1418" s="217"/>
      <c r="Q1418" s="217"/>
      <c r="R1418" s="217"/>
      <c r="S1418" s="217"/>
      <c r="T1418" s="218"/>
      <c r="AT1418" s="219" t="s">
        <v>238</v>
      </c>
      <c r="AU1418" s="219" t="s">
        <v>82</v>
      </c>
      <c r="AV1418" s="14" t="s">
        <v>82</v>
      </c>
      <c r="AW1418" s="14" t="s">
        <v>35</v>
      </c>
      <c r="AX1418" s="14" t="s">
        <v>73</v>
      </c>
      <c r="AY1418" s="219" t="s">
        <v>226</v>
      </c>
    </row>
    <row r="1419" spans="2:51" s="14" customFormat="1" ht="11.25">
      <c r="B1419" s="209"/>
      <c r="C1419" s="210"/>
      <c r="D1419" s="200" t="s">
        <v>238</v>
      </c>
      <c r="E1419" s="211" t="s">
        <v>19</v>
      </c>
      <c r="F1419" s="212" t="s">
        <v>1669</v>
      </c>
      <c r="G1419" s="210"/>
      <c r="H1419" s="213">
        <v>0.126</v>
      </c>
      <c r="I1419" s="214"/>
      <c r="J1419" s="210"/>
      <c r="K1419" s="210"/>
      <c r="L1419" s="215"/>
      <c r="M1419" s="216"/>
      <c r="N1419" s="217"/>
      <c r="O1419" s="217"/>
      <c r="P1419" s="217"/>
      <c r="Q1419" s="217"/>
      <c r="R1419" s="217"/>
      <c r="S1419" s="217"/>
      <c r="T1419" s="218"/>
      <c r="AT1419" s="219" t="s">
        <v>238</v>
      </c>
      <c r="AU1419" s="219" t="s">
        <v>82</v>
      </c>
      <c r="AV1419" s="14" t="s">
        <v>82</v>
      </c>
      <c r="AW1419" s="14" t="s">
        <v>35</v>
      </c>
      <c r="AX1419" s="14" t="s">
        <v>73</v>
      </c>
      <c r="AY1419" s="219" t="s">
        <v>226</v>
      </c>
    </row>
    <row r="1420" spans="2:51" s="16" customFormat="1" ht="11.25">
      <c r="B1420" s="253"/>
      <c r="C1420" s="254"/>
      <c r="D1420" s="200" t="s">
        <v>238</v>
      </c>
      <c r="E1420" s="255" t="s">
        <v>19</v>
      </c>
      <c r="F1420" s="256" t="s">
        <v>1207</v>
      </c>
      <c r="G1420" s="254"/>
      <c r="H1420" s="257">
        <v>4.782</v>
      </c>
      <c r="I1420" s="258"/>
      <c r="J1420" s="254"/>
      <c r="K1420" s="254"/>
      <c r="L1420" s="259"/>
      <c r="M1420" s="260"/>
      <c r="N1420" s="261"/>
      <c r="O1420" s="261"/>
      <c r="P1420" s="261"/>
      <c r="Q1420" s="261"/>
      <c r="R1420" s="261"/>
      <c r="S1420" s="261"/>
      <c r="T1420" s="262"/>
      <c r="AT1420" s="263" t="s">
        <v>238</v>
      </c>
      <c r="AU1420" s="263" t="s">
        <v>82</v>
      </c>
      <c r="AV1420" s="16" t="s">
        <v>90</v>
      </c>
      <c r="AW1420" s="16" t="s">
        <v>35</v>
      </c>
      <c r="AX1420" s="16" t="s">
        <v>73</v>
      </c>
      <c r="AY1420" s="263" t="s">
        <v>226</v>
      </c>
    </row>
    <row r="1421" spans="2:51" s="13" customFormat="1" ht="11.25">
      <c r="B1421" s="198"/>
      <c r="C1421" s="199"/>
      <c r="D1421" s="200" t="s">
        <v>238</v>
      </c>
      <c r="E1421" s="201" t="s">
        <v>19</v>
      </c>
      <c r="F1421" s="202" t="s">
        <v>1562</v>
      </c>
      <c r="G1421" s="199"/>
      <c r="H1421" s="201" t="s">
        <v>19</v>
      </c>
      <c r="I1421" s="203"/>
      <c r="J1421" s="199"/>
      <c r="K1421" s="199"/>
      <c r="L1421" s="204"/>
      <c r="M1421" s="205"/>
      <c r="N1421" s="206"/>
      <c r="O1421" s="206"/>
      <c r="P1421" s="206"/>
      <c r="Q1421" s="206"/>
      <c r="R1421" s="206"/>
      <c r="S1421" s="206"/>
      <c r="T1421" s="207"/>
      <c r="AT1421" s="208" t="s">
        <v>238</v>
      </c>
      <c r="AU1421" s="208" t="s">
        <v>82</v>
      </c>
      <c r="AV1421" s="13" t="s">
        <v>80</v>
      </c>
      <c r="AW1421" s="13" t="s">
        <v>35</v>
      </c>
      <c r="AX1421" s="13" t="s">
        <v>73</v>
      </c>
      <c r="AY1421" s="208" t="s">
        <v>226</v>
      </c>
    </row>
    <row r="1422" spans="2:51" s="14" customFormat="1" ht="11.25">
      <c r="B1422" s="209"/>
      <c r="C1422" s="210"/>
      <c r="D1422" s="200" t="s">
        <v>238</v>
      </c>
      <c r="E1422" s="211" t="s">
        <v>19</v>
      </c>
      <c r="F1422" s="212" t="s">
        <v>1671</v>
      </c>
      <c r="G1422" s="210"/>
      <c r="H1422" s="213">
        <v>2.2599999999999998</v>
      </c>
      <c r="I1422" s="214"/>
      <c r="J1422" s="210"/>
      <c r="K1422" s="210"/>
      <c r="L1422" s="215"/>
      <c r="M1422" s="216"/>
      <c r="N1422" s="217"/>
      <c r="O1422" s="217"/>
      <c r="P1422" s="217"/>
      <c r="Q1422" s="217"/>
      <c r="R1422" s="217"/>
      <c r="S1422" s="217"/>
      <c r="T1422" s="218"/>
      <c r="AT1422" s="219" t="s">
        <v>238</v>
      </c>
      <c r="AU1422" s="219" t="s">
        <v>82</v>
      </c>
      <c r="AV1422" s="14" t="s">
        <v>82</v>
      </c>
      <c r="AW1422" s="14" t="s">
        <v>35</v>
      </c>
      <c r="AX1422" s="14" t="s">
        <v>73</v>
      </c>
      <c r="AY1422" s="219" t="s">
        <v>226</v>
      </c>
    </row>
    <row r="1423" spans="2:51" s="14" customFormat="1" ht="11.25">
      <c r="B1423" s="209"/>
      <c r="C1423" s="210"/>
      <c r="D1423" s="200" t="s">
        <v>238</v>
      </c>
      <c r="E1423" s="211" t="s">
        <v>19</v>
      </c>
      <c r="F1423" s="212" t="s">
        <v>2011</v>
      </c>
      <c r="G1423" s="210"/>
      <c r="H1423" s="213">
        <v>2.7</v>
      </c>
      <c r="I1423" s="214"/>
      <c r="J1423" s="210"/>
      <c r="K1423" s="210"/>
      <c r="L1423" s="215"/>
      <c r="M1423" s="216"/>
      <c r="N1423" s="217"/>
      <c r="O1423" s="217"/>
      <c r="P1423" s="217"/>
      <c r="Q1423" s="217"/>
      <c r="R1423" s="217"/>
      <c r="S1423" s="217"/>
      <c r="T1423" s="218"/>
      <c r="AT1423" s="219" t="s">
        <v>238</v>
      </c>
      <c r="AU1423" s="219" t="s">
        <v>82</v>
      </c>
      <c r="AV1423" s="14" t="s">
        <v>82</v>
      </c>
      <c r="AW1423" s="14" t="s">
        <v>35</v>
      </c>
      <c r="AX1423" s="14" t="s">
        <v>73</v>
      </c>
      <c r="AY1423" s="219" t="s">
        <v>226</v>
      </c>
    </row>
    <row r="1424" spans="2:51" s="14" customFormat="1" ht="11.25">
      <c r="B1424" s="209"/>
      <c r="C1424" s="210"/>
      <c r="D1424" s="200" t="s">
        <v>238</v>
      </c>
      <c r="E1424" s="211" t="s">
        <v>19</v>
      </c>
      <c r="F1424" s="212" t="s">
        <v>1673</v>
      </c>
      <c r="G1424" s="210"/>
      <c r="H1424" s="213">
        <v>1.9E-2</v>
      </c>
      <c r="I1424" s="214"/>
      <c r="J1424" s="210"/>
      <c r="K1424" s="210"/>
      <c r="L1424" s="215"/>
      <c r="M1424" s="216"/>
      <c r="N1424" s="217"/>
      <c r="O1424" s="217"/>
      <c r="P1424" s="217"/>
      <c r="Q1424" s="217"/>
      <c r="R1424" s="217"/>
      <c r="S1424" s="217"/>
      <c r="T1424" s="218"/>
      <c r="AT1424" s="219" t="s">
        <v>238</v>
      </c>
      <c r="AU1424" s="219" t="s">
        <v>82</v>
      </c>
      <c r="AV1424" s="14" t="s">
        <v>82</v>
      </c>
      <c r="AW1424" s="14" t="s">
        <v>35</v>
      </c>
      <c r="AX1424" s="14" t="s">
        <v>73</v>
      </c>
      <c r="AY1424" s="219" t="s">
        <v>226</v>
      </c>
    </row>
    <row r="1425" spans="2:51" s="16" customFormat="1" ht="11.25">
      <c r="B1425" s="253"/>
      <c r="C1425" s="254"/>
      <c r="D1425" s="200" t="s">
        <v>238</v>
      </c>
      <c r="E1425" s="255" t="s">
        <v>19</v>
      </c>
      <c r="F1425" s="256" t="s">
        <v>1207</v>
      </c>
      <c r="G1425" s="254"/>
      <c r="H1425" s="257">
        <v>4.9790000000000001</v>
      </c>
      <c r="I1425" s="258"/>
      <c r="J1425" s="254"/>
      <c r="K1425" s="254"/>
      <c r="L1425" s="259"/>
      <c r="M1425" s="260"/>
      <c r="N1425" s="261"/>
      <c r="O1425" s="261"/>
      <c r="P1425" s="261"/>
      <c r="Q1425" s="261"/>
      <c r="R1425" s="261"/>
      <c r="S1425" s="261"/>
      <c r="T1425" s="262"/>
      <c r="AT1425" s="263" t="s">
        <v>238</v>
      </c>
      <c r="AU1425" s="263" t="s">
        <v>82</v>
      </c>
      <c r="AV1425" s="16" t="s">
        <v>90</v>
      </c>
      <c r="AW1425" s="16" t="s">
        <v>35</v>
      </c>
      <c r="AX1425" s="16" t="s">
        <v>73</v>
      </c>
      <c r="AY1425" s="263" t="s">
        <v>226</v>
      </c>
    </row>
    <row r="1426" spans="2:51" s="13" customFormat="1" ht="11.25">
      <c r="B1426" s="198"/>
      <c r="C1426" s="199"/>
      <c r="D1426" s="200" t="s">
        <v>238</v>
      </c>
      <c r="E1426" s="201" t="s">
        <v>19</v>
      </c>
      <c r="F1426" s="202" t="s">
        <v>1566</v>
      </c>
      <c r="G1426" s="199"/>
      <c r="H1426" s="201" t="s">
        <v>19</v>
      </c>
      <c r="I1426" s="203"/>
      <c r="J1426" s="199"/>
      <c r="K1426" s="199"/>
      <c r="L1426" s="204"/>
      <c r="M1426" s="205"/>
      <c r="N1426" s="206"/>
      <c r="O1426" s="206"/>
      <c r="P1426" s="206"/>
      <c r="Q1426" s="206"/>
      <c r="R1426" s="206"/>
      <c r="S1426" s="206"/>
      <c r="T1426" s="207"/>
      <c r="AT1426" s="208" t="s">
        <v>238</v>
      </c>
      <c r="AU1426" s="208" t="s">
        <v>82</v>
      </c>
      <c r="AV1426" s="13" t="s">
        <v>80</v>
      </c>
      <c r="AW1426" s="13" t="s">
        <v>35</v>
      </c>
      <c r="AX1426" s="13" t="s">
        <v>73</v>
      </c>
      <c r="AY1426" s="208" t="s">
        <v>226</v>
      </c>
    </row>
    <row r="1427" spans="2:51" s="14" customFormat="1" ht="11.25">
      <c r="B1427" s="209"/>
      <c r="C1427" s="210"/>
      <c r="D1427" s="200" t="s">
        <v>238</v>
      </c>
      <c r="E1427" s="211" t="s">
        <v>19</v>
      </c>
      <c r="F1427" s="212" t="s">
        <v>1674</v>
      </c>
      <c r="G1427" s="210"/>
      <c r="H1427" s="213">
        <v>3.4390000000000001</v>
      </c>
      <c r="I1427" s="214"/>
      <c r="J1427" s="210"/>
      <c r="K1427" s="210"/>
      <c r="L1427" s="215"/>
      <c r="M1427" s="216"/>
      <c r="N1427" s="217"/>
      <c r="O1427" s="217"/>
      <c r="P1427" s="217"/>
      <c r="Q1427" s="217"/>
      <c r="R1427" s="217"/>
      <c r="S1427" s="217"/>
      <c r="T1427" s="218"/>
      <c r="AT1427" s="219" t="s">
        <v>238</v>
      </c>
      <c r="AU1427" s="219" t="s">
        <v>82</v>
      </c>
      <c r="AV1427" s="14" t="s">
        <v>82</v>
      </c>
      <c r="AW1427" s="14" t="s">
        <v>35</v>
      </c>
      <c r="AX1427" s="14" t="s">
        <v>73</v>
      </c>
      <c r="AY1427" s="219" t="s">
        <v>226</v>
      </c>
    </row>
    <row r="1428" spans="2:51" s="14" customFormat="1" ht="11.25">
      <c r="B1428" s="209"/>
      <c r="C1428" s="210"/>
      <c r="D1428" s="200" t="s">
        <v>238</v>
      </c>
      <c r="E1428" s="211" t="s">
        <v>19</v>
      </c>
      <c r="F1428" s="212" t="s">
        <v>1675</v>
      </c>
      <c r="G1428" s="210"/>
      <c r="H1428" s="213">
        <v>1.966</v>
      </c>
      <c r="I1428" s="214"/>
      <c r="J1428" s="210"/>
      <c r="K1428" s="210"/>
      <c r="L1428" s="215"/>
      <c r="M1428" s="216"/>
      <c r="N1428" s="217"/>
      <c r="O1428" s="217"/>
      <c r="P1428" s="217"/>
      <c r="Q1428" s="217"/>
      <c r="R1428" s="217"/>
      <c r="S1428" s="217"/>
      <c r="T1428" s="218"/>
      <c r="AT1428" s="219" t="s">
        <v>238</v>
      </c>
      <c r="AU1428" s="219" t="s">
        <v>82</v>
      </c>
      <c r="AV1428" s="14" t="s">
        <v>82</v>
      </c>
      <c r="AW1428" s="14" t="s">
        <v>35</v>
      </c>
      <c r="AX1428" s="14" t="s">
        <v>73</v>
      </c>
      <c r="AY1428" s="219" t="s">
        <v>226</v>
      </c>
    </row>
    <row r="1429" spans="2:51" s="14" customFormat="1" ht="11.25">
      <c r="B1429" s="209"/>
      <c r="C1429" s="210"/>
      <c r="D1429" s="200" t="s">
        <v>238</v>
      </c>
      <c r="E1429" s="211" t="s">
        <v>19</v>
      </c>
      <c r="F1429" s="212" t="s">
        <v>1676</v>
      </c>
      <c r="G1429" s="210"/>
      <c r="H1429" s="213">
        <v>0.20699999999999999</v>
      </c>
      <c r="I1429" s="214"/>
      <c r="J1429" s="210"/>
      <c r="K1429" s="210"/>
      <c r="L1429" s="215"/>
      <c r="M1429" s="216"/>
      <c r="N1429" s="217"/>
      <c r="O1429" s="217"/>
      <c r="P1429" s="217"/>
      <c r="Q1429" s="217"/>
      <c r="R1429" s="217"/>
      <c r="S1429" s="217"/>
      <c r="T1429" s="218"/>
      <c r="AT1429" s="219" t="s">
        <v>238</v>
      </c>
      <c r="AU1429" s="219" t="s">
        <v>82</v>
      </c>
      <c r="AV1429" s="14" t="s">
        <v>82</v>
      </c>
      <c r="AW1429" s="14" t="s">
        <v>35</v>
      </c>
      <c r="AX1429" s="14" t="s">
        <v>73</v>
      </c>
      <c r="AY1429" s="219" t="s">
        <v>226</v>
      </c>
    </row>
    <row r="1430" spans="2:51" s="16" customFormat="1" ht="11.25">
      <c r="B1430" s="253"/>
      <c r="C1430" s="254"/>
      <c r="D1430" s="200" t="s">
        <v>238</v>
      </c>
      <c r="E1430" s="255" t="s">
        <v>19</v>
      </c>
      <c r="F1430" s="256" t="s">
        <v>1207</v>
      </c>
      <c r="G1430" s="254"/>
      <c r="H1430" s="257">
        <v>5.6120000000000001</v>
      </c>
      <c r="I1430" s="258"/>
      <c r="J1430" s="254"/>
      <c r="K1430" s="254"/>
      <c r="L1430" s="259"/>
      <c r="M1430" s="260"/>
      <c r="N1430" s="261"/>
      <c r="O1430" s="261"/>
      <c r="P1430" s="261"/>
      <c r="Q1430" s="261"/>
      <c r="R1430" s="261"/>
      <c r="S1430" s="261"/>
      <c r="T1430" s="262"/>
      <c r="AT1430" s="263" t="s">
        <v>238</v>
      </c>
      <c r="AU1430" s="263" t="s">
        <v>82</v>
      </c>
      <c r="AV1430" s="16" t="s">
        <v>90</v>
      </c>
      <c r="AW1430" s="16" t="s">
        <v>35</v>
      </c>
      <c r="AX1430" s="16" t="s">
        <v>73</v>
      </c>
      <c r="AY1430" s="263" t="s">
        <v>226</v>
      </c>
    </row>
    <row r="1431" spans="2:51" s="13" customFormat="1" ht="11.25">
      <c r="B1431" s="198"/>
      <c r="C1431" s="199"/>
      <c r="D1431" s="200" t="s">
        <v>238</v>
      </c>
      <c r="E1431" s="201" t="s">
        <v>19</v>
      </c>
      <c r="F1431" s="202" t="s">
        <v>1570</v>
      </c>
      <c r="G1431" s="199"/>
      <c r="H1431" s="201" t="s">
        <v>19</v>
      </c>
      <c r="I1431" s="203"/>
      <c r="J1431" s="199"/>
      <c r="K1431" s="199"/>
      <c r="L1431" s="204"/>
      <c r="M1431" s="205"/>
      <c r="N1431" s="206"/>
      <c r="O1431" s="206"/>
      <c r="P1431" s="206"/>
      <c r="Q1431" s="206"/>
      <c r="R1431" s="206"/>
      <c r="S1431" s="206"/>
      <c r="T1431" s="207"/>
      <c r="AT1431" s="208" t="s">
        <v>238</v>
      </c>
      <c r="AU1431" s="208" t="s">
        <v>82</v>
      </c>
      <c r="AV1431" s="13" t="s">
        <v>80</v>
      </c>
      <c r="AW1431" s="13" t="s">
        <v>35</v>
      </c>
      <c r="AX1431" s="13" t="s">
        <v>73</v>
      </c>
      <c r="AY1431" s="208" t="s">
        <v>226</v>
      </c>
    </row>
    <row r="1432" spans="2:51" s="14" customFormat="1" ht="11.25">
      <c r="B1432" s="209"/>
      <c r="C1432" s="210"/>
      <c r="D1432" s="200" t="s">
        <v>238</v>
      </c>
      <c r="E1432" s="211" t="s">
        <v>19</v>
      </c>
      <c r="F1432" s="212" t="s">
        <v>1677</v>
      </c>
      <c r="G1432" s="210"/>
      <c r="H1432" s="213">
        <v>4.9370000000000003</v>
      </c>
      <c r="I1432" s="214"/>
      <c r="J1432" s="210"/>
      <c r="K1432" s="210"/>
      <c r="L1432" s="215"/>
      <c r="M1432" s="216"/>
      <c r="N1432" s="217"/>
      <c r="O1432" s="217"/>
      <c r="P1432" s="217"/>
      <c r="Q1432" s="217"/>
      <c r="R1432" s="217"/>
      <c r="S1432" s="217"/>
      <c r="T1432" s="218"/>
      <c r="AT1432" s="219" t="s">
        <v>238</v>
      </c>
      <c r="AU1432" s="219" t="s">
        <v>82</v>
      </c>
      <c r="AV1432" s="14" t="s">
        <v>82</v>
      </c>
      <c r="AW1432" s="14" t="s">
        <v>35</v>
      </c>
      <c r="AX1432" s="14" t="s">
        <v>73</v>
      </c>
      <c r="AY1432" s="219" t="s">
        <v>226</v>
      </c>
    </row>
    <row r="1433" spans="2:51" s="14" customFormat="1" ht="11.25">
      <c r="B1433" s="209"/>
      <c r="C1433" s="210"/>
      <c r="D1433" s="200" t="s">
        <v>238</v>
      </c>
      <c r="E1433" s="211" t="s">
        <v>19</v>
      </c>
      <c r="F1433" s="212" t="s">
        <v>1678</v>
      </c>
      <c r="G1433" s="210"/>
      <c r="H1433" s="213">
        <v>0.252</v>
      </c>
      <c r="I1433" s="214"/>
      <c r="J1433" s="210"/>
      <c r="K1433" s="210"/>
      <c r="L1433" s="215"/>
      <c r="M1433" s="216"/>
      <c r="N1433" s="217"/>
      <c r="O1433" s="217"/>
      <c r="P1433" s="217"/>
      <c r="Q1433" s="217"/>
      <c r="R1433" s="217"/>
      <c r="S1433" s="217"/>
      <c r="T1433" s="218"/>
      <c r="AT1433" s="219" t="s">
        <v>238</v>
      </c>
      <c r="AU1433" s="219" t="s">
        <v>82</v>
      </c>
      <c r="AV1433" s="14" t="s">
        <v>82</v>
      </c>
      <c r="AW1433" s="14" t="s">
        <v>35</v>
      </c>
      <c r="AX1433" s="14" t="s">
        <v>73</v>
      </c>
      <c r="AY1433" s="219" t="s">
        <v>226</v>
      </c>
    </row>
    <row r="1434" spans="2:51" s="16" customFormat="1" ht="11.25">
      <c r="B1434" s="253"/>
      <c r="C1434" s="254"/>
      <c r="D1434" s="200" t="s">
        <v>238</v>
      </c>
      <c r="E1434" s="255" t="s">
        <v>19</v>
      </c>
      <c r="F1434" s="256" t="s">
        <v>1207</v>
      </c>
      <c r="G1434" s="254"/>
      <c r="H1434" s="257">
        <v>5.1890000000000001</v>
      </c>
      <c r="I1434" s="258"/>
      <c r="J1434" s="254"/>
      <c r="K1434" s="254"/>
      <c r="L1434" s="259"/>
      <c r="M1434" s="260"/>
      <c r="N1434" s="261"/>
      <c r="O1434" s="261"/>
      <c r="P1434" s="261"/>
      <c r="Q1434" s="261"/>
      <c r="R1434" s="261"/>
      <c r="S1434" s="261"/>
      <c r="T1434" s="262"/>
      <c r="AT1434" s="263" t="s">
        <v>238</v>
      </c>
      <c r="AU1434" s="263" t="s">
        <v>82</v>
      </c>
      <c r="AV1434" s="16" t="s">
        <v>90</v>
      </c>
      <c r="AW1434" s="16" t="s">
        <v>35</v>
      </c>
      <c r="AX1434" s="16" t="s">
        <v>73</v>
      </c>
      <c r="AY1434" s="263" t="s">
        <v>226</v>
      </c>
    </row>
    <row r="1435" spans="2:51" s="13" customFormat="1" ht="11.25">
      <c r="B1435" s="198"/>
      <c r="C1435" s="199"/>
      <c r="D1435" s="200" t="s">
        <v>238</v>
      </c>
      <c r="E1435" s="201" t="s">
        <v>19</v>
      </c>
      <c r="F1435" s="202" t="s">
        <v>1573</v>
      </c>
      <c r="G1435" s="199"/>
      <c r="H1435" s="201" t="s">
        <v>19</v>
      </c>
      <c r="I1435" s="203"/>
      <c r="J1435" s="199"/>
      <c r="K1435" s="199"/>
      <c r="L1435" s="204"/>
      <c r="M1435" s="205"/>
      <c r="N1435" s="206"/>
      <c r="O1435" s="206"/>
      <c r="P1435" s="206"/>
      <c r="Q1435" s="206"/>
      <c r="R1435" s="206"/>
      <c r="S1435" s="206"/>
      <c r="T1435" s="207"/>
      <c r="AT1435" s="208" t="s">
        <v>238</v>
      </c>
      <c r="AU1435" s="208" t="s">
        <v>82</v>
      </c>
      <c r="AV1435" s="13" t="s">
        <v>80</v>
      </c>
      <c r="AW1435" s="13" t="s">
        <v>35</v>
      </c>
      <c r="AX1435" s="13" t="s">
        <v>73</v>
      </c>
      <c r="AY1435" s="208" t="s">
        <v>226</v>
      </c>
    </row>
    <row r="1436" spans="2:51" s="14" customFormat="1" ht="11.25">
      <c r="B1436" s="209"/>
      <c r="C1436" s="210"/>
      <c r="D1436" s="200" t="s">
        <v>238</v>
      </c>
      <c r="E1436" s="211" t="s">
        <v>19</v>
      </c>
      <c r="F1436" s="212" t="s">
        <v>1679</v>
      </c>
      <c r="G1436" s="210"/>
      <c r="H1436" s="213">
        <v>4.82</v>
      </c>
      <c r="I1436" s="214"/>
      <c r="J1436" s="210"/>
      <c r="K1436" s="210"/>
      <c r="L1436" s="215"/>
      <c r="M1436" s="216"/>
      <c r="N1436" s="217"/>
      <c r="O1436" s="217"/>
      <c r="P1436" s="217"/>
      <c r="Q1436" s="217"/>
      <c r="R1436" s="217"/>
      <c r="S1436" s="217"/>
      <c r="T1436" s="218"/>
      <c r="AT1436" s="219" t="s">
        <v>238</v>
      </c>
      <c r="AU1436" s="219" t="s">
        <v>82</v>
      </c>
      <c r="AV1436" s="14" t="s">
        <v>82</v>
      </c>
      <c r="AW1436" s="14" t="s">
        <v>35</v>
      </c>
      <c r="AX1436" s="14" t="s">
        <v>73</v>
      </c>
      <c r="AY1436" s="219" t="s">
        <v>226</v>
      </c>
    </row>
    <row r="1437" spans="2:51" s="14" customFormat="1" ht="11.25">
      <c r="B1437" s="209"/>
      <c r="C1437" s="210"/>
      <c r="D1437" s="200" t="s">
        <v>238</v>
      </c>
      <c r="E1437" s="211" t="s">
        <v>19</v>
      </c>
      <c r="F1437" s="212" t="s">
        <v>1680</v>
      </c>
      <c r="G1437" s="210"/>
      <c r="H1437" s="213">
        <v>0.104</v>
      </c>
      <c r="I1437" s="214"/>
      <c r="J1437" s="210"/>
      <c r="K1437" s="210"/>
      <c r="L1437" s="215"/>
      <c r="M1437" s="216"/>
      <c r="N1437" s="217"/>
      <c r="O1437" s="217"/>
      <c r="P1437" s="217"/>
      <c r="Q1437" s="217"/>
      <c r="R1437" s="217"/>
      <c r="S1437" s="217"/>
      <c r="T1437" s="218"/>
      <c r="AT1437" s="219" t="s">
        <v>238</v>
      </c>
      <c r="AU1437" s="219" t="s">
        <v>82</v>
      </c>
      <c r="AV1437" s="14" t="s">
        <v>82</v>
      </c>
      <c r="AW1437" s="14" t="s">
        <v>35</v>
      </c>
      <c r="AX1437" s="14" t="s">
        <v>73</v>
      </c>
      <c r="AY1437" s="219" t="s">
        <v>226</v>
      </c>
    </row>
    <row r="1438" spans="2:51" s="16" customFormat="1" ht="11.25">
      <c r="B1438" s="253"/>
      <c r="C1438" s="254"/>
      <c r="D1438" s="200" t="s">
        <v>238</v>
      </c>
      <c r="E1438" s="255" t="s">
        <v>19</v>
      </c>
      <c r="F1438" s="256" t="s">
        <v>1207</v>
      </c>
      <c r="G1438" s="254"/>
      <c r="H1438" s="257">
        <v>4.9240000000000004</v>
      </c>
      <c r="I1438" s="258"/>
      <c r="J1438" s="254"/>
      <c r="K1438" s="254"/>
      <c r="L1438" s="259"/>
      <c r="M1438" s="260"/>
      <c r="N1438" s="261"/>
      <c r="O1438" s="261"/>
      <c r="P1438" s="261"/>
      <c r="Q1438" s="261"/>
      <c r="R1438" s="261"/>
      <c r="S1438" s="261"/>
      <c r="T1438" s="262"/>
      <c r="AT1438" s="263" t="s">
        <v>238</v>
      </c>
      <c r="AU1438" s="263" t="s">
        <v>82</v>
      </c>
      <c r="AV1438" s="16" t="s">
        <v>90</v>
      </c>
      <c r="AW1438" s="16" t="s">
        <v>35</v>
      </c>
      <c r="AX1438" s="16" t="s">
        <v>73</v>
      </c>
      <c r="AY1438" s="263" t="s">
        <v>226</v>
      </c>
    </row>
    <row r="1439" spans="2:51" s="13" customFormat="1" ht="11.25">
      <c r="B1439" s="198"/>
      <c r="C1439" s="199"/>
      <c r="D1439" s="200" t="s">
        <v>238</v>
      </c>
      <c r="E1439" s="201" t="s">
        <v>19</v>
      </c>
      <c r="F1439" s="202" t="s">
        <v>1575</v>
      </c>
      <c r="G1439" s="199"/>
      <c r="H1439" s="201" t="s">
        <v>19</v>
      </c>
      <c r="I1439" s="203"/>
      <c r="J1439" s="199"/>
      <c r="K1439" s="199"/>
      <c r="L1439" s="204"/>
      <c r="M1439" s="205"/>
      <c r="N1439" s="206"/>
      <c r="O1439" s="206"/>
      <c r="P1439" s="206"/>
      <c r="Q1439" s="206"/>
      <c r="R1439" s="206"/>
      <c r="S1439" s="206"/>
      <c r="T1439" s="207"/>
      <c r="AT1439" s="208" t="s">
        <v>238</v>
      </c>
      <c r="AU1439" s="208" t="s">
        <v>82</v>
      </c>
      <c r="AV1439" s="13" t="s">
        <v>80</v>
      </c>
      <c r="AW1439" s="13" t="s">
        <v>35</v>
      </c>
      <c r="AX1439" s="13" t="s">
        <v>73</v>
      </c>
      <c r="AY1439" s="208" t="s">
        <v>226</v>
      </c>
    </row>
    <row r="1440" spans="2:51" s="14" customFormat="1" ht="11.25">
      <c r="B1440" s="209"/>
      <c r="C1440" s="210"/>
      <c r="D1440" s="200" t="s">
        <v>238</v>
      </c>
      <c r="E1440" s="211" t="s">
        <v>19</v>
      </c>
      <c r="F1440" s="212" t="s">
        <v>2012</v>
      </c>
      <c r="G1440" s="210"/>
      <c r="H1440" s="213">
        <v>5.8490000000000002</v>
      </c>
      <c r="I1440" s="214"/>
      <c r="J1440" s="210"/>
      <c r="K1440" s="210"/>
      <c r="L1440" s="215"/>
      <c r="M1440" s="216"/>
      <c r="N1440" s="217"/>
      <c r="O1440" s="217"/>
      <c r="P1440" s="217"/>
      <c r="Q1440" s="217"/>
      <c r="R1440" s="217"/>
      <c r="S1440" s="217"/>
      <c r="T1440" s="218"/>
      <c r="AT1440" s="219" t="s">
        <v>238</v>
      </c>
      <c r="AU1440" s="219" t="s">
        <v>82</v>
      </c>
      <c r="AV1440" s="14" t="s">
        <v>82</v>
      </c>
      <c r="AW1440" s="14" t="s">
        <v>35</v>
      </c>
      <c r="AX1440" s="14" t="s">
        <v>73</v>
      </c>
      <c r="AY1440" s="219" t="s">
        <v>226</v>
      </c>
    </row>
    <row r="1441" spans="2:51" s="14" customFormat="1" ht="11.25">
      <c r="B1441" s="209"/>
      <c r="C1441" s="210"/>
      <c r="D1441" s="200" t="s">
        <v>238</v>
      </c>
      <c r="E1441" s="211" t="s">
        <v>19</v>
      </c>
      <c r="F1441" s="212" t="s">
        <v>2013</v>
      </c>
      <c r="G1441" s="210"/>
      <c r="H1441" s="213">
        <v>1.365</v>
      </c>
      <c r="I1441" s="214"/>
      <c r="J1441" s="210"/>
      <c r="K1441" s="210"/>
      <c r="L1441" s="215"/>
      <c r="M1441" s="216"/>
      <c r="N1441" s="217"/>
      <c r="O1441" s="217"/>
      <c r="P1441" s="217"/>
      <c r="Q1441" s="217"/>
      <c r="R1441" s="217"/>
      <c r="S1441" s="217"/>
      <c r="T1441" s="218"/>
      <c r="AT1441" s="219" t="s">
        <v>238</v>
      </c>
      <c r="AU1441" s="219" t="s">
        <v>82</v>
      </c>
      <c r="AV1441" s="14" t="s">
        <v>82</v>
      </c>
      <c r="AW1441" s="14" t="s">
        <v>35</v>
      </c>
      <c r="AX1441" s="14" t="s">
        <v>73</v>
      </c>
      <c r="AY1441" s="219" t="s">
        <v>226</v>
      </c>
    </row>
    <row r="1442" spans="2:51" s="14" customFormat="1" ht="11.25">
      <c r="B1442" s="209"/>
      <c r="C1442" s="210"/>
      <c r="D1442" s="200" t="s">
        <v>238</v>
      </c>
      <c r="E1442" s="211" t="s">
        <v>19</v>
      </c>
      <c r="F1442" s="212" t="s">
        <v>1683</v>
      </c>
      <c r="G1442" s="210"/>
      <c r="H1442" s="213">
        <v>9.1999999999999998E-2</v>
      </c>
      <c r="I1442" s="214"/>
      <c r="J1442" s="210"/>
      <c r="K1442" s="210"/>
      <c r="L1442" s="215"/>
      <c r="M1442" s="216"/>
      <c r="N1442" s="217"/>
      <c r="O1442" s="217"/>
      <c r="P1442" s="217"/>
      <c r="Q1442" s="217"/>
      <c r="R1442" s="217"/>
      <c r="S1442" s="217"/>
      <c r="T1442" s="218"/>
      <c r="AT1442" s="219" t="s">
        <v>238</v>
      </c>
      <c r="AU1442" s="219" t="s">
        <v>82</v>
      </c>
      <c r="AV1442" s="14" t="s">
        <v>82</v>
      </c>
      <c r="AW1442" s="14" t="s">
        <v>35</v>
      </c>
      <c r="AX1442" s="14" t="s">
        <v>73</v>
      </c>
      <c r="AY1442" s="219" t="s">
        <v>226</v>
      </c>
    </row>
    <row r="1443" spans="2:51" s="16" customFormat="1" ht="11.25">
      <c r="B1443" s="253"/>
      <c r="C1443" s="254"/>
      <c r="D1443" s="200" t="s">
        <v>238</v>
      </c>
      <c r="E1443" s="255" t="s">
        <v>19</v>
      </c>
      <c r="F1443" s="256" t="s">
        <v>1207</v>
      </c>
      <c r="G1443" s="254"/>
      <c r="H1443" s="257">
        <v>7.306</v>
      </c>
      <c r="I1443" s="258"/>
      <c r="J1443" s="254"/>
      <c r="K1443" s="254"/>
      <c r="L1443" s="259"/>
      <c r="M1443" s="260"/>
      <c r="N1443" s="261"/>
      <c r="O1443" s="261"/>
      <c r="P1443" s="261"/>
      <c r="Q1443" s="261"/>
      <c r="R1443" s="261"/>
      <c r="S1443" s="261"/>
      <c r="T1443" s="262"/>
      <c r="AT1443" s="263" t="s">
        <v>238</v>
      </c>
      <c r="AU1443" s="263" t="s">
        <v>82</v>
      </c>
      <c r="AV1443" s="16" t="s">
        <v>90</v>
      </c>
      <c r="AW1443" s="16" t="s">
        <v>35</v>
      </c>
      <c r="AX1443" s="16" t="s">
        <v>73</v>
      </c>
      <c r="AY1443" s="263" t="s">
        <v>226</v>
      </c>
    </row>
    <row r="1444" spans="2:51" s="13" customFormat="1" ht="11.25">
      <c r="B1444" s="198"/>
      <c r="C1444" s="199"/>
      <c r="D1444" s="200" t="s">
        <v>238</v>
      </c>
      <c r="E1444" s="201" t="s">
        <v>19</v>
      </c>
      <c r="F1444" s="202" t="s">
        <v>1579</v>
      </c>
      <c r="G1444" s="199"/>
      <c r="H1444" s="201" t="s">
        <v>19</v>
      </c>
      <c r="I1444" s="203"/>
      <c r="J1444" s="199"/>
      <c r="K1444" s="199"/>
      <c r="L1444" s="204"/>
      <c r="M1444" s="205"/>
      <c r="N1444" s="206"/>
      <c r="O1444" s="206"/>
      <c r="P1444" s="206"/>
      <c r="Q1444" s="206"/>
      <c r="R1444" s="206"/>
      <c r="S1444" s="206"/>
      <c r="T1444" s="207"/>
      <c r="AT1444" s="208" t="s">
        <v>238</v>
      </c>
      <c r="AU1444" s="208" t="s">
        <v>82</v>
      </c>
      <c r="AV1444" s="13" t="s">
        <v>80</v>
      </c>
      <c r="AW1444" s="13" t="s">
        <v>35</v>
      </c>
      <c r="AX1444" s="13" t="s">
        <v>73</v>
      </c>
      <c r="AY1444" s="208" t="s">
        <v>226</v>
      </c>
    </row>
    <row r="1445" spans="2:51" s="14" customFormat="1" ht="11.25">
      <c r="B1445" s="209"/>
      <c r="C1445" s="210"/>
      <c r="D1445" s="200" t="s">
        <v>238</v>
      </c>
      <c r="E1445" s="211" t="s">
        <v>19</v>
      </c>
      <c r="F1445" s="212" t="s">
        <v>1674</v>
      </c>
      <c r="G1445" s="210"/>
      <c r="H1445" s="213">
        <v>3.4390000000000001</v>
      </c>
      <c r="I1445" s="214"/>
      <c r="J1445" s="210"/>
      <c r="K1445" s="210"/>
      <c r="L1445" s="215"/>
      <c r="M1445" s="216"/>
      <c r="N1445" s="217"/>
      <c r="O1445" s="217"/>
      <c r="P1445" s="217"/>
      <c r="Q1445" s="217"/>
      <c r="R1445" s="217"/>
      <c r="S1445" s="217"/>
      <c r="T1445" s="218"/>
      <c r="AT1445" s="219" t="s">
        <v>238</v>
      </c>
      <c r="AU1445" s="219" t="s">
        <v>82</v>
      </c>
      <c r="AV1445" s="14" t="s">
        <v>82</v>
      </c>
      <c r="AW1445" s="14" t="s">
        <v>35</v>
      </c>
      <c r="AX1445" s="14" t="s">
        <v>73</v>
      </c>
      <c r="AY1445" s="219" t="s">
        <v>226</v>
      </c>
    </row>
    <row r="1446" spans="2:51" s="14" customFormat="1" ht="11.25">
      <c r="B1446" s="209"/>
      <c r="C1446" s="210"/>
      <c r="D1446" s="200" t="s">
        <v>238</v>
      </c>
      <c r="E1446" s="211" t="s">
        <v>19</v>
      </c>
      <c r="F1446" s="212" t="s">
        <v>1675</v>
      </c>
      <c r="G1446" s="210"/>
      <c r="H1446" s="213">
        <v>1.966</v>
      </c>
      <c r="I1446" s="214"/>
      <c r="J1446" s="210"/>
      <c r="K1446" s="210"/>
      <c r="L1446" s="215"/>
      <c r="M1446" s="216"/>
      <c r="N1446" s="217"/>
      <c r="O1446" s="217"/>
      <c r="P1446" s="217"/>
      <c r="Q1446" s="217"/>
      <c r="R1446" s="217"/>
      <c r="S1446" s="217"/>
      <c r="T1446" s="218"/>
      <c r="AT1446" s="219" t="s">
        <v>238</v>
      </c>
      <c r="AU1446" s="219" t="s">
        <v>82</v>
      </c>
      <c r="AV1446" s="14" t="s">
        <v>82</v>
      </c>
      <c r="AW1446" s="14" t="s">
        <v>35</v>
      </c>
      <c r="AX1446" s="14" t="s">
        <v>73</v>
      </c>
      <c r="AY1446" s="219" t="s">
        <v>226</v>
      </c>
    </row>
    <row r="1447" spans="2:51" s="14" customFormat="1" ht="11.25">
      <c r="B1447" s="209"/>
      <c r="C1447" s="210"/>
      <c r="D1447" s="200" t="s">
        <v>238</v>
      </c>
      <c r="E1447" s="211" t="s">
        <v>19</v>
      </c>
      <c r="F1447" s="212" t="s">
        <v>1676</v>
      </c>
      <c r="G1447" s="210"/>
      <c r="H1447" s="213">
        <v>0.20699999999999999</v>
      </c>
      <c r="I1447" s="214"/>
      <c r="J1447" s="210"/>
      <c r="K1447" s="210"/>
      <c r="L1447" s="215"/>
      <c r="M1447" s="216"/>
      <c r="N1447" s="217"/>
      <c r="O1447" s="217"/>
      <c r="P1447" s="217"/>
      <c r="Q1447" s="217"/>
      <c r="R1447" s="217"/>
      <c r="S1447" s="217"/>
      <c r="T1447" s="218"/>
      <c r="AT1447" s="219" t="s">
        <v>238</v>
      </c>
      <c r="AU1447" s="219" t="s">
        <v>82</v>
      </c>
      <c r="AV1447" s="14" t="s">
        <v>82</v>
      </c>
      <c r="AW1447" s="14" t="s">
        <v>35</v>
      </c>
      <c r="AX1447" s="14" t="s">
        <v>73</v>
      </c>
      <c r="AY1447" s="219" t="s">
        <v>226</v>
      </c>
    </row>
    <row r="1448" spans="2:51" s="16" customFormat="1" ht="11.25">
      <c r="B1448" s="253"/>
      <c r="C1448" s="254"/>
      <c r="D1448" s="200" t="s">
        <v>238</v>
      </c>
      <c r="E1448" s="255" t="s">
        <v>19</v>
      </c>
      <c r="F1448" s="256" t="s">
        <v>1207</v>
      </c>
      <c r="G1448" s="254"/>
      <c r="H1448" s="257">
        <v>5.6120000000000001</v>
      </c>
      <c r="I1448" s="258"/>
      <c r="J1448" s="254"/>
      <c r="K1448" s="254"/>
      <c r="L1448" s="259"/>
      <c r="M1448" s="260"/>
      <c r="N1448" s="261"/>
      <c r="O1448" s="261"/>
      <c r="P1448" s="261"/>
      <c r="Q1448" s="261"/>
      <c r="R1448" s="261"/>
      <c r="S1448" s="261"/>
      <c r="T1448" s="262"/>
      <c r="AT1448" s="263" t="s">
        <v>238</v>
      </c>
      <c r="AU1448" s="263" t="s">
        <v>82</v>
      </c>
      <c r="AV1448" s="16" t="s">
        <v>90</v>
      </c>
      <c r="AW1448" s="16" t="s">
        <v>35</v>
      </c>
      <c r="AX1448" s="16" t="s">
        <v>73</v>
      </c>
      <c r="AY1448" s="263" t="s">
        <v>226</v>
      </c>
    </row>
    <row r="1449" spans="2:51" s="13" customFormat="1" ht="11.25">
      <c r="B1449" s="198"/>
      <c r="C1449" s="199"/>
      <c r="D1449" s="200" t="s">
        <v>238</v>
      </c>
      <c r="E1449" s="201" t="s">
        <v>19</v>
      </c>
      <c r="F1449" s="202" t="s">
        <v>1580</v>
      </c>
      <c r="G1449" s="199"/>
      <c r="H1449" s="201" t="s">
        <v>19</v>
      </c>
      <c r="I1449" s="203"/>
      <c r="J1449" s="199"/>
      <c r="K1449" s="199"/>
      <c r="L1449" s="204"/>
      <c r="M1449" s="205"/>
      <c r="N1449" s="206"/>
      <c r="O1449" s="206"/>
      <c r="P1449" s="206"/>
      <c r="Q1449" s="206"/>
      <c r="R1449" s="206"/>
      <c r="S1449" s="206"/>
      <c r="T1449" s="207"/>
      <c r="AT1449" s="208" t="s">
        <v>238</v>
      </c>
      <c r="AU1449" s="208" t="s">
        <v>82</v>
      </c>
      <c r="AV1449" s="13" t="s">
        <v>80</v>
      </c>
      <c r="AW1449" s="13" t="s">
        <v>35</v>
      </c>
      <c r="AX1449" s="13" t="s">
        <v>73</v>
      </c>
      <c r="AY1449" s="208" t="s">
        <v>226</v>
      </c>
    </row>
    <row r="1450" spans="2:51" s="14" customFormat="1" ht="11.25">
      <c r="B1450" s="209"/>
      <c r="C1450" s="210"/>
      <c r="D1450" s="200" t="s">
        <v>238</v>
      </c>
      <c r="E1450" s="211" t="s">
        <v>19</v>
      </c>
      <c r="F1450" s="212" t="s">
        <v>1684</v>
      </c>
      <c r="G1450" s="210"/>
      <c r="H1450" s="213">
        <v>11.85</v>
      </c>
      <c r="I1450" s="214"/>
      <c r="J1450" s="210"/>
      <c r="K1450" s="210"/>
      <c r="L1450" s="215"/>
      <c r="M1450" s="216"/>
      <c r="N1450" s="217"/>
      <c r="O1450" s="217"/>
      <c r="P1450" s="217"/>
      <c r="Q1450" s="217"/>
      <c r="R1450" s="217"/>
      <c r="S1450" s="217"/>
      <c r="T1450" s="218"/>
      <c r="AT1450" s="219" t="s">
        <v>238</v>
      </c>
      <c r="AU1450" s="219" t="s">
        <v>82</v>
      </c>
      <c r="AV1450" s="14" t="s">
        <v>82</v>
      </c>
      <c r="AW1450" s="14" t="s">
        <v>35</v>
      </c>
      <c r="AX1450" s="14" t="s">
        <v>73</v>
      </c>
      <c r="AY1450" s="219" t="s">
        <v>226</v>
      </c>
    </row>
    <row r="1451" spans="2:51" s="16" customFormat="1" ht="11.25">
      <c r="B1451" s="253"/>
      <c r="C1451" s="254"/>
      <c r="D1451" s="200" t="s">
        <v>238</v>
      </c>
      <c r="E1451" s="255" t="s">
        <v>19</v>
      </c>
      <c r="F1451" s="256" t="s">
        <v>1207</v>
      </c>
      <c r="G1451" s="254"/>
      <c r="H1451" s="257">
        <v>11.85</v>
      </c>
      <c r="I1451" s="258"/>
      <c r="J1451" s="254"/>
      <c r="K1451" s="254"/>
      <c r="L1451" s="259"/>
      <c r="M1451" s="260"/>
      <c r="N1451" s="261"/>
      <c r="O1451" s="261"/>
      <c r="P1451" s="261"/>
      <c r="Q1451" s="261"/>
      <c r="R1451" s="261"/>
      <c r="S1451" s="261"/>
      <c r="T1451" s="262"/>
      <c r="AT1451" s="263" t="s">
        <v>238</v>
      </c>
      <c r="AU1451" s="263" t="s">
        <v>82</v>
      </c>
      <c r="AV1451" s="16" t="s">
        <v>90</v>
      </c>
      <c r="AW1451" s="16" t="s">
        <v>35</v>
      </c>
      <c r="AX1451" s="16" t="s">
        <v>73</v>
      </c>
      <c r="AY1451" s="263" t="s">
        <v>226</v>
      </c>
    </row>
    <row r="1452" spans="2:51" s="13" customFormat="1" ht="11.25">
      <c r="B1452" s="198"/>
      <c r="C1452" s="199"/>
      <c r="D1452" s="200" t="s">
        <v>238</v>
      </c>
      <c r="E1452" s="201" t="s">
        <v>19</v>
      </c>
      <c r="F1452" s="202" t="s">
        <v>1583</v>
      </c>
      <c r="G1452" s="199"/>
      <c r="H1452" s="201" t="s">
        <v>19</v>
      </c>
      <c r="I1452" s="203"/>
      <c r="J1452" s="199"/>
      <c r="K1452" s="199"/>
      <c r="L1452" s="204"/>
      <c r="M1452" s="205"/>
      <c r="N1452" s="206"/>
      <c r="O1452" s="206"/>
      <c r="P1452" s="206"/>
      <c r="Q1452" s="206"/>
      <c r="R1452" s="206"/>
      <c r="S1452" s="206"/>
      <c r="T1452" s="207"/>
      <c r="AT1452" s="208" t="s">
        <v>238</v>
      </c>
      <c r="AU1452" s="208" t="s">
        <v>82</v>
      </c>
      <c r="AV1452" s="13" t="s">
        <v>80</v>
      </c>
      <c r="AW1452" s="13" t="s">
        <v>35</v>
      </c>
      <c r="AX1452" s="13" t="s">
        <v>73</v>
      </c>
      <c r="AY1452" s="208" t="s">
        <v>226</v>
      </c>
    </row>
    <row r="1453" spans="2:51" s="14" customFormat="1" ht="11.25">
      <c r="B1453" s="209"/>
      <c r="C1453" s="210"/>
      <c r="D1453" s="200" t="s">
        <v>238</v>
      </c>
      <c r="E1453" s="211" t="s">
        <v>19</v>
      </c>
      <c r="F1453" s="212" t="s">
        <v>1685</v>
      </c>
      <c r="G1453" s="210"/>
      <c r="H1453" s="213">
        <v>7.056</v>
      </c>
      <c r="I1453" s="214"/>
      <c r="J1453" s="210"/>
      <c r="K1453" s="210"/>
      <c r="L1453" s="215"/>
      <c r="M1453" s="216"/>
      <c r="N1453" s="217"/>
      <c r="O1453" s="217"/>
      <c r="P1453" s="217"/>
      <c r="Q1453" s="217"/>
      <c r="R1453" s="217"/>
      <c r="S1453" s="217"/>
      <c r="T1453" s="218"/>
      <c r="AT1453" s="219" t="s">
        <v>238</v>
      </c>
      <c r="AU1453" s="219" t="s">
        <v>82</v>
      </c>
      <c r="AV1453" s="14" t="s">
        <v>82</v>
      </c>
      <c r="AW1453" s="14" t="s">
        <v>35</v>
      </c>
      <c r="AX1453" s="14" t="s">
        <v>73</v>
      </c>
      <c r="AY1453" s="219" t="s">
        <v>226</v>
      </c>
    </row>
    <row r="1454" spans="2:51" s="16" customFormat="1" ht="11.25">
      <c r="B1454" s="253"/>
      <c r="C1454" s="254"/>
      <c r="D1454" s="200" t="s">
        <v>238</v>
      </c>
      <c r="E1454" s="255" t="s">
        <v>19</v>
      </c>
      <c r="F1454" s="256" t="s">
        <v>1207</v>
      </c>
      <c r="G1454" s="254"/>
      <c r="H1454" s="257">
        <v>7.056</v>
      </c>
      <c r="I1454" s="258"/>
      <c r="J1454" s="254"/>
      <c r="K1454" s="254"/>
      <c r="L1454" s="259"/>
      <c r="M1454" s="260"/>
      <c r="N1454" s="261"/>
      <c r="O1454" s="261"/>
      <c r="P1454" s="261"/>
      <c r="Q1454" s="261"/>
      <c r="R1454" s="261"/>
      <c r="S1454" s="261"/>
      <c r="T1454" s="262"/>
      <c r="AT1454" s="263" t="s">
        <v>238</v>
      </c>
      <c r="AU1454" s="263" t="s">
        <v>82</v>
      </c>
      <c r="AV1454" s="16" t="s">
        <v>90</v>
      </c>
      <c r="AW1454" s="16" t="s">
        <v>35</v>
      </c>
      <c r="AX1454" s="16" t="s">
        <v>73</v>
      </c>
      <c r="AY1454" s="263" t="s">
        <v>226</v>
      </c>
    </row>
    <row r="1455" spans="2:51" s="13" customFormat="1" ht="11.25">
      <c r="B1455" s="198"/>
      <c r="C1455" s="199"/>
      <c r="D1455" s="200" t="s">
        <v>238</v>
      </c>
      <c r="E1455" s="201" t="s">
        <v>19</v>
      </c>
      <c r="F1455" s="202" t="s">
        <v>1587</v>
      </c>
      <c r="G1455" s="199"/>
      <c r="H1455" s="201" t="s">
        <v>19</v>
      </c>
      <c r="I1455" s="203"/>
      <c r="J1455" s="199"/>
      <c r="K1455" s="199"/>
      <c r="L1455" s="204"/>
      <c r="M1455" s="205"/>
      <c r="N1455" s="206"/>
      <c r="O1455" s="206"/>
      <c r="P1455" s="206"/>
      <c r="Q1455" s="206"/>
      <c r="R1455" s="206"/>
      <c r="S1455" s="206"/>
      <c r="T1455" s="207"/>
      <c r="AT1455" s="208" t="s">
        <v>238</v>
      </c>
      <c r="AU1455" s="208" t="s">
        <v>82</v>
      </c>
      <c r="AV1455" s="13" t="s">
        <v>80</v>
      </c>
      <c r="AW1455" s="13" t="s">
        <v>35</v>
      </c>
      <c r="AX1455" s="13" t="s">
        <v>73</v>
      </c>
      <c r="AY1455" s="208" t="s">
        <v>226</v>
      </c>
    </row>
    <row r="1456" spans="2:51" s="14" customFormat="1" ht="11.25">
      <c r="B1456" s="209"/>
      <c r="C1456" s="210"/>
      <c r="D1456" s="200" t="s">
        <v>238</v>
      </c>
      <c r="E1456" s="211" t="s">
        <v>19</v>
      </c>
      <c r="F1456" s="212" t="s">
        <v>1686</v>
      </c>
      <c r="G1456" s="210"/>
      <c r="H1456" s="213">
        <v>14.592000000000001</v>
      </c>
      <c r="I1456" s="214"/>
      <c r="J1456" s="210"/>
      <c r="K1456" s="210"/>
      <c r="L1456" s="215"/>
      <c r="M1456" s="216"/>
      <c r="N1456" s="217"/>
      <c r="O1456" s="217"/>
      <c r="P1456" s="217"/>
      <c r="Q1456" s="217"/>
      <c r="R1456" s="217"/>
      <c r="S1456" s="217"/>
      <c r="T1456" s="218"/>
      <c r="AT1456" s="219" t="s">
        <v>238</v>
      </c>
      <c r="AU1456" s="219" t="s">
        <v>82</v>
      </c>
      <c r="AV1456" s="14" t="s">
        <v>82</v>
      </c>
      <c r="AW1456" s="14" t="s">
        <v>35</v>
      </c>
      <c r="AX1456" s="14" t="s">
        <v>73</v>
      </c>
      <c r="AY1456" s="219" t="s">
        <v>226</v>
      </c>
    </row>
    <row r="1457" spans="2:51" s="16" customFormat="1" ht="11.25">
      <c r="B1457" s="253"/>
      <c r="C1457" s="254"/>
      <c r="D1457" s="200" t="s">
        <v>238</v>
      </c>
      <c r="E1457" s="255" t="s">
        <v>19</v>
      </c>
      <c r="F1457" s="256" t="s">
        <v>1207</v>
      </c>
      <c r="G1457" s="254"/>
      <c r="H1457" s="257">
        <v>14.592000000000001</v>
      </c>
      <c r="I1457" s="258"/>
      <c r="J1457" s="254"/>
      <c r="K1457" s="254"/>
      <c r="L1457" s="259"/>
      <c r="M1457" s="260"/>
      <c r="N1457" s="261"/>
      <c r="O1457" s="261"/>
      <c r="P1457" s="261"/>
      <c r="Q1457" s="261"/>
      <c r="R1457" s="261"/>
      <c r="S1457" s="261"/>
      <c r="T1457" s="262"/>
      <c r="AT1457" s="263" t="s">
        <v>238</v>
      </c>
      <c r="AU1457" s="263" t="s">
        <v>82</v>
      </c>
      <c r="AV1457" s="16" t="s">
        <v>90</v>
      </c>
      <c r="AW1457" s="16" t="s">
        <v>35</v>
      </c>
      <c r="AX1457" s="16" t="s">
        <v>73</v>
      </c>
      <c r="AY1457" s="263" t="s">
        <v>226</v>
      </c>
    </row>
    <row r="1458" spans="2:51" s="13" customFormat="1" ht="11.25">
      <c r="B1458" s="198"/>
      <c r="C1458" s="199"/>
      <c r="D1458" s="200" t="s">
        <v>238</v>
      </c>
      <c r="E1458" s="201" t="s">
        <v>19</v>
      </c>
      <c r="F1458" s="202" t="s">
        <v>1591</v>
      </c>
      <c r="G1458" s="199"/>
      <c r="H1458" s="201" t="s">
        <v>19</v>
      </c>
      <c r="I1458" s="203"/>
      <c r="J1458" s="199"/>
      <c r="K1458" s="199"/>
      <c r="L1458" s="204"/>
      <c r="M1458" s="205"/>
      <c r="N1458" s="206"/>
      <c r="O1458" s="206"/>
      <c r="P1458" s="206"/>
      <c r="Q1458" s="206"/>
      <c r="R1458" s="206"/>
      <c r="S1458" s="206"/>
      <c r="T1458" s="207"/>
      <c r="AT1458" s="208" t="s">
        <v>238</v>
      </c>
      <c r="AU1458" s="208" t="s">
        <v>82</v>
      </c>
      <c r="AV1458" s="13" t="s">
        <v>80</v>
      </c>
      <c r="AW1458" s="13" t="s">
        <v>35</v>
      </c>
      <c r="AX1458" s="13" t="s">
        <v>73</v>
      </c>
      <c r="AY1458" s="208" t="s">
        <v>226</v>
      </c>
    </row>
    <row r="1459" spans="2:51" s="14" customFormat="1" ht="11.25">
      <c r="B1459" s="209"/>
      <c r="C1459" s="210"/>
      <c r="D1459" s="200" t="s">
        <v>238</v>
      </c>
      <c r="E1459" s="211" t="s">
        <v>19</v>
      </c>
      <c r="F1459" s="212" t="s">
        <v>1686</v>
      </c>
      <c r="G1459" s="210"/>
      <c r="H1459" s="213">
        <v>14.592000000000001</v>
      </c>
      <c r="I1459" s="214"/>
      <c r="J1459" s="210"/>
      <c r="K1459" s="210"/>
      <c r="L1459" s="215"/>
      <c r="M1459" s="216"/>
      <c r="N1459" s="217"/>
      <c r="O1459" s="217"/>
      <c r="P1459" s="217"/>
      <c r="Q1459" s="217"/>
      <c r="R1459" s="217"/>
      <c r="S1459" s="217"/>
      <c r="T1459" s="218"/>
      <c r="AT1459" s="219" t="s">
        <v>238</v>
      </c>
      <c r="AU1459" s="219" t="s">
        <v>82</v>
      </c>
      <c r="AV1459" s="14" t="s">
        <v>82</v>
      </c>
      <c r="AW1459" s="14" t="s">
        <v>35</v>
      </c>
      <c r="AX1459" s="14" t="s">
        <v>73</v>
      </c>
      <c r="AY1459" s="219" t="s">
        <v>226</v>
      </c>
    </row>
    <row r="1460" spans="2:51" s="16" customFormat="1" ht="11.25">
      <c r="B1460" s="253"/>
      <c r="C1460" s="254"/>
      <c r="D1460" s="200" t="s">
        <v>238</v>
      </c>
      <c r="E1460" s="255" t="s">
        <v>19</v>
      </c>
      <c r="F1460" s="256" t="s">
        <v>1207</v>
      </c>
      <c r="G1460" s="254"/>
      <c r="H1460" s="257">
        <v>14.592000000000001</v>
      </c>
      <c r="I1460" s="258"/>
      <c r="J1460" s="254"/>
      <c r="K1460" s="254"/>
      <c r="L1460" s="259"/>
      <c r="M1460" s="260"/>
      <c r="N1460" s="261"/>
      <c r="O1460" s="261"/>
      <c r="P1460" s="261"/>
      <c r="Q1460" s="261"/>
      <c r="R1460" s="261"/>
      <c r="S1460" s="261"/>
      <c r="T1460" s="262"/>
      <c r="AT1460" s="263" t="s">
        <v>238</v>
      </c>
      <c r="AU1460" s="263" t="s">
        <v>82</v>
      </c>
      <c r="AV1460" s="16" t="s">
        <v>90</v>
      </c>
      <c r="AW1460" s="16" t="s">
        <v>35</v>
      </c>
      <c r="AX1460" s="16" t="s">
        <v>73</v>
      </c>
      <c r="AY1460" s="263" t="s">
        <v>226</v>
      </c>
    </row>
    <row r="1461" spans="2:51" s="13" customFormat="1" ht="11.25">
      <c r="B1461" s="198"/>
      <c r="C1461" s="199"/>
      <c r="D1461" s="200" t="s">
        <v>238</v>
      </c>
      <c r="E1461" s="201" t="s">
        <v>19</v>
      </c>
      <c r="F1461" s="202" t="s">
        <v>1592</v>
      </c>
      <c r="G1461" s="199"/>
      <c r="H1461" s="201" t="s">
        <v>19</v>
      </c>
      <c r="I1461" s="203"/>
      <c r="J1461" s="199"/>
      <c r="K1461" s="199"/>
      <c r="L1461" s="204"/>
      <c r="M1461" s="205"/>
      <c r="N1461" s="206"/>
      <c r="O1461" s="206"/>
      <c r="P1461" s="206"/>
      <c r="Q1461" s="206"/>
      <c r="R1461" s="206"/>
      <c r="S1461" s="206"/>
      <c r="T1461" s="207"/>
      <c r="AT1461" s="208" t="s">
        <v>238</v>
      </c>
      <c r="AU1461" s="208" t="s">
        <v>82</v>
      </c>
      <c r="AV1461" s="13" t="s">
        <v>80</v>
      </c>
      <c r="AW1461" s="13" t="s">
        <v>35</v>
      </c>
      <c r="AX1461" s="13" t="s">
        <v>73</v>
      </c>
      <c r="AY1461" s="208" t="s">
        <v>226</v>
      </c>
    </row>
    <row r="1462" spans="2:51" s="14" customFormat="1" ht="11.25">
      <c r="B1462" s="209"/>
      <c r="C1462" s="210"/>
      <c r="D1462" s="200" t="s">
        <v>238</v>
      </c>
      <c r="E1462" s="211" t="s">
        <v>19</v>
      </c>
      <c r="F1462" s="212" t="s">
        <v>1687</v>
      </c>
      <c r="G1462" s="210"/>
      <c r="H1462" s="213">
        <v>8.16</v>
      </c>
      <c r="I1462" s="214"/>
      <c r="J1462" s="210"/>
      <c r="K1462" s="210"/>
      <c r="L1462" s="215"/>
      <c r="M1462" s="216"/>
      <c r="N1462" s="217"/>
      <c r="O1462" s="217"/>
      <c r="P1462" s="217"/>
      <c r="Q1462" s="217"/>
      <c r="R1462" s="217"/>
      <c r="S1462" s="217"/>
      <c r="T1462" s="218"/>
      <c r="AT1462" s="219" t="s">
        <v>238</v>
      </c>
      <c r="AU1462" s="219" t="s">
        <v>82</v>
      </c>
      <c r="AV1462" s="14" t="s">
        <v>82</v>
      </c>
      <c r="AW1462" s="14" t="s">
        <v>35</v>
      </c>
      <c r="AX1462" s="14" t="s">
        <v>73</v>
      </c>
      <c r="AY1462" s="219" t="s">
        <v>226</v>
      </c>
    </row>
    <row r="1463" spans="2:51" s="16" customFormat="1" ht="11.25">
      <c r="B1463" s="253"/>
      <c r="C1463" s="254"/>
      <c r="D1463" s="200" t="s">
        <v>238</v>
      </c>
      <c r="E1463" s="255" t="s">
        <v>19</v>
      </c>
      <c r="F1463" s="256" t="s">
        <v>1207</v>
      </c>
      <c r="G1463" s="254"/>
      <c r="H1463" s="257">
        <v>8.16</v>
      </c>
      <c r="I1463" s="258"/>
      <c r="J1463" s="254"/>
      <c r="K1463" s="254"/>
      <c r="L1463" s="259"/>
      <c r="M1463" s="260"/>
      <c r="N1463" s="261"/>
      <c r="O1463" s="261"/>
      <c r="P1463" s="261"/>
      <c r="Q1463" s="261"/>
      <c r="R1463" s="261"/>
      <c r="S1463" s="261"/>
      <c r="T1463" s="262"/>
      <c r="AT1463" s="263" t="s">
        <v>238</v>
      </c>
      <c r="AU1463" s="263" t="s">
        <v>82</v>
      </c>
      <c r="AV1463" s="16" t="s">
        <v>90</v>
      </c>
      <c r="AW1463" s="16" t="s">
        <v>35</v>
      </c>
      <c r="AX1463" s="16" t="s">
        <v>73</v>
      </c>
      <c r="AY1463" s="263" t="s">
        <v>226</v>
      </c>
    </row>
    <row r="1464" spans="2:51" s="13" customFormat="1" ht="11.25">
      <c r="B1464" s="198"/>
      <c r="C1464" s="199"/>
      <c r="D1464" s="200" t="s">
        <v>238</v>
      </c>
      <c r="E1464" s="201" t="s">
        <v>19</v>
      </c>
      <c r="F1464" s="202" t="s">
        <v>1594</v>
      </c>
      <c r="G1464" s="199"/>
      <c r="H1464" s="201" t="s">
        <v>19</v>
      </c>
      <c r="I1464" s="203"/>
      <c r="J1464" s="199"/>
      <c r="K1464" s="199"/>
      <c r="L1464" s="204"/>
      <c r="M1464" s="205"/>
      <c r="N1464" s="206"/>
      <c r="O1464" s="206"/>
      <c r="P1464" s="206"/>
      <c r="Q1464" s="206"/>
      <c r="R1464" s="206"/>
      <c r="S1464" s="206"/>
      <c r="T1464" s="207"/>
      <c r="AT1464" s="208" t="s">
        <v>238</v>
      </c>
      <c r="AU1464" s="208" t="s">
        <v>82</v>
      </c>
      <c r="AV1464" s="13" t="s">
        <v>80</v>
      </c>
      <c r="AW1464" s="13" t="s">
        <v>35</v>
      </c>
      <c r="AX1464" s="13" t="s">
        <v>73</v>
      </c>
      <c r="AY1464" s="208" t="s">
        <v>226</v>
      </c>
    </row>
    <row r="1465" spans="2:51" s="14" customFormat="1" ht="11.25">
      <c r="B1465" s="209"/>
      <c r="C1465" s="210"/>
      <c r="D1465" s="200" t="s">
        <v>238</v>
      </c>
      <c r="E1465" s="211" t="s">
        <v>19</v>
      </c>
      <c r="F1465" s="212" t="s">
        <v>1688</v>
      </c>
      <c r="G1465" s="210"/>
      <c r="H1465" s="213">
        <v>1.5029999999999999</v>
      </c>
      <c r="I1465" s="214"/>
      <c r="J1465" s="210"/>
      <c r="K1465" s="210"/>
      <c r="L1465" s="215"/>
      <c r="M1465" s="216"/>
      <c r="N1465" s="217"/>
      <c r="O1465" s="217"/>
      <c r="P1465" s="217"/>
      <c r="Q1465" s="217"/>
      <c r="R1465" s="217"/>
      <c r="S1465" s="217"/>
      <c r="T1465" s="218"/>
      <c r="AT1465" s="219" t="s">
        <v>238</v>
      </c>
      <c r="AU1465" s="219" t="s">
        <v>82</v>
      </c>
      <c r="AV1465" s="14" t="s">
        <v>82</v>
      </c>
      <c r="AW1465" s="14" t="s">
        <v>35</v>
      </c>
      <c r="AX1465" s="14" t="s">
        <v>73</v>
      </c>
      <c r="AY1465" s="219" t="s">
        <v>226</v>
      </c>
    </row>
    <row r="1466" spans="2:51" s="14" customFormat="1" ht="11.25">
      <c r="B1466" s="209"/>
      <c r="C1466" s="210"/>
      <c r="D1466" s="200" t="s">
        <v>238</v>
      </c>
      <c r="E1466" s="211" t="s">
        <v>19</v>
      </c>
      <c r="F1466" s="212" t="s">
        <v>1689</v>
      </c>
      <c r="G1466" s="210"/>
      <c r="H1466" s="213">
        <v>0.104</v>
      </c>
      <c r="I1466" s="214"/>
      <c r="J1466" s="210"/>
      <c r="K1466" s="210"/>
      <c r="L1466" s="215"/>
      <c r="M1466" s="216"/>
      <c r="N1466" s="217"/>
      <c r="O1466" s="217"/>
      <c r="P1466" s="217"/>
      <c r="Q1466" s="217"/>
      <c r="R1466" s="217"/>
      <c r="S1466" s="217"/>
      <c r="T1466" s="218"/>
      <c r="AT1466" s="219" t="s">
        <v>238</v>
      </c>
      <c r="AU1466" s="219" t="s">
        <v>82</v>
      </c>
      <c r="AV1466" s="14" t="s">
        <v>82</v>
      </c>
      <c r="AW1466" s="14" t="s">
        <v>35</v>
      </c>
      <c r="AX1466" s="14" t="s">
        <v>73</v>
      </c>
      <c r="AY1466" s="219" t="s">
        <v>226</v>
      </c>
    </row>
    <row r="1467" spans="2:51" s="16" customFormat="1" ht="11.25">
      <c r="B1467" s="253"/>
      <c r="C1467" s="254"/>
      <c r="D1467" s="200" t="s">
        <v>238</v>
      </c>
      <c r="E1467" s="255" t="s">
        <v>19</v>
      </c>
      <c r="F1467" s="256" t="s">
        <v>1207</v>
      </c>
      <c r="G1467" s="254"/>
      <c r="H1467" s="257">
        <v>1.607</v>
      </c>
      <c r="I1467" s="258"/>
      <c r="J1467" s="254"/>
      <c r="K1467" s="254"/>
      <c r="L1467" s="259"/>
      <c r="M1467" s="260"/>
      <c r="N1467" s="261"/>
      <c r="O1467" s="261"/>
      <c r="P1467" s="261"/>
      <c r="Q1467" s="261"/>
      <c r="R1467" s="261"/>
      <c r="S1467" s="261"/>
      <c r="T1467" s="262"/>
      <c r="AT1467" s="263" t="s">
        <v>238</v>
      </c>
      <c r="AU1467" s="263" t="s">
        <v>82</v>
      </c>
      <c r="AV1467" s="16" t="s">
        <v>90</v>
      </c>
      <c r="AW1467" s="16" t="s">
        <v>35</v>
      </c>
      <c r="AX1467" s="16" t="s">
        <v>73</v>
      </c>
      <c r="AY1467" s="263" t="s">
        <v>226</v>
      </c>
    </row>
    <row r="1468" spans="2:51" s="13" customFormat="1" ht="11.25">
      <c r="B1468" s="198"/>
      <c r="C1468" s="199"/>
      <c r="D1468" s="200" t="s">
        <v>238</v>
      </c>
      <c r="E1468" s="201" t="s">
        <v>19</v>
      </c>
      <c r="F1468" s="202" t="s">
        <v>1596</v>
      </c>
      <c r="G1468" s="199"/>
      <c r="H1468" s="201" t="s">
        <v>19</v>
      </c>
      <c r="I1468" s="203"/>
      <c r="J1468" s="199"/>
      <c r="K1468" s="199"/>
      <c r="L1468" s="204"/>
      <c r="M1468" s="205"/>
      <c r="N1468" s="206"/>
      <c r="O1468" s="206"/>
      <c r="P1468" s="206"/>
      <c r="Q1468" s="206"/>
      <c r="R1468" s="206"/>
      <c r="S1468" s="206"/>
      <c r="T1468" s="207"/>
      <c r="AT1468" s="208" t="s">
        <v>238</v>
      </c>
      <c r="AU1468" s="208" t="s">
        <v>82</v>
      </c>
      <c r="AV1468" s="13" t="s">
        <v>80</v>
      </c>
      <c r="AW1468" s="13" t="s">
        <v>35</v>
      </c>
      <c r="AX1468" s="13" t="s">
        <v>73</v>
      </c>
      <c r="AY1468" s="208" t="s">
        <v>226</v>
      </c>
    </row>
    <row r="1469" spans="2:51" s="14" customFormat="1" ht="11.25">
      <c r="B1469" s="209"/>
      <c r="C1469" s="210"/>
      <c r="D1469" s="200" t="s">
        <v>238</v>
      </c>
      <c r="E1469" s="211" t="s">
        <v>19</v>
      </c>
      <c r="F1469" s="212" t="s">
        <v>1690</v>
      </c>
      <c r="G1469" s="210"/>
      <c r="H1469" s="213">
        <v>1.84</v>
      </c>
      <c r="I1469" s="214"/>
      <c r="J1469" s="210"/>
      <c r="K1469" s="210"/>
      <c r="L1469" s="215"/>
      <c r="M1469" s="216"/>
      <c r="N1469" s="217"/>
      <c r="O1469" s="217"/>
      <c r="P1469" s="217"/>
      <c r="Q1469" s="217"/>
      <c r="R1469" s="217"/>
      <c r="S1469" s="217"/>
      <c r="T1469" s="218"/>
      <c r="AT1469" s="219" t="s">
        <v>238</v>
      </c>
      <c r="AU1469" s="219" t="s">
        <v>82</v>
      </c>
      <c r="AV1469" s="14" t="s">
        <v>82</v>
      </c>
      <c r="AW1469" s="14" t="s">
        <v>35</v>
      </c>
      <c r="AX1469" s="14" t="s">
        <v>73</v>
      </c>
      <c r="AY1469" s="219" t="s">
        <v>226</v>
      </c>
    </row>
    <row r="1470" spans="2:51" s="14" customFormat="1" ht="11.25">
      <c r="B1470" s="209"/>
      <c r="C1470" s="210"/>
      <c r="D1470" s="200" t="s">
        <v>238</v>
      </c>
      <c r="E1470" s="211" t="s">
        <v>19</v>
      </c>
      <c r="F1470" s="212" t="s">
        <v>1689</v>
      </c>
      <c r="G1470" s="210"/>
      <c r="H1470" s="213">
        <v>0.104</v>
      </c>
      <c r="I1470" s="214"/>
      <c r="J1470" s="210"/>
      <c r="K1470" s="210"/>
      <c r="L1470" s="215"/>
      <c r="M1470" s="216"/>
      <c r="N1470" s="217"/>
      <c r="O1470" s="217"/>
      <c r="P1470" s="217"/>
      <c r="Q1470" s="217"/>
      <c r="R1470" s="217"/>
      <c r="S1470" s="217"/>
      <c r="T1470" s="218"/>
      <c r="AT1470" s="219" t="s">
        <v>238</v>
      </c>
      <c r="AU1470" s="219" t="s">
        <v>82</v>
      </c>
      <c r="AV1470" s="14" t="s">
        <v>82</v>
      </c>
      <c r="AW1470" s="14" t="s">
        <v>35</v>
      </c>
      <c r="AX1470" s="14" t="s">
        <v>73</v>
      </c>
      <c r="AY1470" s="219" t="s">
        <v>226</v>
      </c>
    </row>
    <row r="1471" spans="2:51" s="16" customFormat="1" ht="11.25">
      <c r="B1471" s="253"/>
      <c r="C1471" s="254"/>
      <c r="D1471" s="200" t="s">
        <v>238</v>
      </c>
      <c r="E1471" s="255" t="s">
        <v>19</v>
      </c>
      <c r="F1471" s="256" t="s">
        <v>1207</v>
      </c>
      <c r="G1471" s="254"/>
      <c r="H1471" s="257">
        <v>1.944</v>
      </c>
      <c r="I1471" s="258"/>
      <c r="J1471" s="254"/>
      <c r="K1471" s="254"/>
      <c r="L1471" s="259"/>
      <c r="M1471" s="260"/>
      <c r="N1471" s="261"/>
      <c r="O1471" s="261"/>
      <c r="P1471" s="261"/>
      <c r="Q1471" s="261"/>
      <c r="R1471" s="261"/>
      <c r="S1471" s="261"/>
      <c r="T1471" s="262"/>
      <c r="AT1471" s="263" t="s">
        <v>238</v>
      </c>
      <c r="AU1471" s="263" t="s">
        <v>82</v>
      </c>
      <c r="AV1471" s="16" t="s">
        <v>90</v>
      </c>
      <c r="AW1471" s="16" t="s">
        <v>35</v>
      </c>
      <c r="AX1471" s="16" t="s">
        <v>73</v>
      </c>
      <c r="AY1471" s="263" t="s">
        <v>226</v>
      </c>
    </row>
    <row r="1472" spans="2:51" s="15" customFormat="1" ht="11.25">
      <c r="B1472" s="220"/>
      <c r="C1472" s="221"/>
      <c r="D1472" s="200" t="s">
        <v>238</v>
      </c>
      <c r="E1472" s="222" t="s">
        <v>19</v>
      </c>
      <c r="F1472" s="223" t="s">
        <v>241</v>
      </c>
      <c r="G1472" s="221"/>
      <c r="H1472" s="224">
        <v>311.42500000000001</v>
      </c>
      <c r="I1472" s="225"/>
      <c r="J1472" s="221"/>
      <c r="K1472" s="221"/>
      <c r="L1472" s="226"/>
      <c r="M1472" s="227"/>
      <c r="N1472" s="228"/>
      <c r="O1472" s="228"/>
      <c r="P1472" s="228"/>
      <c r="Q1472" s="228"/>
      <c r="R1472" s="228"/>
      <c r="S1472" s="228"/>
      <c r="T1472" s="229"/>
      <c r="AT1472" s="230" t="s">
        <v>238</v>
      </c>
      <c r="AU1472" s="230" t="s">
        <v>82</v>
      </c>
      <c r="AV1472" s="15" t="s">
        <v>143</v>
      </c>
      <c r="AW1472" s="15" t="s">
        <v>35</v>
      </c>
      <c r="AX1472" s="15" t="s">
        <v>80</v>
      </c>
      <c r="AY1472" s="230" t="s">
        <v>226</v>
      </c>
    </row>
    <row r="1473" spans="1:65" s="2" customFormat="1" ht="16.5" customHeight="1">
      <c r="A1473" s="36"/>
      <c r="B1473" s="37"/>
      <c r="C1473" s="180" t="s">
        <v>2301</v>
      </c>
      <c r="D1473" s="180" t="s">
        <v>229</v>
      </c>
      <c r="E1473" s="181" t="s">
        <v>2302</v>
      </c>
      <c r="F1473" s="182" t="s">
        <v>2303</v>
      </c>
      <c r="G1473" s="183" t="s">
        <v>232</v>
      </c>
      <c r="H1473" s="184">
        <v>311.42500000000001</v>
      </c>
      <c r="I1473" s="185"/>
      <c r="J1473" s="186">
        <f>ROUND(I1473*H1473,2)</f>
        <v>0</v>
      </c>
      <c r="K1473" s="182" t="s">
        <v>233</v>
      </c>
      <c r="L1473" s="41"/>
      <c r="M1473" s="187" t="s">
        <v>19</v>
      </c>
      <c r="N1473" s="188" t="s">
        <v>44</v>
      </c>
      <c r="O1473" s="66"/>
      <c r="P1473" s="189">
        <f>O1473*H1473</f>
        <v>0</v>
      </c>
      <c r="Q1473" s="189">
        <v>3.2000000000000002E-3</v>
      </c>
      <c r="R1473" s="189">
        <f>Q1473*H1473</f>
        <v>0.99656000000000011</v>
      </c>
      <c r="S1473" s="189">
        <v>0</v>
      </c>
      <c r="T1473" s="190">
        <f>S1473*H1473</f>
        <v>0</v>
      </c>
      <c r="U1473" s="36"/>
      <c r="V1473" s="36"/>
      <c r="W1473" s="36"/>
      <c r="X1473" s="36"/>
      <c r="Y1473" s="36"/>
      <c r="Z1473" s="36"/>
      <c r="AA1473" s="36"/>
      <c r="AB1473" s="36"/>
      <c r="AC1473" s="36"/>
      <c r="AD1473" s="36"/>
      <c r="AE1473" s="36"/>
      <c r="AR1473" s="191" t="s">
        <v>234</v>
      </c>
      <c r="AT1473" s="191" t="s">
        <v>229</v>
      </c>
      <c r="AU1473" s="191" t="s">
        <v>82</v>
      </c>
      <c r="AY1473" s="19" t="s">
        <v>226</v>
      </c>
      <c r="BE1473" s="192">
        <f>IF(N1473="základní",J1473,0)</f>
        <v>0</v>
      </c>
      <c r="BF1473" s="192">
        <f>IF(N1473="snížená",J1473,0)</f>
        <v>0</v>
      </c>
      <c r="BG1473" s="192">
        <f>IF(N1473="zákl. přenesená",J1473,0)</f>
        <v>0</v>
      </c>
      <c r="BH1473" s="192">
        <f>IF(N1473="sníž. přenesená",J1473,0)</f>
        <v>0</v>
      </c>
      <c r="BI1473" s="192">
        <f>IF(N1473="nulová",J1473,0)</f>
        <v>0</v>
      </c>
      <c r="BJ1473" s="19" t="s">
        <v>80</v>
      </c>
      <c r="BK1473" s="192">
        <f>ROUND(I1473*H1473,2)</f>
        <v>0</v>
      </c>
      <c r="BL1473" s="19" t="s">
        <v>234</v>
      </c>
      <c r="BM1473" s="191" t="s">
        <v>2304</v>
      </c>
    </row>
    <row r="1474" spans="1:65" s="2" customFormat="1" ht="11.25">
      <c r="A1474" s="36"/>
      <c r="B1474" s="37"/>
      <c r="C1474" s="38"/>
      <c r="D1474" s="193" t="s">
        <v>236</v>
      </c>
      <c r="E1474" s="38"/>
      <c r="F1474" s="194" t="s">
        <v>2305</v>
      </c>
      <c r="G1474" s="38"/>
      <c r="H1474" s="38"/>
      <c r="I1474" s="195"/>
      <c r="J1474" s="38"/>
      <c r="K1474" s="38"/>
      <c r="L1474" s="41"/>
      <c r="M1474" s="196"/>
      <c r="N1474" s="197"/>
      <c r="O1474" s="66"/>
      <c r="P1474" s="66"/>
      <c r="Q1474" s="66"/>
      <c r="R1474" s="66"/>
      <c r="S1474" s="66"/>
      <c r="T1474" s="67"/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T1474" s="19" t="s">
        <v>236</v>
      </c>
      <c r="AU1474" s="19" t="s">
        <v>82</v>
      </c>
    </row>
    <row r="1475" spans="1:65" s="2" customFormat="1" ht="16.5" customHeight="1">
      <c r="A1475" s="36"/>
      <c r="B1475" s="37"/>
      <c r="C1475" s="180" t="s">
        <v>2306</v>
      </c>
      <c r="D1475" s="180" t="s">
        <v>229</v>
      </c>
      <c r="E1475" s="181" t="s">
        <v>2307</v>
      </c>
      <c r="F1475" s="182" t="s">
        <v>2308</v>
      </c>
      <c r="G1475" s="183" t="s">
        <v>232</v>
      </c>
      <c r="H1475" s="184">
        <v>311.42500000000001</v>
      </c>
      <c r="I1475" s="185"/>
      <c r="J1475" s="186">
        <f>ROUND(I1475*H1475,2)</f>
        <v>0</v>
      </c>
      <c r="K1475" s="182" t="s">
        <v>233</v>
      </c>
      <c r="L1475" s="41"/>
      <c r="M1475" s="187" t="s">
        <v>19</v>
      </c>
      <c r="N1475" s="188" t="s">
        <v>44</v>
      </c>
      <c r="O1475" s="66"/>
      <c r="P1475" s="189">
        <f>O1475*H1475</f>
        <v>0</v>
      </c>
      <c r="Q1475" s="189">
        <v>2.0000000000000001E-4</v>
      </c>
      <c r="R1475" s="189">
        <f>Q1475*H1475</f>
        <v>6.2285000000000007E-2</v>
      </c>
      <c r="S1475" s="189">
        <v>0</v>
      </c>
      <c r="T1475" s="190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91" t="s">
        <v>234</v>
      </c>
      <c r="AT1475" s="191" t="s">
        <v>229</v>
      </c>
      <c r="AU1475" s="191" t="s">
        <v>82</v>
      </c>
      <c r="AY1475" s="19" t="s">
        <v>226</v>
      </c>
      <c r="BE1475" s="192">
        <f>IF(N1475="základní",J1475,0)</f>
        <v>0</v>
      </c>
      <c r="BF1475" s="192">
        <f>IF(N1475="snížená",J1475,0)</f>
        <v>0</v>
      </c>
      <c r="BG1475" s="192">
        <f>IF(N1475="zákl. přenesená",J1475,0)</f>
        <v>0</v>
      </c>
      <c r="BH1475" s="192">
        <f>IF(N1475="sníž. přenesená",J1475,0)</f>
        <v>0</v>
      </c>
      <c r="BI1475" s="192">
        <f>IF(N1475="nulová",J1475,0)</f>
        <v>0</v>
      </c>
      <c r="BJ1475" s="19" t="s">
        <v>80</v>
      </c>
      <c r="BK1475" s="192">
        <f>ROUND(I1475*H1475,2)</f>
        <v>0</v>
      </c>
      <c r="BL1475" s="19" t="s">
        <v>234</v>
      </c>
      <c r="BM1475" s="191" t="s">
        <v>2309</v>
      </c>
    </row>
    <row r="1476" spans="1:65" s="2" customFormat="1" ht="11.25">
      <c r="A1476" s="36"/>
      <c r="B1476" s="37"/>
      <c r="C1476" s="38"/>
      <c r="D1476" s="193" t="s">
        <v>236</v>
      </c>
      <c r="E1476" s="38"/>
      <c r="F1476" s="194" t="s">
        <v>2310</v>
      </c>
      <c r="G1476" s="38"/>
      <c r="H1476" s="38"/>
      <c r="I1476" s="195"/>
      <c r="J1476" s="38"/>
      <c r="K1476" s="38"/>
      <c r="L1476" s="41"/>
      <c r="M1476" s="196"/>
      <c r="N1476" s="197"/>
      <c r="O1476" s="66"/>
      <c r="P1476" s="66"/>
      <c r="Q1476" s="66"/>
      <c r="R1476" s="66"/>
      <c r="S1476" s="66"/>
      <c r="T1476" s="67"/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T1476" s="19" t="s">
        <v>236</v>
      </c>
      <c r="AU1476" s="19" t="s">
        <v>82</v>
      </c>
    </row>
    <row r="1477" spans="1:65" s="2" customFormat="1" ht="16.5" customHeight="1">
      <c r="A1477" s="36"/>
      <c r="B1477" s="37"/>
      <c r="C1477" s="180" t="s">
        <v>2311</v>
      </c>
      <c r="D1477" s="180" t="s">
        <v>229</v>
      </c>
      <c r="E1477" s="181" t="s">
        <v>2312</v>
      </c>
      <c r="F1477" s="182" t="s">
        <v>2313</v>
      </c>
      <c r="G1477" s="183" t="s">
        <v>328</v>
      </c>
      <c r="H1477" s="184">
        <v>311.42500000000001</v>
      </c>
      <c r="I1477" s="185"/>
      <c r="J1477" s="186">
        <f>ROUND(I1477*H1477,2)</f>
        <v>0</v>
      </c>
      <c r="K1477" s="182" t="s">
        <v>233</v>
      </c>
      <c r="L1477" s="41"/>
      <c r="M1477" s="187" t="s">
        <v>19</v>
      </c>
      <c r="N1477" s="188" t="s">
        <v>44</v>
      </c>
      <c r="O1477" s="66"/>
      <c r="P1477" s="189">
        <f>O1477*H1477</f>
        <v>0</v>
      </c>
      <c r="Q1477" s="189">
        <v>3.12013E-3</v>
      </c>
      <c r="R1477" s="189">
        <f>Q1477*H1477</f>
        <v>0.97168648525000001</v>
      </c>
      <c r="S1477" s="189">
        <v>0</v>
      </c>
      <c r="T1477" s="190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91" t="s">
        <v>234</v>
      </c>
      <c r="AT1477" s="191" t="s">
        <v>229</v>
      </c>
      <c r="AU1477" s="191" t="s">
        <v>82</v>
      </c>
      <c r="AY1477" s="19" t="s">
        <v>226</v>
      </c>
      <c r="BE1477" s="192">
        <f>IF(N1477="základní",J1477,0)</f>
        <v>0</v>
      </c>
      <c r="BF1477" s="192">
        <f>IF(N1477="snížená",J1477,0)</f>
        <v>0</v>
      </c>
      <c r="BG1477" s="192">
        <f>IF(N1477="zákl. přenesená",J1477,0)</f>
        <v>0</v>
      </c>
      <c r="BH1477" s="192">
        <f>IF(N1477="sníž. přenesená",J1477,0)</f>
        <v>0</v>
      </c>
      <c r="BI1477" s="192">
        <f>IF(N1477="nulová",J1477,0)</f>
        <v>0</v>
      </c>
      <c r="BJ1477" s="19" t="s">
        <v>80</v>
      </c>
      <c r="BK1477" s="192">
        <f>ROUND(I1477*H1477,2)</f>
        <v>0</v>
      </c>
      <c r="BL1477" s="19" t="s">
        <v>234</v>
      </c>
      <c r="BM1477" s="191" t="s">
        <v>2314</v>
      </c>
    </row>
    <row r="1478" spans="1:65" s="2" customFormat="1" ht="11.25">
      <c r="A1478" s="36"/>
      <c r="B1478" s="37"/>
      <c r="C1478" s="38"/>
      <c r="D1478" s="193" t="s">
        <v>236</v>
      </c>
      <c r="E1478" s="38"/>
      <c r="F1478" s="194" t="s">
        <v>2315</v>
      </c>
      <c r="G1478" s="38"/>
      <c r="H1478" s="38"/>
      <c r="I1478" s="195"/>
      <c r="J1478" s="38"/>
      <c r="K1478" s="38"/>
      <c r="L1478" s="41"/>
      <c r="M1478" s="196"/>
      <c r="N1478" s="197"/>
      <c r="O1478" s="66"/>
      <c r="P1478" s="66"/>
      <c r="Q1478" s="66"/>
      <c r="R1478" s="66"/>
      <c r="S1478" s="66"/>
      <c r="T1478" s="67"/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T1478" s="19" t="s">
        <v>236</v>
      </c>
      <c r="AU1478" s="19" t="s">
        <v>82</v>
      </c>
    </row>
    <row r="1479" spans="1:65" s="2" customFormat="1" ht="24.2" customHeight="1">
      <c r="A1479" s="36"/>
      <c r="B1479" s="37"/>
      <c r="C1479" s="180" t="s">
        <v>2316</v>
      </c>
      <c r="D1479" s="180" t="s">
        <v>229</v>
      </c>
      <c r="E1479" s="181" t="s">
        <v>2317</v>
      </c>
      <c r="F1479" s="182" t="s">
        <v>2318</v>
      </c>
      <c r="G1479" s="183" t="s">
        <v>245</v>
      </c>
      <c r="H1479" s="184">
        <v>2.1549999999999998</v>
      </c>
      <c r="I1479" s="185"/>
      <c r="J1479" s="186">
        <f>ROUND(I1479*H1479,2)</f>
        <v>0</v>
      </c>
      <c r="K1479" s="182" t="s">
        <v>233</v>
      </c>
      <c r="L1479" s="41"/>
      <c r="M1479" s="187" t="s">
        <v>19</v>
      </c>
      <c r="N1479" s="188" t="s">
        <v>44</v>
      </c>
      <c r="O1479" s="66"/>
      <c r="P1479" s="189">
        <f>O1479*H1479</f>
        <v>0</v>
      </c>
      <c r="Q1479" s="189">
        <v>0</v>
      </c>
      <c r="R1479" s="189">
        <f>Q1479*H1479</f>
        <v>0</v>
      </c>
      <c r="S1479" s="189">
        <v>0</v>
      </c>
      <c r="T1479" s="190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91" t="s">
        <v>234</v>
      </c>
      <c r="AT1479" s="191" t="s">
        <v>229</v>
      </c>
      <c r="AU1479" s="191" t="s">
        <v>82</v>
      </c>
      <c r="AY1479" s="19" t="s">
        <v>226</v>
      </c>
      <c r="BE1479" s="192">
        <f>IF(N1479="základní",J1479,0)</f>
        <v>0</v>
      </c>
      <c r="BF1479" s="192">
        <f>IF(N1479="snížená",J1479,0)</f>
        <v>0</v>
      </c>
      <c r="BG1479" s="192">
        <f>IF(N1479="zákl. přenesená",J1479,0)</f>
        <v>0</v>
      </c>
      <c r="BH1479" s="192">
        <f>IF(N1479="sníž. přenesená",J1479,0)</f>
        <v>0</v>
      </c>
      <c r="BI1479" s="192">
        <f>IF(N1479="nulová",J1479,0)</f>
        <v>0</v>
      </c>
      <c r="BJ1479" s="19" t="s">
        <v>80</v>
      </c>
      <c r="BK1479" s="192">
        <f>ROUND(I1479*H1479,2)</f>
        <v>0</v>
      </c>
      <c r="BL1479" s="19" t="s">
        <v>234</v>
      </c>
      <c r="BM1479" s="191" t="s">
        <v>2319</v>
      </c>
    </row>
    <row r="1480" spans="1:65" s="2" customFormat="1" ht="11.25">
      <c r="A1480" s="36"/>
      <c r="B1480" s="37"/>
      <c r="C1480" s="38"/>
      <c r="D1480" s="193" t="s">
        <v>236</v>
      </c>
      <c r="E1480" s="38"/>
      <c r="F1480" s="194" t="s">
        <v>2320</v>
      </c>
      <c r="G1480" s="38"/>
      <c r="H1480" s="38"/>
      <c r="I1480" s="195"/>
      <c r="J1480" s="38"/>
      <c r="K1480" s="38"/>
      <c r="L1480" s="41"/>
      <c r="M1480" s="196"/>
      <c r="N1480" s="197"/>
      <c r="O1480" s="66"/>
      <c r="P1480" s="66"/>
      <c r="Q1480" s="66"/>
      <c r="R1480" s="66"/>
      <c r="S1480" s="66"/>
      <c r="T1480" s="67"/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T1480" s="19" t="s">
        <v>236</v>
      </c>
      <c r="AU1480" s="19" t="s">
        <v>82</v>
      </c>
    </row>
    <row r="1481" spans="1:65" s="12" customFormat="1" ht="22.9" customHeight="1">
      <c r="B1481" s="164"/>
      <c r="C1481" s="165"/>
      <c r="D1481" s="166" t="s">
        <v>72</v>
      </c>
      <c r="E1481" s="178" t="s">
        <v>2321</v>
      </c>
      <c r="F1481" s="178" t="s">
        <v>2322</v>
      </c>
      <c r="G1481" s="165"/>
      <c r="H1481" s="165"/>
      <c r="I1481" s="168"/>
      <c r="J1481" s="179">
        <f>BK1481</f>
        <v>0</v>
      </c>
      <c r="K1481" s="165"/>
      <c r="L1481" s="170"/>
      <c r="M1481" s="171"/>
      <c r="N1481" s="172"/>
      <c r="O1481" s="172"/>
      <c r="P1481" s="173">
        <f>SUM(P1482:P1486)</f>
        <v>0</v>
      </c>
      <c r="Q1481" s="172"/>
      <c r="R1481" s="173">
        <f>SUM(R1482:R1486)</f>
        <v>2.1720525000000001E-2</v>
      </c>
      <c r="S1481" s="172"/>
      <c r="T1481" s="174">
        <f>SUM(T1482:T1486)</f>
        <v>0</v>
      </c>
      <c r="AR1481" s="175" t="s">
        <v>82</v>
      </c>
      <c r="AT1481" s="176" t="s">
        <v>72</v>
      </c>
      <c r="AU1481" s="176" t="s">
        <v>80</v>
      </c>
      <c r="AY1481" s="175" t="s">
        <v>226</v>
      </c>
      <c r="BK1481" s="177">
        <f>SUM(BK1482:BK1486)</f>
        <v>0</v>
      </c>
    </row>
    <row r="1482" spans="1:65" s="2" customFormat="1" ht="16.5" customHeight="1">
      <c r="A1482" s="36"/>
      <c r="B1482" s="37"/>
      <c r="C1482" s="180" t="s">
        <v>2323</v>
      </c>
      <c r="D1482" s="180" t="s">
        <v>229</v>
      </c>
      <c r="E1482" s="181" t="s">
        <v>2324</v>
      </c>
      <c r="F1482" s="182" t="s">
        <v>2325</v>
      </c>
      <c r="G1482" s="183" t="s">
        <v>232</v>
      </c>
      <c r="H1482" s="184">
        <v>289.60700000000003</v>
      </c>
      <c r="I1482" s="185"/>
      <c r="J1482" s="186">
        <f>ROUND(I1482*H1482,2)</f>
        <v>0</v>
      </c>
      <c r="K1482" s="182" t="s">
        <v>233</v>
      </c>
      <c r="L1482" s="41"/>
      <c r="M1482" s="187" t="s">
        <v>19</v>
      </c>
      <c r="N1482" s="188" t="s">
        <v>44</v>
      </c>
      <c r="O1482" s="66"/>
      <c r="P1482" s="189">
        <f>O1482*H1482</f>
        <v>0</v>
      </c>
      <c r="Q1482" s="189">
        <v>7.4999999999999993E-5</v>
      </c>
      <c r="R1482" s="189">
        <f>Q1482*H1482</f>
        <v>2.1720525000000001E-2</v>
      </c>
      <c r="S1482" s="189">
        <v>0</v>
      </c>
      <c r="T1482" s="190">
        <f>S1482*H1482</f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91" t="s">
        <v>234</v>
      </c>
      <c r="AT1482" s="191" t="s">
        <v>229</v>
      </c>
      <c r="AU1482" s="191" t="s">
        <v>82</v>
      </c>
      <c r="AY1482" s="19" t="s">
        <v>226</v>
      </c>
      <c r="BE1482" s="192">
        <f>IF(N1482="základní",J1482,0)</f>
        <v>0</v>
      </c>
      <c r="BF1482" s="192">
        <f>IF(N1482="snížená",J1482,0)</f>
        <v>0</v>
      </c>
      <c r="BG1482" s="192">
        <f>IF(N1482="zákl. přenesená",J1482,0)</f>
        <v>0</v>
      </c>
      <c r="BH1482" s="192">
        <f>IF(N1482="sníž. přenesená",J1482,0)</f>
        <v>0</v>
      </c>
      <c r="BI1482" s="192">
        <f>IF(N1482="nulová",J1482,0)</f>
        <v>0</v>
      </c>
      <c r="BJ1482" s="19" t="s">
        <v>80</v>
      </c>
      <c r="BK1482" s="192">
        <f>ROUND(I1482*H1482,2)</f>
        <v>0</v>
      </c>
      <c r="BL1482" s="19" t="s">
        <v>234</v>
      </c>
      <c r="BM1482" s="191" t="s">
        <v>2326</v>
      </c>
    </row>
    <row r="1483" spans="1:65" s="2" customFormat="1" ht="11.25">
      <c r="A1483" s="36"/>
      <c r="B1483" s="37"/>
      <c r="C1483" s="38"/>
      <c r="D1483" s="193" t="s">
        <v>236</v>
      </c>
      <c r="E1483" s="38"/>
      <c r="F1483" s="194" t="s">
        <v>2327</v>
      </c>
      <c r="G1483" s="38"/>
      <c r="H1483" s="38"/>
      <c r="I1483" s="195"/>
      <c r="J1483" s="38"/>
      <c r="K1483" s="38"/>
      <c r="L1483" s="41"/>
      <c r="M1483" s="196"/>
      <c r="N1483" s="197"/>
      <c r="O1483" s="66"/>
      <c r="P1483" s="66"/>
      <c r="Q1483" s="66"/>
      <c r="R1483" s="66"/>
      <c r="S1483" s="66"/>
      <c r="T1483" s="67"/>
      <c r="U1483" s="36"/>
      <c r="V1483" s="36"/>
      <c r="W1483" s="36"/>
      <c r="X1483" s="36"/>
      <c r="Y1483" s="36"/>
      <c r="Z1483" s="36"/>
      <c r="AA1483" s="36"/>
      <c r="AB1483" s="36"/>
      <c r="AC1483" s="36"/>
      <c r="AD1483" s="36"/>
      <c r="AE1483" s="36"/>
      <c r="AT1483" s="19" t="s">
        <v>236</v>
      </c>
      <c r="AU1483" s="19" t="s">
        <v>82</v>
      </c>
    </row>
    <row r="1484" spans="1:65" s="13" customFormat="1" ht="11.25">
      <c r="B1484" s="198"/>
      <c r="C1484" s="199"/>
      <c r="D1484" s="200" t="s">
        <v>238</v>
      </c>
      <c r="E1484" s="201" t="s">
        <v>19</v>
      </c>
      <c r="F1484" s="202" t="s">
        <v>2328</v>
      </c>
      <c r="G1484" s="199"/>
      <c r="H1484" s="201" t="s">
        <v>19</v>
      </c>
      <c r="I1484" s="203"/>
      <c r="J1484" s="199"/>
      <c r="K1484" s="199"/>
      <c r="L1484" s="204"/>
      <c r="M1484" s="205"/>
      <c r="N1484" s="206"/>
      <c r="O1484" s="206"/>
      <c r="P1484" s="206"/>
      <c r="Q1484" s="206"/>
      <c r="R1484" s="206"/>
      <c r="S1484" s="206"/>
      <c r="T1484" s="207"/>
      <c r="AT1484" s="208" t="s">
        <v>238</v>
      </c>
      <c r="AU1484" s="208" t="s">
        <v>82</v>
      </c>
      <c r="AV1484" s="13" t="s">
        <v>80</v>
      </c>
      <c r="AW1484" s="13" t="s">
        <v>35</v>
      </c>
      <c r="AX1484" s="13" t="s">
        <v>73</v>
      </c>
      <c r="AY1484" s="208" t="s">
        <v>226</v>
      </c>
    </row>
    <row r="1485" spans="1:65" s="14" customFormat="1" ht="11.25">
      <c r="B1485" s="209"/>
      <c r="C1485" s="210"/>
      <c r="D1485" s="200" t="s">
        <v>238</v>
      </c>
      <c r="E1485" s="211" t="s">
        <v>19</v>
      </c>
      <c r="F1485" s="212" t="s">
        <v>2329</v>
      </c>
      <c r="G1485" s="210"/>
      <c r="H1485" s="213">
        <v>289.60700000000003</v>
      </c>
      <c r="I1485" s="214"/>
      <c r="J1485" s="210"/>
      <c r="K1485" s="210"/>
      <c r="L1485" s="215"/>
      <c r="M1485" s="216"/>
      <c r="N1485" s="217"/>
      <c r="O1485" s="217"/>
      <c r="P1485" s="217"/>
      <c r="Q1485" s="217"/>
      <c r="R1485" s="217"/>
      <c r="S1485" s="217"/>
      <c r="T1485" s="218"/>
      <c r="AT1485" s="219" t="s">
        <v>238</v>
      </c>
      <c r="AU1485" s="219" t="s">
        <v>82</v>
      </c>
      <c r="AV1485" s="14" t="s">
        <v>82</v>
      </c>
      <c r="AW1485" s="14" t="s">
        <v>35</v>
      </c>
      <c r="AX1485" s="14" t="s">
        <v>73</v>
      </c>
      <c r="AY1485" s="219" t="s">
        <v>226</v>
      </c>
    </row>
    <row r="1486" spans="1:65" s="15" customFormat="1" ht="11.25">
      <c r="B1486" s="220"/>
      <c r="C1486" s="221"/>
      <c r="D1486" s="200" t="s">
        <v>238</v>
      </c>
      <c r="E1486" s="222" t="s">
        <v>19</v>
      </c>
      <c r="F1486" s="223" t="s">
        <v>241</v>
      </c>
      <c r="G1486" s="221"/>
      <c r="H1486" s="224">
        <v>289.60700000000003</v>
      </c>
      <c r="I1486" s="225"/>
      <c r="J1486" s="221"/>
      <c r="K1486" s="221"/>
      <c r="L1486" s="226"/>
      <c r="M1486" s="227"/>
      <c r="N1486" s="228"/>
      <c r="O1486" s="228"/>
      <c r="P1486" s="228"/>
      <c r="Q1486" s="228"/>
      <c r="R1486" s="228"/>
      <c r="S1486" s="228"/>
      <c r="T1486" s="229"/>
      <c r="AT1486" s="230" t="s">
        <v>238</v>
      </c>
      <c r="AU1486" s="230" t="s">
        <v>82</v>
      </c>
      <c r="AV1486" s="15" t="s">
        <v>143</v>
      </c>
      <c r="AW1486" s="15" t="s">
        <v>35</v>
      </c>
      <c r="AX1486" s="15" t="s">
        <v>80</v>
      </c>
      <c r="AY1486" s="230" t="s">
        <v>226</v>
      </c>
    </row>
    <row r="1487" spans="1:65" s="12" customFormat="1" ht="22.9" customHeight="1">
      <c r="B1487" s="164"/>
      <c r="C1487" s="165"/>
      <c r="D1487" s="166" t="s">
        <v>72</v>
      </c>
      <c r="E1487" s="178" t="s">
        <v>2330</v>
      </c>
      <c r="F1487" s="178" t="s">
        <v>2331</v>
      </c>
      <c r="G1487" s="165"/>
      <c r="H1487" s="165"/>
      <c r="I1487" s="168"/>
      <c r="J1487" s="179">
        <f>BK1487</f>
        <v>0</v>
      </c>
      <c r="K1487" s="165"/>
      <c r="L1487" s="170"/>
      <c r="M1487" s="171"/>
      <c r="N1487" s="172"/>
      <c r="O1487" s="172"/>
      <c r="P1487" s="173">
        <f>SUM(P1488:P1633)</f>
        <v>0</v>
      </c>
      <c r="Q1487" s="172"/>
      <c r="R1487" s="173">
        <f>SUM(R1488:R1633)</f>
        <v>1.23801716208</v>
      </c>
      <c r="S1487" s="172"/>
      <c r="T1487" s="174">
        <f>SUM(T1488:T1633)</f>
        <v>7.2241649999999991E-2</v>
      </c>
      <c r="AR1487" s="175" t="s">
        <v>82</v>
      </c>
      <c r="AT1487" s="176" t="s">
        <v>72</v>
      </c>
      <c r="AU1487" s="176" t="s">
        <v>80</v>
      </c>
      <c r="AY1487" s="175" t="s">
        <v>226</v>
      </c>
      <c r="BK1487" s="177">
        <f>SUM(BK1488:BK1633)</f>
        <v>0</v>
      </c>
    </row>
    <row r="1488" spans="1:65" s="2" customFormat="1" ht="16.5" customHeight="1">
      <c r="A1488" s="36"/>
      <c r="B1488" s="37"/>
      <c r="C1488" s="180" t="s">
        <v>2332</v>
      </c>
      <c r="D1488" s="180" t="s">
        <v>229</v>
      </c>
      <c r="E1488" s="181" t="s">
        <v>2333</v>
      </c>
      <c r="F1488" s="182" t="s">
        <v>2334</v>
      </c>
      <c r="G1488" s="183" t="s">
        <v>232</v>
      </c>
      <c r="H1488" s="184">
        <v>481.61099999999999</v>
      </c>
      <c r="I1488" s="185"/>
      <c r="J1488" s="186">
        <f>ROUND(I1488*H1488,2)</f>
        <v>0</v>
      </c>
      <c r="K1488" s="182" t="s">
        <v>233</v>
      </c>
      <c r="L1488" s="41"/>
      <c r="M1488" s="187" t="s">
        <v>19</v>
      </c>
      <c r="N1488" s="188" t="s">
        <v>44</v>
      </c>
      <c r="O1488" s="66"/>
      <c r="P1488" s="189">
        <f>O1488*H1488</f>
        <v>0</v>
      </c>
      <c r="Q1488" s="189">
        <v>2.08E-6</v>
      </c>
      <c r="R1488" s="189">
        <f>Q1488*H1488</f>
        <v>1.00175088E-3</v>
      </c>
      <c r="S1488" s="189">
        <v>1.4999999999999999E-4</v>
      </c>
      <c r="T1488" s="190">
        <f>S1488*H1488</f>
        <v>7.2241649999999991E-2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91" t="s">
        <v>234</v>
      </c>
      <c r="AT1488" s="191" t="s">
        <v>229</v>
      </c>
      <c r="AU1488" s="191" t="s">
        <v>82</v>
      </c>
      <c r="AY1488" s="19" t="s">
        <v>226</v>
      </c>
      <c r="BE1488" s="192">
        <f>IF(N1488="základní",J1488,0)</f>
        <v>0</v>
      </c>
      <c r="BF1488" s="192">
        <f>IF(N1488="snížená",J1488,0)</f>
        <v>0</v>
      </c>
      <c r="BG1488" s="192">
        <f>IF(N1488="zákl. přenesená",J1488,0)</f>
        <v>0</v>
      </c>
      <c r="BH1488" s="192">
        <f>IF(N1488="sníž. přenesená",J1488,0)</f>
        <v>0</v>
      </c>
      <c r="BI1488" s="192">
        <f>IF(N1488="nulová",J1488,0)</f>
        <v>0</v>
      </c>
      <c r="BJ1488" s="19" t="s">
        <v>80</v>
      </c>
      <c r="BK1488" s="192">
        <f>ROUND(I1488*H1488,2)</f>
        <v>0</v>
      </c>
      <c r="BL1488" s="19" t="s">
        <v>234</v>
      </c>
      <c r="BM1488" s="191" t="s">
        <v>2335</v>
      </c>
    </row>
    <row r="1489" spans="1:51" s="2" customFormat="1" ht="11.25">
      <c r="A1489" s="36"/>
      <c r="B1489" s="37"/>
      <c r="C1489" s="38"/>
      <c r="D1489" s="193" t="s">
        <v>236</v>
      </c>
      <c r="E1489" s="38"/>
      <c r="F1489" s="194" t="s">
        <v>2336</v>
      </c>
      <c r="G1489" s="38"/>
      <c r="H1489" s="38"/>
      <c r="I1489" s="195"/>
      <c r="J1489" s="38"/>
      <c r="K1489" s="38"/>
      <c r="L1489" s="41"/>
      <c r="M1489" s="196"/>
      <c r="N1489" s="197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236</v>
      </c>
      <c r="AU1489" s="19" t="s">
        <v>82</v>
      </c>
    </row>
    <row r="1490" spans="1:51" s="13" customFormat="1" ht="11.25">
      <c r="B1490" s="198"/>
      <c r="C1490" s="199"/>
      <c r="D1490" s="200" t="s">
        <v>238</v>
      </c>
      <c r="E1490" s="201" t="s">
        <v>19</v>
      </c>
      <c r="F1490" s="202" t="s">
        <v>1365</v>
      </c>
      <c r="G1490" s="199"/>
      <c r="H1490" s="201" t="s">
        <v>19</v>
      </c>
      <c r="I1490" s="203"/>
      <c r="J1490" s="199"/>
      <c r="K1490" s="199"/>
      <c r="L1490" s="204"/>
      <c r="M1490" s="205"/>
      <c r="N1490" s="206"/>
      <c r="O1490" s="206"/>
      <c r="P1490" s="206"/>
      <c r="Q1490" s="206"/>
      <c r="R1490" s="206"/>
      <c r="S1490" s="206"/>
      <c r="T1490" s="207"/>
      <c r="AT1490" s="208" t="s">
        <v>238</v>
      </c>
      <c r="AU1490" s="208" t="s">
        <v>82</v>
      </c>
      <c r="AV1490" s="13" t="s">
        <v>80</v>
      </c>
      <c r="AW1490" s="13" t="s">
        <v>35</v>
      </c>
      <c r="AX1490" s="13" t="s">
        <v>73</v>
      </c>
      <c r="AY1490" s="208" t="s">
        <v>226</v>
      </c>
    </row>
    <row r="1491" spans="1:51" s="13" customFormat="1" ht="11.25">
      <c r="B1491" s="198"/>
      <c r="C1491" s="199"/>
      <c r="D1491" s="200" t="s">
        <v>238</v>
      </c>
      <c r="E1491" s="201" t="s">
        <v>19</v>
      </c>
      <c r="F1491" s="202" t="s">
        <v>1509</v>
      </c>
      <c r="G1491" s="199"/>
      <c r="H1491" s="201" t="s">
        <v>19</v>
      </c>
      <c r="I1491" s="203"/>
      <c r="J1491" s="199"/>
      <c r="K1491" s="199"/>
      <c r="L1491" s="204"/>
      <c r="M1491" s="205"/>
      <c r="N1491" s="206"/>
      <c r="O1491" s="206"/>
      <c r="P1491" s="206"/>
      <c r="Q1491" s="206"/>
      <c r="R1491" s="206"/>
      <c r="S1491" s="206"/>
      <c r="T1491" s="207"/>
      <c r="AT1491" s="208" t="s">
        <v>238</v>
      </c>
      <c r="AU1491" s="208" t="s">
        <v>82</v>
      </c>
      <c r="AV1491" s="13" t="s">
        <v>80</v>
      </c>
      <c r="AW1491" s="13" t="s">
        <v>35</v>
      </c>
      <c r="AX1491" s="13" t="s">
        <v>73</v>
      </c>
      <c r="AY1491" s="208" t="s">
        <v>226</v>
      </c>
    </row>
    <row r="1492" spans="1:51" s="14" customFormat="1" ht="11.25">
      <c r="B1492" s="209"/>
      <c r="C1492" s="210"/>
      <c r="D1492" s="200" t="s">
        <v>238</v>
      </c>
      <c r="E1492" s="211" t="s">
        <v>19</v>
      </c>
      <c r="F1492" s="212" t="s">
        <v>1510</v>
      </c>
      <c r="G1492" s="210"/>
      <c r="H1492" s="213">
        <v>75.563000000000002</v>
      </c>
      <c r="I1492" s="214"/>
      <c r="J1492" s="210"/>
      <c r="K1492" s="210"/>
      <c r="L1492" s="215"/>
      <c r="M1492" s="216"/>
      <c r="N1492" s="217"/>
      <c r="O1492" s="217"/>
      <c r="P1492" s="217"/>
      <c r="Q1492" s="217"/>
      <c r="R1492" s="217"/>
      <c r="S1492" s="217"/>
      <c r="T1492" s="218"/>
      <c r="AT1492" s="219" t="s">
        <v>238</v>
      </c>
      <c r="AU1492" s="219" t="s">
        <v>82</v>
      </c>
      <c r="AV1492" s="14" t="s">
        <v>82</v>
      </c>
      <c r="AW1492" s="14" t="s">
        <v>35</v>
      </c>
      <c r="AX1492" s="14" t="s">
        <v>73</v>
      </c>
      <c r="AY1492" s="219" t="s">
        <v>226</v>
      </c>
    </row>
    <row r="1493" spans="1:51" s="16" customFormat="1" ht="11.25">
      <c r="B1493" s="253"/>
      <c r="C1493" s="254"/>
      <c r="D1493" s="200" t="s">
        <v>238</v>
      </c>
      <c r="E1493" s="255" t="s">
        <v>19</v>
      </c>
      <c r="F1493" s="256" t="s">
        <v>1207</v>
      </c>
      <c r="G1493" s="254"/>
      <c r="H1493" s="257">
        <v>75.563000000000002</v>
      </c>
      <c r="I1493" s="258"/>
      <c r="J1493" s="254"/>
      <c r="K1493" s="254"/>
      <c r="L1493" s="259"/>
      <c r="M1493" s="260"/>
      <c r="N1493" s="261"/>
      <c r="O1493" s="261"/>
      <c r="P1493" s="261"/>
      <c r="Q1493" s="261"/>
      <c r="R1493" s="261"/>
      <c r="S1493" s="261"/>
      <c r="T1493" s="262"/>
      <c r="AT1493" s="263" t="s">
        <v>238</v>
      </c>
      <c r="AU1493" s="263" t="s">
        <v>82</v>
      </c>
      <c r="AV1493" s="16" t="s">
        <v>90</v>
      </c>
      <c r="AW1493" s="16" t="s">
        <v>35</v>
      </c>
      <c r="AX1493" s="16" t="s">
        <v>73</v>
      </c>
      <c r="AY1493" s="263" t="s">
        <v>226</v>
      </c>
    </row>
    <row r="1494" spans="1:51" s="13" customFormat="1" ht="11.25">
      <c r="B1494" s="198"/>
      <c r="C1494" s="199"/>
      <c r="D1494" s="200" t="s">
        <v>238</v>
      </c>
      <c r="E1494" s="201" t="s">
        <v>19</v>
      </c>
      <c r="F1494" s="202" t="s">
        <v>1512</v>
      </c>
      <c r="G1494" s="199"/>
      <c r="H1494" s="201" t="s">
        <v>19</v>
      </c>
      <c r="I1494" s="203"/>
      <c r="J1494" s="199"/>
      <c r="K1494" s="199"/>
      <c r="L1494" s="204"/>
      <c r="M1494" s="205"/>
      <c r="N1494" s="206"/>
      <c r="O1494" s="206"/>
      <c r="P1494" s="206"/>
      <c r="Q1494" s="206"/>
      <c r="R1494" s="206"/>
      <c r="S1494" s="206"/>
      <c r="T1494" s="207"/>
      <c r="AT1494" s="208" t="s">
        <v>238</v>
      </c>
      <c r="AU1494" s="208" t="s">
        <v>82</v>
      </c>
      <c r="AV1494" s="13" t="s">
        <v>80</v>
      </c>
      <c r="AW1494" s="13" t="s">
        <v>35</v>
      </c>
      <c r="AX1494" s="13" t="s">
        <v>73</v>
      </c>
      <c r="AY1494" s="208" t="s">
        <v>226</v>
      </c>
    </row>
    <row r="1495" spans="1:51" s="14" customFormat="1" ht="11.25">
      <c r="B1495" s="209"/>
      <c r="C1495" s="210"/>
      <c r="D1495" s="200" t="s">
        <v>238</v>
      </c>
      <c r="E1495" s="211" t="s">
        <v>19</v>
      </c>
      <c r="F1495" s="212" t="s">
        <v>1513</v>
      </c>
      <c r="G1495" s="210"/>
      <c r="H1495" s="213">
        <v>35.744</v>
      </c>
      <c r="I1495" s="214"/>
      <c r="J1495" s="210"/>
      <c r="K1495" s="210"/>
      <c r="L1495" s="215"/>
      <c r="M1495" s="216"/>
      <c r="N1495" s="217"/>
      <c r="O1495" s="217"/>
      <c r="P1495" s="217"/>
      <c r="Q1495" s="217"/>
      <c r="R1495" s="217"/>
      <c r="S1495" s="217"/>
      <c r="T1495" s="218"/>
      <c r="AT1495" s="219" t="s">
        <v>238</v>
      </c>
      <c r="AU1495" s="219" t="s">
        <v>82</v>
      </c>
      <c r="AV1495" s="14" t="s">
        <v>82</v>
      </c>
      <c r="AW1495" s="14" t="s">
        <v>35</v>
      </c>
      <c r="AX1495" s="14" t="s">
        <v>73</v>
      </c>
      <c r="AY1495" s="219" t="s">
        <v>226</v>
      </c>
    </row>
    <row r="1496" spans="1:51" s="16" customFormat="1" ht="11.25">
      <c r="B1496" s="253"/>
      <c r="C1496" s="254"/>
      <c r="D1496" s="200" t="s">
        <v>238</v>
      </c>
      <c r="E1496" s="255" t="s">
        <v>19</v>
      </c>
      <c r="F1496" s="256" t="s">
        <v>1207</v>
      </c>
      <c r="G1496" s="254"/>
      <c r="H1496" s="257">
        <v>35.744</v>
      </c>
      <c r="I1496" s="258"/>
      <c r="J1496" s="254"/>
      <c r="K1496" s="254"/>
      <c r="L1496" s="259"/>
      <c r="M1496" s="260"/>
      <c r="N1496" s="261"/>
      <c r="O1496" s="261"/>
      <c r="P1496" s="261"/>
      <c r="Q1496" s="261"/>
      <c r="R1496" s="261"/>
      <c r="S1496" s="261"/>
      <c r="T1496" s="262"/>
      <c r="AT1496" s="263" t="s">
        <v>238</v>
      </c>
      <c r="AU1496" s="263" t="s">
        <v>82</v>
      </c>
      <c r="AV1496" s="16" t="s">
        <v>90</v>
      </c>
      <c r="AW1496" s="16" t="s">
        <v>35</v>
      </c>
      <c r="AX1496" s="16" t="s">
        <v>73</v>
      </c>
      <c r="AY1496" s="263" t="s">
        <v>226</v>
      </c>
    </row>
    <row r="1497" spans="1:51" s="13" customFormat="1" ht="11.25">
      <c r="B1497" s="198"/>
      <c r="C1497" s="199"/>
      <c r="D1497" s="200" t="s">
        <v>238</v>
      </c>
      <c r="E1497" s="201" t="s">
        <v>19</v>
      </c>
      <c r="F1497" s="202" t="s">
        <v>1516</v>
      </c>
      <c r="G1497" s="199"/>
      <c r="H1497" s="201" t="s">
        <v>19</v>
      </c>
      <c r="I1497" s="203"/>
      <c r="J1497" s="199"/>
      <c r="K1497" s="199"/>
      <c r="L1497" s="204"/>
      <c r="M1497" s="205"/>
      <c r="N1497" s="206"/>
      <c r="O1497" s="206"/>
      <c r="P1497" s="206"/>
      <c r="Q1497" s="206"/>
      <c r="R1497" s="206"/>
      <c r="S1497" s="206"/>
      <c r="T1497" s="207"/>
      <c r="AT1497" s="208" t="s">
        <v>238</v>
      </c>
      <c r="AU1497" s="208" t="s">
        <v>82</v>
      </c>
      <c r="AV1497" s="13" t="s">
        <v>80</v>
      </c>
      <c r="AW1497" s="13" t="s">
        <v>35</v>
      </c>
      <c r="AX1497" s="13" t="s">
        <v>73</v>
      </c>
      <c r="AY1497" s="208" t="s">
        <v>226</v>
      </c>
    </row>
    <row r="1498" spans="1:51" s="14" customFormat="1" ht="11.25">
      <c r="B1498" s="209"/>
      <c r="C1498" s="210"/>
      <c r="D1498" s="200" t="s">
        <v>238</v>
      </c>
      <c r="E1498" s="211" t="s">
        <v>19</v>
      </c>
      <c r="F1498" s="212" t="s">
        <v>1517</v>
      </c>
      <c r="G1498" s="210"/>
      <c r="H1498" s="213">
        <v>54.47</v>
      </c>
      <c r="I1498" s="214"/>
      <c r="J1498" s="210"/>
      <c r="K1498" s="210"/>
      <c r="L1498" s="215"/>
      <c r="M1498" s="216"/>
      <c r="N1498" s="217"/>
      <c r="O1498" s="217"/>
      <c r="P1498" s="217"/>
      <c r="Q1498" s="217"/>
      <c r="R1498" s="217"/>
      <c r="S1498" s="217"/>
      <c r="T1498" s="218"/>
      <c r="AT1498" s="219" t="s">
        <v>238</v>
      </c>
      <c r="AU1498" s="219" t="s">
        <v>82</v>
      </c>
      <c r="AV1498" s="14" t="s">
        <v>82</v>
      </c>
      <c r="AW1498" s="14" t="s">
        <v>35</v>
      </c>
      <c r="AX1498" s="14" t="s">
        <v>73</v>
      </c>
      <c r="AY1498" s="219" t="s">
        <v>226</v>
      </c>
    </row>
    <row r="1499" spans="1:51" s="14" customFormat="1" ht="11.25">
      <c r="B1499" s="209"/>
      <c r="C1499" s="210"/>
      <c r="D1499" s="200" t="s">
        <v>238</v>
      </c>
      <c r="E1499" s="211" t="s">
        <v>19</v>
      </c>
      <c r="F1499" s="212" t="s">
        <v>2337</v>
      </c>
      <c r="G1499" s="210"/>
      <c r="H1499" s="213">
        <v>-2.66</v>
      </c>
      <c r="I1499" s="214"/>
      <c r="J1499" s="210"/>
      <c r="K1499" s="210"/>
      <c r="L1499" s="215"/>
      <c r="M1499" s="216"/>
      <c r="N1499" s="217"/>
      <c r="O1499" s="217"/>
      <c r="P1499" s="217"/>
      <c r="Q1499" s="217"/>
      <c r="R1499" s="217"/>
      <c r="S1499" s="217"/>
      <c r="T1499" s="218"/>
      <c r="AT1499" s="219" t="s">
        <v>238</v>
      </c>
      <c r="AU1499" s="219" t="s">
        <v>82</v>
      </c>
      <c r="AV1499" s="14" t="s">
        <v>82</v>
      </c>
      <c r="AW1499" s="14" t="s">
        <v>35</v>
      </c>
      <c r="AX1499" s="14" t="s">
        <v>73</v>
      </c>
      <c r="AY1499" s="219" t="s">
        <v>226</v>
      </c>
    </row>
    <row r="1500" spans="1:51" s="16" customFormat="1" ht="11.25">
      <c r="B1500" s="253"/>
      <c r="C1500" s="254"/>
      <c r="D1500" s="200" t="s">
        <v>238</v>
      </c>
      <c r="E1500" s="255" t="s">
        <v>19</v>
      </c>
      <c r="F1500" s="256" t="s">
        <v>1207</v>
      </c>
      <c r="G1500" s="254"/>
      <c r="H1500" s="257">
        <v>51.81</v>
      </c>
      <c r="I1500" s="258"/>
      <c r="J1500" s="254"/>
      <c r="K1500" s="254"/>
      <c r="L1500" s="259"/>
      <c r="M1500" s="260"/>
      <c r="N1500" s="261"/>
      <c r="O1500" s="261"/>
      <c r="P1500" s="261"/>
      <c r="Q1500" s="261"/>
      <c r="R1500" s="261"/>
      <c r="S1500" s="261"/>
      <c r="T1500" s="262"/>
      <c r="AT1500" s="263" t="s">
        <v>238</v>
      </c>
      <c r="AU1500" s="263" t="s">
        <v>82</v>
      </c>
      <c r="AV1500" s="16" t="s">
        <v>90</v>
      </c>
      <c r="AW1500" s="16" t="s">
        <v>35</v>
      </c>
      <c r="AX1500" s="16" t="s">
        <v>73</v>
      </c>
      <c r="AY1500" s="263" t="s">
        <v>226</v>
      </c>
    </row>
    <row r="1501" spans="1:51" s="13" customFormat="1" ht="11.25">
      <c r="B1501" s="198"/>
      <c r="C1501" s="199"/>
      <c r="D1501" s="200" t="s">
        <v>238</v>
      </c>
      <c r="E1501" s="201" t="s">
        <v>19</v>
      </c>
      <c r="F1501" s="202" t="s">
        <v>1520</v>
      </c>
      <c r="G1501" s="199"/>
      <c r="H1501" s="201" t="s">
        <v>19</v>
      </c>
      <c r="I1501" s="203"/>
      <c r="J1501" s="199"/>
      <c r="K1501" s="199"/>
      <c r="L1501" s="204"/>
      <c r="M1501" s="205"/>
      <c r="N1501" s="206"/>
      <c r="O1501" s="206"/>
      <c r="P1501" s="206"/>
      <c r="Q1501" s="206"/>
      <c r="R1501" s="206"/>
      <c r="S1501" s="206"/>
      <c r="T1501" s="207"/>
      <c r="AT1501" s="208" t="s">
        <v>238</v>
      </c>
      <c r="AU1501" s="208" t="s">
        <v>82</v>
      </c>
      <c r="AV1501" s="13" t="s">
        <v>80</v>
      </c>
      <c r="AW1501" s="13" t="s">
        <v>35</v>
      </c>
      <c r="AX1501" s="13" t="s">
        <v>73</v>
      </c>
      <c r="AY1501" s="208" t="s">
        <v>226</v>
      </c>
    </row>
    <row r="1502" spans="1:51" s="14" customFormat="1" ht="11.25">
      <c r="B1502" s="209"/>
      <c r="C1502" s="210"/>
      <c r="D1502" s="200" t="s">
        <v>238</v>
      </c>
      <c r="E1502" s="211" t="s">
        <v>19</v>
      </c>
      <c r="F1502" s="212" t="s">
        <v>1521</v>
      </c>
      <c r="G1502" s="210"/>
      <c r="H1502" s="213">
        <v>22.945</v>
      </c>
      <c r="I1502" s="214"/>
      <c r="J1502" s="210"/>
      <c r="K1502" s="210"/>
      <c r="L1502" s="215"/>
      <c r="M1502" s="216"/>
      <c r="N1502" s="217"/>
      <c r="O1502" s="217"/>
      <c r="P1502" s="217"/>
      <c r="Q1502" s="217"/>
      <c r="R1502" s="217"/>
      <c r="S1502" s="217"/>
      <c r="T1502" s="218"/>
      <c r="AT1502" s="219" t="s">
        <v>238</v>
      </c>
      <c r="AU1502" s="219" t="s">
        <v>82</v>
      </c>
      <c r="AV1502" s="14" t="s">
        <v>82</v>
      </c>
      <c r="AW1502" s="14" t="s">
        <v>35</v>
      </c>
      <c r="AX1502" s="14" t="s">
        <v>73</v>
      </c>
      <c r="AY1502" s="219" t="s">
        <v>226</v>
      </c>
    </row>
    <row r="1503" spans="1:51" s="16" customFormat="1" ht="11.25">
      <c r="B1503" s="253"/>
      <c r="C1503" s="254"/>
      <c r="D1503" s="200" t="s">
        <v>238</v>
      </c>
      <c r="E1503" s="255" t="s">
        <v>19</v>
      </c>
      <c r="F1503" s="256" t="s">
        <v>1207</v>
      </c>
      <c r="G1503" s="254"/>
      <c r="H1503" s="257">
        <v>22.945</v>
      </c>
      <c r="I1503" s="258"/>
      <c r="J1503" s="254"/>
      <c r="K1503" s="254"/>
      <c r="L1503" s="259"/>
      <c r="M1503" s="260"/>
      <c r="N1503" s="261"/>
      <c r="O1503" s="261"/>
      <c r="P1503" s="261"/>
      <c r="Q1503" s="261"/>
      <c r="R1503" s="261"/>
      <c r="S1503" s="261"/>
      <c r="T1503" s="262"/>
      <c r="AT1503" s="263" t="s">
        <v>238</v>
      </c>
      <c r="AU1503" s="263" t="s">
        <v>82</v>
      </c>
      <c r="AV1503" s="16" t="s">
        <v>90</v>
      </c>
      <c r="AW1503" s="16" t="s">
        <v>35</v>
      </c>
      <c r="AX1503" s="16" t="s">
        <v>73</v>
      </c>
      <c r="AY1503" s="263" t="s">
        <v>226</v>
      </c>
    </row>
    <row r="1504" spans="1:51" s="13" customFormat="1" ht="11.25">
      <c r="B1504" s="198"/>
      <c r="C1504" s="199"/>
      <c r="D1504" s="200" t="s">
        <v>238</v>
      </c>
      <c r="E1504" s="201" t="s">
        <v>19</v>
      </c>
      <c r="F1504" s="202" t="s">
        <v>1523</v>
      </c>
      <c r="G1504" s="199"/>
      <c r="H1504" s="201" t="s">
        <v>19</v>
      </c>
      <c r="I1504" s="203"/>
      <c r="J1504" s="199"/>
      <c r="K1504" s="199"/>
      <c r="L1504" s="204"/>
      <c r="M1504" s="205"/>
      <c r="N1504" s="206"/>
      <c r="O1504" s="206"/>
      <c r="P1504" s="206"/>
      <c r="Q1504" s="206"/>
      <c r="R1504" s="206"/>
      <c r="S1504" s="206"/>
      <c r="T1504" s="207"/>
      <c r="AT1504" s="208" t="s">
        <v>238</v>
      </c>
      <c r="AU1504" s="208" t="s">
        <v>82</v>
      </c>
      <c r="AV1504" s="13" t="s">
        <v>80</v>
      </c>
      <c r="AW1504" s="13" t="s">
        <v>35</v>
      </c>
      <c r="AX1504" s="13" t="s">
        <v>73</v>
      </c>
      <c r="AY1504" s="208" t="s">
        <v>226</v>
      </c>
    </row>
    <row r="1505" spans="2:51" s="14" customFormat="1" ht="11.25">
      <c r="B1505" s="209"/>
      <c r="C1505" s="210"/>
      <c r="D1505" s="200" t="s">
        <v>238</v>
      </c>
      <c r="E1505" s="211" t="s">
        <v>19</v>
      </c>
      <c r="F1505" s="212" t="s">
        <v>1524</v>
      </c>
      <c r="G1505" s="210"/>
      <c r="H1505" s="213">
        <v>49.594999999999999</v>
      </c>
      <c r="I1505" s="214"/>
      <c r="J1505" s="210"/>
      <c r="K1505" s="210"/>
      <c r="L1505" s="215"/>
      <c r="M1505" s="216"/>
      <c r="N1505" s="217"/>
      <c r="O1505" s="217"/>
      <c r="P1505" s="217"/>
      <c r="Q1505" s="217"/>
      <c r="R1505" s="217"/>
      <c r="S1505" s="217"/>
      <c r="T1505" s="218"/>
      <c r="AT1505" s="219" t="s">
        <v>238</v>
      </c>
      <c r="AU1505" s="219" t="s">
        <v>82</v>
      </c>
      <c r="AV1505" s="14" t="s">
        <v>82</v>
      </c>
      <c r="AW1505" s="14" t="s">
        <v>35</v>
      </c>
      <c r="AX1505" s="14" t="s">
        <v>73</v>
      </c>
      <c r="AY1505" s="219" t="s">
        <v>226</v>
      </c>
    </row>
    <row r="1506" spans="2:51" s="16" customFormat="1" ht="11.25">
      <c r="B1506" s="253"/>
      <c r="C1506" s="254"/>
      <c r="D1506" s="200" t="s">
        <v>238</v>
      </c>
      <c r="E1506" s="255" t="s">
        <v>19</v>
      </c>
      <c r="F1506" s="256" t="s">
        <v>1207</v>
      </c>
      <c r="G1506" s="254"/>
      <c r="H1506" s="257">
        <v>49.594999999999999</v>
      </c>
      <c r="I1506" s="258"/>
      <c r="J1506" s="254"/>
      <c r="K1506" s="254"/>
      <c r="L1506" s="259"/>
      <c r="M1506" s="260"/>
      <c r="N1506" s="261"/>
      <c r="O1506" s="261"/>
      <c r="P1506" s="261"/>
      <c r="Q1506" s="261"/>
      <c r="R1506" s="261"/>
      <c r="S1506" s="261"/>
      <c r="T1506" s="262"/>
      <c r="AT1506" s="263" t="s">
        <v>238</v>
      </c>
      <c r="AU1506" s="263" t="s">
        <v>82</v>
      </c>
      <c r="AV1506" s="16" t="s">
        <v>90</v>
      </c>
      <c r="AW1506" s="16" t="s">
        <v>35</v>
      </c>
      <c r="AX1506" s="16" t="s">
        <v>73</v>
      </c>
      <c r="AY1506" s="263" t="s">
        <v>226</v>
      </c>
    </row>
    <row r="1507" spans="2:51" s="13" customFormat="1" ht="11.25">
      <c r="B1507" s="198"/>
      <c r="C1507" s="199"/>
      <c r="D1507" s="200" t="s">
        <v>238</v>
      </c>
      <c r="E1507" s="201" t="s">
        <v>19</v>
      </c>
      <c r="F1507" s="202" t="s">
        <v>1527</v>
      </c>
      <c r="G1507" s="199"/>
      <c r="H1507" s="201" t="s">
        <v>19</v>
      </c>
      <c r="I1507" s="203"/>
      <c r="J1507" s="199"/>
      <c r="K1507" s="199"/>
      <c r="L1507" s="204"/>
      <c r="M1507" s="205"/>
      <c r="N1507" s="206"/>
      <c r="O1507" s="206"/>
      <c r="P1507" s="206"/>
      <c r="Q1507" s="206"/>
      <c r="R1507" s="206"/>
      <c r="S1507" s="206"/>
      <c r="T1507" s="207"/>
      <c r="AT1507" s="208" t="s">
        <v>238</v>
      </c>
      <c r="AU1507" s="208" t="s">
        <v>82</v>
      </c>
      <c r="AV1507" s="13" t="s">
        <v>80</v>
      </c>
      <c r="AW1507" s="13" t="s">
        <v>35</v>
      </c>
      <c r="AX1507" s="13" t="s">
        <v>73</v>
      </c>
      <c r="AY1507" s="208" t="s">
        <v>226</v>
      </c>
    </row>
    <row r="1508" spans="2:51" s="14" customFormat="1" ht="11.25">
      <c r="B1508" s="209"/>
      <c r="C1508" s="210"/>
      <c r="D1508" s="200" t="s">
        <v>238</v>
      </c>
      <c r="E1508" s="211" t="s">
        <v>19</v>
      </c>
      <c r="F1508" s="212" t="s">
        <v>1528</v>
      </c>
      <c r="G1508" s="210"/>
      <c r="H1508" s="213">
        <v>23.074999999999999</v>
      </c>
      <c r="I1508" s="214"/>
      <c r="J1508" s="210"/>
      <c r="K1508" s="210"/>
      <c r="L1508" s="215"/>
      <c r="M1508" s="216"/>
      <c r="N1508" s="217"/>
      <c r="O1508" s="217"/>
      <c r="P1508" s="217"/>
      <c r="Q1508" s="217"/>
      <c r="R1508" s="217"/>
      <c r="S1508" s="217"/>
      <c r="T1508" s="218"/>
      <c r="AT1508" s="219" t="s">
        <v>238</v>
      </c>
      <c r="AU1508" s="219" t="s">
        <v>82</v>
      </c>
      <c r="AV1508" s="14" t="s">
        <v>82</v>
      </c>
      <c r="AW1508" s="14" t="s">
        <v>35</v>
      </c>
      <c r="AX1508" s="14" t="s">
        <v>73</v>
      </c>
      <c r="AY1508" s="219" t="s">
        <v>226</v>
      </c>
    </row>
    <row r="1509" spans="2:51" s="16" customFormat="1" ht="11.25">
      <c r="B1509" s="253"/>
      <c r="C1509" s="254"/>
      <c r="D1509" s="200" t="s">
        <v>238</v>
      </c>
      <c r="E1509" s="255" t="s">
        <v>19</v>
      </c>
      <c r="F1509" s="256" t="s">
        <v>1207</v>
      </c>
      <c r="G1509" s="254"/>
      <c r="H1509" s="257">
        <v>23.074999999999999</v>
      </c>
      <c r="I1509" s="258"/>
      <c r="J1509" s="254"/>
      <c r="K1509" s="254"/>
      <c r="L1509" s="259"/>
      <c r="M1509" s="260"/>
      <c r="N1509" s="261"/>
      <c r="O1509" s="261"/>
      <c r="P1509" s="261"/>
      <c r="Q1509" s="261"/>
      <c r="R1509" s="261"/>
      <c r="S1509" s="261"/>
      <c r="T1509" s="262"/>
      <c r="AT1509" s="263" t="s">
        <v>238</v>
      </c>
      <c r="AU1509" s="263" t="s">
        <v>82</v>
      </c>
      <c r="AV1509" s="16" t="s">
        <v>90</v>
      </c>
      <c r="AW1509" s="16" t="s">
        <v>35</v>
      </c>
      <c r="AX1509" s="16" t="s">
        <v>73</v>
      </c>
      <c r="AY1509" s="263" t="s">
        <v>226</v>
      </c>
    </row>
    <row r="1510" spans="2:51" s="13" customFormat="1" ht="11.25">
      <c r="B1510" s="198"/>
      <c r="C1510" s="199"/>
      <c r="D1510" s="200" t="s">
        <v>238</v>
      </c>
      <c r="E1510" s="201" t="s">
        <v>19</v>
      </c>
      <c r="F1510" s="202" t="s">
        <v>1545</v>
      </c>
      <c r="G1510" s="199"/>
      <c r="H1510" s="201" t="s">
        <v>19</v>
      </c>
      <c r="I1510" s="203"/>
      <c r="J1510" s="199"/>
      <c r="K1510" s="199"/>
      <c r="L1510" s="204"/>
      <c r="M1510" s="205"/>
      <c r="N1510" s="206"/>
      <c r="O1510" s="206"/>
      <c r="P1510" s="206"/>
      <c r="Q1510" s="206"/>
      <c r="R1510" s="206"/>
      <c r="S1510" s="206"/>
      <c r="T1510" s="207"/>
      <c r="AT1510" s="208" t="s">
        <v>238</v>
      </c>
      <c r="AU1510" s="208" t="s">
        <v>82</v>
      </c>
      <c r="AV1510" s="13" t="s">
        <v>80</v>
      </c>
      <c r="AW1510" s="13" t="s">
        <v>35</v>
      </c>
      <c r="AX1510" s="13" t="s">
        <v>73</v>
      </c>
      <c r="AY1510" s="208" t="s">
        <v>226</v>
      </c>
    </row>
    <row r="1511" spans="2:51" s="14" customFormat="1" ht="11.25">
      <c r="B1511" s="209"/>
      <c r="C1511" s="210"/>
      <c r="D1511" s="200" t="s">
        <v>238</v>
      </c>
      <c r="E1511" s="211" t="s">
        <v>19</v>
      </c>
      <c r="F1511" s="212" t="s">
        <v>1546</v>
      </c>
      <c r="G1511" s="210"/>
      <c r="H1511" s="213">
        <v>13.65</v>
      </c>
      <c r="I1511" s="214"/>
      <c r="J1511" s="210"/>
      <c r="K1511" s="210"/>
      <c r="L1511" s="215"/>
      <c r="M1511" s="216"/>
      <c r="N1511" s="217"/>
      <c r="O1511" s="217"/>
      <c r="P1511" s="217"/>
      <c r="Q1511" s="217"/>
      <c r="R1511" s="217"/>
      <c r="S1511" s="217"/>
      <c r="T1511" s="218"/>
      <c r="AT1511" s="219" t="s">
        <v>238</v>
      </c>
      <c r="AU1511" s="219" t="s">
        <v>82</v>
      </c>
      <c r="AV1511" s="14" t="s">
        <v>82</v>
      </c>
      <c r="AW1511" s="14" t="s">
        <v>35</v>
      </c>
      <c r="AX1511" s="14" t="s">
        <v>73</v>
      </c>
      <c r="AY1511" s="219" t="s">
        <v>226</v>
      </c>
    </row>
    <row r="1512" spans="2:51" s="16" customFormat="1" ht="11.25">
      <c r="B1512" s="253"/>
      <c r="C1512" s="254"/>
      <c r="D1512" s="200" t="s">
        <v>238</v>
      </c>
      <c r="E1512" s="255" t="s">
        <v>19</v>
      </c>
      <c r="F1512" s="256" t="s">
        <v>1207</v>
      </c>
      <c r="G1512" s="254"/>
      <c r="H1512" s="257">
        <v>13.65</v>
      </c>
      <c r="I1512" s="258"/>
      <c r="J1512" s="254"/>
      <c r="K1512" s="254"/>
      <c r="L1512" s="259"/>
      <c r="M1512" s="260"/>
      <c r="N1512" s="261"/>
      <c r="O1512" s="261"/>
      <c r="P1512" s="261"/>
      <c r="Q1512" s="261"/>
      <c r="R1512" s="261"/>
      <c r="S1512" s="261"/>
      <c r="T1512" s="262"/>
      <c r="AT1512" s="263" t="s">
        <v>238</v>
      </c>
      <c r="AU1512" s="263" t="s">
        <v>82</v>
      </c>
      <c r="AV1512" s="16" t="s">
        <v>90</v>
      </c>
      <c r="AW1512" s="16" t="s">
        <v>35</v>
      </c>
      <c r="AX1512" s="16" t="s">
        <v>73</v>
      </c>
      <c r="AY1512" s="263" t="s">
        <v>226</v>
      </c>
    </row>
    <row r="1513" spans="2:51" s="13" customFormat="1" ht="11.25">
      <c r="B1513" s="198"/>
      <c r="C1513" s="199"/>
      <c r="D1513" s="200" t="s">
        <v>238</v>
      </c>
      <c r="E1513" s="201" t="s">
        <v>19</v>
      </c>
      <c r="F1513" s="202" t="s">
        <v>1583</v>
      </c>
      <c r="G1513" s="199"/>
      <c r="H1513" s="201" t="s">
        <v>19</v>
      </c>
      <c r="I1513" s="203"/>
      <c r="J1513" s="199"/>
      <c r="K1513" s="199"/>
      <c r="L1513" s="204"/>
      <c r="M1513" s="205"/>
      <c r="N1513" s="206"/>
      <c r="O1513" s="206"/>
      <c r="P1513" s="206"/>
      <c r="Q1513" s="206"/>
      <c r="R1513" s="206"/>
      <c r="S1513" s="206"/>
      <c r="T1513" s="207"/>
      <c r="AT1513" s="208" t="s">
        <v>238</v>
      </c>
      <c r="AU1513" s="208" t="s">
        <v>82</v>
      </c>
      <c r="AV1513" s="13" t="s">
        <v>80</v>
      </c>
      <c r="AW1513" s="13" t="s">
        <v>35</v>
      </c>
      <c r="AX1513" s="13" t="s">
        <v>73</v>
      </c>
      <c r="AY1513" s="208" t="s">
        <v>226</v>
      </c>
    </row>
    <row r="1514" spans="2:51" s="14" customFormat="1" ht="11.25">
      <c r="B1514" s="209"/>
      <c r="C1514" s="210"/>
      <c r="D1514" s="200" t="s">
        <v>238</v>
      </c>
      <c r="E1514" s="211" t="s">
        <v>19</v>
      </c>
      <c r="F1514" s="212" t="s">
        <v>1584</v>
      </c>
      <c r="G1514" s="210"/>
      <c r="H1514" s="213">
        <v>35.133000000000003</v>
      </c>
      <c r="I1514" s="214"/>
      <c r="J1514" s="210"/>
      <c r="K1514" s="210"/>
      <c r="L1514" s="215"/>
      <c r="M1514" s="216"/>
      <c r="N1514" s="217"/>
      <c r="O1514" s="217"/>
      <c r="P1514" s="217"/>
      <c r="Q1514" s="217"/>
      <c r="R1514" s="217"/>
      <c r="S1514" s="217"/>
      <c r="T1514" s="218"/>
      <c r="AT1514" s="219" t="s">
        <v>238</v>
      </c>
      <c r="AU1514" s="219" t="s">
        <v>82</v>
      </c>
      <c r="AV1514" s="14" t="s">
        <v>82</v>
      </c>
      <c r="AW1514" s="14" t="s">
        <v>35</v>
      </c>
      <c r="AX1514" s="14" t="s">
        <v>73</v>
      </c>
      <c r="AY1514" s="219" t="s">
        <v>226</v>
      </c>
    </row>
    <row r="1515" spans="2:51" s="16" customFormat="1" ht="11.25">
      <c r="B1515" s="253"/>
      <c r="C1515" s="254"/>
      <c r="D1515" s="200" t="s">
        <v>238</v>
      </c>
      <c r="E1515" s="255" t="s">
        <v>19</v>
      </c>
      <c r="F1515" s="256" t="s">
        <v>1207</v>
      </c>
      <c r="G1515" s="254"/>
      <c r="H1515" s="257">
        <v>35.133000000000003</v>
      </c>
      <c r="I1515" s="258"/>
      <c r="J1515" s="254"/>
      <c r="K1515" s="254"/>
      <c r="L1515" s="259"/>
      <c r="M1515" s="260"/>
      <c r="N1515" s="261"/>
      <c r="O1515" s="261"/>
      <c r="P1515" s="261"/>
      <c r="Q1515" s="261"/>
      <c r="R1515" s="261"/>
      <c r="S1515" s="261"/>
      <c r="T1515" s="262"/>
      <c r="AT1515" s="263" t="s">
        <v>238</v>
      </c>
      <c r="AU1515" s="263" t="s">
        <v>82</v>
      </c>
      <c r="AV1515" s="16" t="s">
        <v>90</v>
      </c>
      <c r="AW1515" s="16" t="s">
        <v>35</v>
      </c>
      <c r="AX1515" s="16" t="s">
        <v>73</v>
      </c>
      <c r="AY1515" s="263" t="s">
        <v>226</v>
      </c>
    </row>
    <row r="1516" spans="2:51" s="13" customFormat="1" ht="11.25">
      <c r="B1516" s="198"/>
      <c r="C1516" s="199"/>
      <c r="D1516" s="200" t="s">
        <v>238</v>
      </c>
      <c r="E1516" s="201" t="s">
        <v>19</v>
      </c>
      <c r="F1516" s="202" t="s">
        <v>1587</v>
      </c>
      <c r="G1516" s="199"/>
      <c r="H1516" s="201" t="s">
        <v>19</v>
      </c>
      <c r="I1516" s="203"/>
      <c r="J1516" s="199"/>
      <c r="K1516" s="199"/>
      <c r="L1516" s="204"/>
      <c r="M1516" s="205"/>
      <c r="N1516" s="206"/>
      <c r="O1516" s="206"/>
      <c r="P1516" s="206"/>
      <c r="Q1516" s="206"/>
      <c r="R1516" s="206"/>
      <c r="S1516" s="206"/>
      <c r="T1516" s="207"/>
      <c r="AT1516" s="208" t="s">
        <v>238</v>
      </c>
      <c r="AU1516" s="208" t="s">
        <v>82</v>
      </c>
      <c r="AV1516" s="13" t="s">
        <v>80</v>
      </c>
      <c r="AW1516" s="13" t="s">
        <v>35</v>
      </c>
      <c r="AX1516" s="13" t="s">
        <v>73</v>
      </c>
      <c r="AY1516" s="208" t="s">
        <v>226</v>
      </c>
    </row>
    <row r="1517" spans="2:51" s="14" customFormat="1" ht="11.25">
      <c r="B1517" s="209"/>
      <c r="C1517" s="210"/>
      <c r="D1517" s="200" t="s">
        <v>238</v>
      </c>
      <c r="E1517" s="211" t="s">
        <v>19</v>
      </c>
      <c r="F1517" s="212" t="s">
        <v>1588</v>
      </c>
      <c r="G1517" s="210"/>
      <c r="H1517" s="213">
        <v>50.44</v>
      </c>
      <c r="I1517" s="214"/>
      <c r="J1517" s="210"/>
      <c r="K1517" s="210"/>
      <c r="L1517" s="215"/>
      <c r="M1517" s="216"/>
      <c r="N1517" s="217"/>
      <c r="O1517" s="217"/>
      <c r="P1517" s="217"/>
      <c r="Q1517" s="217"/>
      <c r="R1517" s="217"/>
      <c r="S1517" s="217"/>
      <c r="T1517" s="218"/>
      <c r="AT1517" s="219" t="s">
        <v>238</v>
      </c>
      <c r="AU1517" s="219" t="s">
        <v>82</v>
      </c>
      <c r="AV1517" s="14" t="s">
        <v>82</v>
      </c>
      <c r="AW1517" s="14" t="s">
        <v>35</v>
      </c>
      <c r="AX1517" s="14" t="s">
        <v>73</v>
      </c>
      <c r="AY1517" s="219" t="s">
        <v>226</v>
      </c>
    </row>
    <row r="1518" spans="2:51" s="16" customFormat="1" ht="11.25">
      <c r="B1518" s="253"/>
      <c r="C1518" s="254"/>
      <c r="D1518" s="200" t="s">
        <v>238</v>
      </c>
      <c r="E1518" s="255" t="s">
        <v>19</v>
      </c>
      <c r="F1518" s="256" t="s">
        <v>1207</v>
      </c>
      <c r="G1518" s="254"/>
      <c r="H1518" s="257">
        <v>50.44</v>
      </c>
      <c r="I1518" s="258"/>
      <c r="J1518" s="254"/>
      <c r="K1518" s="254"/>
      <c r="L1518" s="259"/>
      <c r="M1518" s="260"/>
      <c r="N1518" s="261"/>
      <c r="O1518" s="261"/>
      <c r="P1518" s="261"/>
      <c r="Q1518" s="261"/>
      <c r="R1518" s="261"/>
      <c r="S1518" s="261"/>
      <c r="T1518" s="262"/>
      <c r="AT1518" s="263" t="s">
        <v>238</v>
      </c>
      <c r="AU1518" s="263" t="s">
        <v>82</v>
      </c>
      <c r="AV1518" s="16" t="s">
        <v>90</v>
      </c>
      <c r="AW1518" s="16" t="s">
        <v>35</v>
      </c>
      <c r="AX1518" s="16" t="s">
        <v>73</v>
      </c>
      <c r="AY1518" s="263" t="s">
        <v>226</v>
      </c>
    </row>
    <row r="1519" spans="2:51" s="13" customFormat="1" ht="11.25">
      <c r="B1519" s="198"/>
      <c r="C1519" s="199"/>
      <c r="D1519" s="200" t="s">
        <v>238</v>
      </c>
      <c r="E1519" s="201" t="s">
        <v>19</v>
      </c>
      <c r="F1519" s="202" t="s">
        <v>1591</v>
      </c>
      <c r="G1519" s="199"/>
      <c r="H1519" s="201" t="s">
        <v>19</v>
      </c>
      <c r="I1519" s="203"/>
      <c r="J1519" s="199"/>
      <c r="K1519" s="199"/>
      <c r="L1519" s="204"/>
      <c r="M1519" s="205"/>
      <c r="N1519" s="206"/>
      <c r="O1519" s="206"/>
      <c r="P1519" s="206"/>
      <c r="Q1519" s="206"/>
      <c r="R1519" s="206"/>
      <c r="S1519" s="206"/>
      <c r="T1519" s="207"/>
      <c r="AT1519" s="208" t="s">
        <v>238</v>
      </c>
      <c r="AU1519" s="208" t="s">
        <v>82</v>
      </c>
      <c r="AV1519" s="13" t="s">
        <v>80</v>
      </c>
      <c r="AW1519" s="13" t="s">
        <v>35</v>
      </c>
      <c r="AX1519" s="13" t="s">
        <v>73</v>
      </c>
      <c r="AY1519" s="208" t="s">
        <v>226</v>
      </c>
    </row>
    <row r="1520" spans="2:51" s="14" customFormat="1" ht="11.25">
      <c r="B1520" s="209"/>
      <c r="C1520" s="210"/>
      <c r="D1520" s="200" t="s">
        <v>238</v>
      </c>
      <c r="E1520" s="211" t="s">
        <v>19</v>
      </c>
      <c r="F1520" s="212" t="s">
        <v>1588</v>
      </c>
      <c r="G1520" s="210"/>
      <c r="H1520" s="213">
        <v>50.44</v>
      </c>
      <c r="I1520" s="214"/>
      <c r="J1520" s="210"/>
      <c r="K1520" s="210"/>
      <c r="L1520" s="215"/>
      <c r="M1520" s="216"/>
      <c r="N1520" s="217"/>
      <c r="O1520" s="217"/>
      <c r="P1520" s="217"/>
      <c r="Q1520" s="217"/>
      <c r="R1520" s="217"/>
      <c r="S1520" s="217"/>
      <c r="T1520" s="218"/>
      <c r="AT1520" s="219" t="s">
        <v>238</v>
      </c>
      <c r="AU1520" s="219" t="s">
        <v>82</v>
      </c>
      <c r="AV1520" s="14" t="s">
        <v>82</v>
      </c>
      <c r="AW1520" s="14" t="s">
        <v>35</v>
      </c>
      <c r="AX1520" s="14" t="s">
        <v>73</v>
      </c>
      <c r="AY1520" s="219" t="s">
        <v>226</v>
      </c>
    </row>
    <row r="1521" spans="1:65" s="16" customFormat="1" ht="11.25">
      <c r="B1521" s="253"/>
      <c r="C1521" s="254"/>
      <c r="D1521" s="200" t="s">
        <v>238</v>
      </c>
      <c r="E1521" s="255" t="s">
        <v>19</v>
      </c>
      <c r="F1521" s="256" t="s">
        <v>1207</v>
      </c>
      <c r="G1521" s="254"/>
      <c r="H1521" s="257">
        <v>50.44</v>
      </c>
      <c r="I1521" s="258"/>
      <c r="J1521" s="254"/>
      <c r="K1521" s="254"/>
      <c r="L1521" s="259"/>
      <c r="M1521" s="260"/>
      <c r="N1521" s="261"/>
      <c r="O1521" s="261"/>
      <c r="P1521" s="261"/>
      <c r="Q1521" s="261"/>
      <c r="R1521" s="261"/>
      <c r="S1521" s="261"/>
      <c r="T1521" s="262"/>
      <c r="AT1521" s="263" t="s">
        <v>238</v>
      </c>
      <c r="AU1521" s="263" t="s">
        <v>82</v>
      </c>
      <c r="AV1521" s="16" t="s">
        <v>90</v>
      </c>
      <c r="AW1521" s="16" t="s">
        <v>35</v>
      </c>
      <c r="AX1521" s="16" t="s">
        <v>73</v>
      </c>
      <c r="AY1521" s="263" t="s">
        <v>226</v>
      </c>
    </row>
    <row r="1522" spans="1:65" s="13" customFormat="1" ht="11.25">
      <c r="B1522" s="198"/>
      <c r="C1522" s="199"/>
      <c r="D1522" s="200" t="s">
        <v>238</v>
      </c>
      <c r="E1522" s="201" t="s">
        <v>19</v>
      </c>
      <c r="F1522" s="202" t="s">
        <v>1592</v>
      </c>
      <c r="G1522" s="199"/>
      <c r="H1522" s="201" t="s">
        <v>19</v>
      </c>
      <c r="I1522" s="203"/>
      <c r="J1522" s="199"/>
      <c r="K1522" s="199"/>
      <c r="L1522" s="204"/>
      <c r="M1522" s="205"/>
      <c r="N1522" s="206"/>
      <c r="O1522" s="206"/>
      <c r="P1522" s="206"/>
      <c r="Q1522" s="206"/>
      <c r="R1522" s="206"/>
      <c r="S1522" s="206"/>
      <c r="T1522" s="207"/>
      <c r="AT1522" s="208" t="s">
        <v>238</v>
      </c>
      <c r="AU1522" s="208" t="s">
        <v>82</v>
      </c>
      <c r="AV1522" s="13" t="s">
        <v>80</v>
      </c>
      <c r="AW1522" s="13" t="s">
        <v>35</v>
      </c>
      <c r="AX1522" s="13" t="s">
        <v>73</v>
      </c>
      <c r="AY1522" s="208" t="s">
        <v>226</v>
      </c>
    </row>
    <row r="1523" spans="1:65" s="14" customFormat="1" ht="11.25">
      <c r="B1523" s="209"/>
      <c r="C1523" s="210"/>
      <c r="D1523" s="200" t="s">
        <v>238</v>
      </c>
      <c r="E1523" s="211" t="s">
        <v>19</v>
      </c>
      <c r="F1523" s="212" t="s">
        <v>1593</v>
      </c>
      <c r="G1523" s="210"/>
      <c r="H1523" s="213">
        <v>37.375</v>
      </c>
      <c r="I1523" s="214"/>
      <c r="J1523" s="210"/>
      <c r="K1523" s="210"/>
      <c r="L1523" s="215"/>
      <c r="M1523" s="216"/>
      <c r="N1523" s="217"/>
      <c r="O1523" s="217"/>
      <c r="P1523" s="217"/>
      <c r="Q1523" s="217"/>
      <c r="R1523" s="217"/>
      <c r="S1523" s="217"/>
      <c r="T1523" s="218"/>
      <c r="AT1523" s="219" t="s">
        <v>238</v>
      </c>
      <c r="AU1523" s="219" t="s">
        <v>82</v>
      </c>
      <c r="AV1523" s="14" t="s">
        <v>82</v>
      </c>
      <c r="AW1523" s="14" t="s">
        <v>35</v>
      </c>
      <c r="AX1523" s="14" t="s">
        <v>73</v>
      </c>
      <c r="AY1523" s="219" t="s">
        <v>226</v>
      </c>
    </row>
    <row r="1524" spans="1:65" s="16" customFormat="1" ht="11.25">
      <c r="B1524" s="253"/>
      <c r="C1524" s="254"/>
      <c r="D1524" s="200" t="s">
        <v>238</v>
      </c>
      <c r="E1524" s="255" t="s">
        <v>19</v>
      </c>
      <c r="F1524" s="256" t="s">
        <v>1207</v>
      </c>
      <c r="G1524" s="254"/>
      <c r="H1524" s="257">
        <v>37.375</v>
      </c>
      <c r="I1524" s="258"/>
      <c r="J1524" s="254"/>
      <c r="K1524" s="254"/>
      <c r="L1524" s="259"/>
      <c r="M1524" s="260"/>
      <c r="N1524" s="261"/>
      <c r="O1524" s="261"/>
      <c r="P1524" s="261"/>
      <c r="Q1524" s="261"/>
      <c r="R1524" s="261"/>
      <c r="S1524" s="261"/>
      <c r="T1524" s="262"/>
      <c r="AT1524" s="263" t="s">
        <v>238</v>
      </c>
      <c r="AU1524" s="263" t="s">
        <v>82</v>
      </c>
      <c r="AV1524" s="16" t="s">
        <v>90</v>
      </c>
      <c r="AW1524" s="16" t="s">
        <v>35</v>
      </c>
      <c r="AX1524" s="16" t="s">
        <v>73</v>
      </c>
      <c r="AY1524" s="263" t="s">
        <v>226</v>
      </c>
    </row>
    <row r="1525" spans="1:65" s="13" customFormat="1" ht="11.25">
      <c r="B1525" s="198"/>
      <c r="C1525" s="199"/>
      <c r="D1525" s="200" t="s">
        <v>238</v>
      </c>
      <c r="E1525" s="201" t="s">
        <v>19</v>
      </c>
      <c r="F1525" s="202" t="s">
        <v>1594</v>
      </c>
      <c r="G1525" s="199"/>
      <c r="H1525" s="201" t="s">
        <v>19</v>
      </c>
      <c r="I1525" s="203"/>
      <c r="J1525" s="199"/>
      <c r="K1525" s="199"/>
      <c r="L1525" s="204"/>
      <c r="M1525" s="205"/>
      <c r="N1525" s="206"/>
      <c r="O1525" s="206"/>
      <c r="P1525" s="206"/>
      <c r="Q1525" s="206"/>
      <c r="R1525" s="206"/>
      <c r="S1525" s="206"/>
      <c r="T1525" s="207"/>
      <c r="AT1525" s="208" t="s">
        <v>238</v>
      </c>
      <c r="AU1525" s="208" t="s">
        <v>82</v>
      </c>
      <c r="AV1525" s="13" t="s">
        <v>80</v>
      </c>
      <c r="AW1525" s="13" t="s">
        <v>35</v>
      </c>
      <c r="AX1525" s="13" t="s">
        <v>73</v>
      </c>
      <c r="AY1525" s="208" t="s">
        <v>226</v>
      </c>
    </row>
    <row r="1526" spans="1:65" s="14" customFormat="1" ht="11.25">
      <c r="B1526" s="209"/>
      <c r="C1526" s="210"/>
      <c r="D1526" s="200" t="s">
        <v>238</v>
      </c>
      <c r="E1526" s="211" t="s">
        <v>19</v>
      </c>
      <c r="F1526" s="212" t="s">
        <v>1595</v>
      </c>
      <c r="G1526" s="210"/>
      <c r="H1526" s="213">
        <v>16.704999999999998</v>
      </c>
      <c r="I1526" s="214"/>
      <c r="J1526" s="210"/>
      <c r="K1526" s="210"/>
      <c r="L1526" s="215"/>
      <c r="M1526" s="216"/>
      <c r="N1526" s="217"/>
      <c r="O1526" s="217"/>
      <c r="P1526" s="217"/>
      <c r="Q1526" s="217"/>
      <c r="R1526" s="217"/>
      <c r="S1526" s="217"/>
      <c r="T1526" s="218"/>
      <c r="AT1526" s="219" t="s">
        <v>238</v>
      </c>
      <c r="AU1526" s="219" t="s">
        <v>82</v>
      </c>
      <c r="AV1526" s="14" t="s">
        <v>82</v>
      </c>
      <c r="AW1526" s="14" t="s">
        <v>35</v>
      </c>
      <c r="AX1526" s="14" t="s">
        <v>73</v>
      </c>
      <c r="AY1526" s="219" t="s">
        <v>226</v>
      </c>
    </row>
    <row r="1527" spans="1:65" s="16" customFormat="1" ht="11.25">
      <c r="B1527" s="253"/>
      <c r="C1527" s="254"/>
      <c r="D1527" s="200" t="s">
        <v>238</v>
      </c>
      <c r="E1527" s="255" t="s">
        <v>19</v>
      </c>
      <c r="F1527" s="256" t="s">
        <v>1207</v>
      </c>
      <c r="G1527" s="254"/>
      <c r="H1527" s="257">
        <v>16.704999999999998</v>
      </c>
      <c r="I1527" s="258"/>
      <c r="J1527" s="254"/>
      <c r="K1527" s="254"/>
      <c r="L1527" s="259"/>
      <c r="M1527" s="260"/>
      <c r="N1527" s="261"/>
      <c r="O1527" s="261"/>
      <c r="P1527" s="261"/>
      <c r="Q1527" s="261"/>
      <c r="R1527" s="261"/>
      <c r="S1527" s="261"/>
      <c r="T1527" s="262"/>
      <c r="AT1527" s="263" t="s">
        <v>238</v>
      </c>
      <c r="AU1527" s="263" t="s">
        <v>82</v>
      </c>
      <c r="AV1527" s="16" t="s">
        <v>90</v>
      </c>
      <c r="AW1527" s="16" t="s">
        <v>35</v>
      </c>
      <c r="AX1527" s="16" t="s">
        <v>73</v>
      </c>
      <c r="AY1527" s="263" t="s">
        <v>226</v>
      </c>
    </row>
    <row r="1528" spans="1:65" s="13" customFormat="1" ht="11.25">
      <c r="B1528" s="198"/>
      <c r="C1528" s="199"/>
      <c r="D1528" s="200" t="s">
        <v>238</v>
      </c>
      <c r="E1528" s="201" t="s">
        <v>19</v>
      </c>
      <c r="F1528" s="202" t="s">
        <v>1596</v>
      </c>
      <c r="G1528" s="199"/>
      <c r="H1528" s="201" t="s">
        <v>19</v>
      </c>
      <c r="I1528" s="203"/>
      <c r="J1528" s="199"/>
      <c r="K1528" s="199"/>
      <c r="L1528" s="204"/>
      <c r="M1528" s="205"/>
      <c r="N1528" s="206"/>
      <c r="O1528" s="206"/>
      <c r="P1528" s="206"/>
      <c r="Q1528" s="206"/>
      <c r="R1528" s="206"/>
      <c r="S1528" s="206"/>
      <c r="T1528" s="207"/>
      <c r="AT1528" s="208" t="s">
        <v>238</v>
      </c>
      <c r="AU1528" s="208" t="s">
        <v>82</v>
      </c>
      <c r="AV1528" s="13" t="s">
        <v>80</v>
      </c>
      <c r="AW1528" s="13" t="s">
        <v>35</v>
      </c>
      <c r="AX1528" s="13" t="s">
        <v>73</v>
      </c>
      <c r="AY1528" s="208" t="s">
        <v>226</v>
      </c>
    </row>
    <row r="1529" spans="1:65" s="14" customFormat="1" ht="11.25">
      <c r="B1529" s="209"/>
      <c r="C1529" s="210"/>
      <c r="D1529" s="200" t="s">
        <v>238</v>
      </c>
      <c r="E1529" s="211" t="s">
        <v>19</v>
      </c>
      <c r="F1529" s="212" t="s">
        <v>1597</v>
      </c>
      <c r="G1529" s="210"/>
      <c r="H1529" s="213">
        <v>19.135999999999999</v>
      </c>
      <c r="I1529" s="214"/>
      <c r="J1529" s="210"/>
      <c r="K1529" s="210"/>
      <c r="L1529" s="215"/>
      <c r="M1529" s="216"/>
      <c r="N1529" s="217"/>
      <c r="O1529" s="217"/>
      <c r="P1529" s="217"/>
      <c r="Q1529" s="217"/>
      <c r="R1529" s="217"/>
      <c r="S1529" s="217"/>
      <c r="T1529" s="218"/>
      <c r="AT1529" s="219" t="s">
        <v>238</v>
      </c>
      <c r="AU1529" s="219" t="s">
        <v>82</v>
      </c>
      <c r="AV1529" s="14" t="s">
        <v>82</v>
      </c>
      <c r="AW1529" s="14" t="s">
        <v>35</v>
      </c>
      <c r="AX1529" s="14" t="s">
        <v>73</v>
      </c>
      <c r="AY1529" s="219" t="s">
        <v>226</v>
      </c>
    </row>
    <row r="1530" spans="1:65" s="16" customFormat="1" ht="11.25">
      <c r="B1530" s="253"/>
      <c r="C1530" s="254"/>
      <c r="D1530" s="200" t="s">
        <v>238</v>
      </c>
      <c r="E1530" s="255" t="s">
        <v>19</v>
      </c>
      <c r="F1530" s="256" t="s">
        <v>1207</v>
      </c>
      <c r="G1530" s="254"/>
      <c r="H1530" s="257">
        <v>19.135999999999999</v>
      </c>
      <c r="I1530" s="258"/>
      <c r="J1530" s="254"/>
      <c r="K1530" s="254"/>
      <c r="L1530" s="259"/>
      <c r="M1530" s="260"/>
      <c r="N1530" s="261"/>
      <c r="O1530" s="261"/>
      <c r="P1530" s="261"/>
      <c r="Q1530" s="261"/>
      <c r="R1530" s="261"/>
      <c r="S1530" s="261"/>
      <c r="T1530" s="262"/>
      <c r="AT1530" s="263" t="s">
        <v>238</v>
      </c>
      <c r="AU1530" s="263" t="s">
        <v>82</v>
      </c>
      <c r="AV1530" s="16" t="s">
        <v>90</v>
      </c>
      <c r="AW1530" s="16" t="s">
        <v>35</v>
      </c>
      <c r="AX1530" s="16" t="s">
        <v>73</v>
      </c>
      <c r="AY1530" s="263" t="s">
        <v>226</v>
      </c>
    </row>
    <row r="1531" spans="1:65" s="15" customFormat="1" ht="11.25">
      <c r="B1531" s="220"/>
      <c r="C1531" s="221"/>
      <c r="D1531" s="200" t="s">
        <v>238</v>
      </c>
      <c r="E1531" s="222" t="s">
        <v>19</v>
      </c>
      <c r="F1531" s="223" t="s">
        <v>241</v>
      </c>
      <c r="G1531" s="221"/>
      <c r="H1531" s="224">
        <v>481.61099999999999</v>
      </c>
      <c r="I1531" s="225"/>
      <c r="J1531" s="221"/>
      <c r="K1531" s="221"/>
      <c r="L1531" s="226"/>
      <c r="M1531" s="227"/>
      <c r="N1531" s="228"/>
      <c r="O1531" s="228"/>
      <c r="P1531" s="228"/>
      <c r="Q1531" s="228"/>
      <c r="R1531" s="228"/>
      <c r="S1531" s="228"/>
      <c r="T1531" s="229"/>
      <c r="AT1531" s="230" t="s">
        <v>238</v>
      </c>
      <c r="AU1531" s="230" t="s">
        <v>82</v>
      </c>
      <c r="AV1531" s="15" t="s">
        <v>143</v>
      </c>
      <c r="AW1531" s="15" t="s">
        <v>35</v>
      </c>
      <c r="AX1531" s="15" t="s">
        <v>80</v>
      </c>
      <c r="AY1531" s="230" t="s">
        <v>226</v>
      </c>
    </row>
    <row r="1532" spans="1:65" s="2" customFormat="1" ht="16.5" customHeight="1">
      <c r="A1532" s="36"/>
      <c r="B1532" s="37"/>
      <c r="C1532" s="180" t="s">
        <v>2338</v>
      </c>
      <c r="D1532" s="180" t="s">
        <v>229</v>
      </c>
      <c r="E1532" s="181" t="s">
        <v>2339</v>
      </c>
      <c r="F1532" s="182" t="s">
        <v>2340</v>
      </c>
      <c r="G1532" s="183" t="s">
        <v>232</v>
      </c>
      <c r="H1532" s="184">
        <v>310.01499999999999</v>
      </c>
      <c r="I1532" s="185"/>
      <c r="J1532" s="186">
        <f>ROUND(I1532*H1532,2)</f>
        <v>0</v>
      </c>
      <c r="K1532" s="182" t="s">
        <v>233</v>
      </c>
      <c r="L1532" s="41"/>
      <c r="M1532" s="187" t="s">
        <v>19</v>
      </c>
      <c r="N1532" s="188" t="s">
        <v>44</v>
      </c>
      <c r="O1532" s="66"/>
      <c r="P1532" s="189">
        <f>O1532*H1532</f>
        <v>0</v>
      </c>
      <c r="Q1532" s="189">
        <v>0</v>
      </c>
      <c r="R1532" s="189">
        <f>Q1532*H1532</f>
        <v>0</v>
      </c>
      <c r="S1532" s="189">
        <v>0</v>
      </c>
      <c r="T1532" s="190">
        <f>S1532*H1532</f>
        <v>0</v>
      </c>
      <c r="U1532" s="36"/>
      <c r="V1532" s="36"/>
      <c r="W1532" s="36"/>
      <c r="X1532" s="36"/>
      <c r="Y1532" s="36"/>
      <c r="Z1532" s="36"/>
      <c r="AA1532" s="36"/>
      <c r="AB1532" s="36"/>
      <c r="AC1532" s="36"/>
      <c r="AD1532" s="36"/>
      <c r="AE1532" s="36"/>
      <c r="AR1532" s="191" t="s">
        <v>234</v>
      </c>
      <c r="AT1532" s="191" t="s">
        <v>229</v>
      </c>
      <c r="AU1532" s="191" t="s">
        <v>82</v>
      </c>
      <c r="AY1532" s="19" t="s">
        <v>226</v>
      </c>
      <c r="BE1532" s="192">
        <f>IF(N1532="základní",J1532,0)</f>
        <v>0</v>
      </c>
      <c r="BF1532" s="192">
        <f>IF(N1532="snížená",J1532,0)</f>
        <v>0</v>
      </c>
      <c r="BG1532" s="192">
        <f>IF(N1532="zákl. přenesená",J1532,0)</f>
        <v>0</v>
      </c>
      <c r="BH1532" s="192">
        <f>IF(N1532="sníž. přenesená",J1532,0)</f>
        <v>0</v>
      </c>
      <c r="BI1532" s="192">
        <f>IF(N1532="nulová",J1532,0)</f>
        <v>0</v>
      </c>
      <c r="BJ1532" s="19" t="s">
        <v>80</v>
      </c>
      <c r="BK1532" s="192">
        <f>ROUND(I1532*H1532,2)</f>
        <v>0</v>
      </c>
      <c r="BL1532" s="19" t="s">
        <v>234</v>
      </c>
      <c r="BM1532" s="191" t="s">
        <v>2341</v>
      </c>
    </row>
    <row r="1533" spans="1:65" s="2" customFormat="1" ht="11.25">
      <c r="A1533" s="36"/>
      <c r="B1533" s="37"/>
      <c r="C1533" s="38"/>
      <c r="D1533" s="193" t="s">
        <v>236</v>
      </c>
      <c r="E1533" s="38"/>
      <c r="F1533" s="194" t="s">
        <v>2342</v>
      </c>
      <c r="G1533" s="38"/>
      <c r="H1533" s="38"/>
      <c r="I1533" s="195"/>
      <c r="J1533" s="38"/>
      <c r="K1533" s="38"/>
      <c r="L1533" s="41"/>
      <c r="M1533" s="196"/>
      <c r="N1533" s="197"/>
      <c r="O1533" s="66"/>
      <c r="P1533" s="66"/>
      <c r="Q1533" s="66"/>
      <c r="R1533" s="66"/>
      <c r="S1533" s="66"/>
      <c r="T1533" s="67"/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T1533" s="19" t="s">
        <v>236</v>
      </c>
      <c r="AU1533" s="19" t="s">
        <v>82</v>
      </c>
    </row>
    <row r="1534" spans="1:65" s="2" customFormat="1" ht="16.5" customHeight="1">
      <c r="A1534" s="36"/>
      <c r="B1534" s="37"/>
      <c r="C1534" s="231" t="s">
        <v>2343</v>
      </c>
      <c r="D1534" s="231" t="s">
        <v>242</v>
      </c>
      <c r="E1534" s="232" t="s">
        <v>2344</v>
      </c>
      <c r="F1534" s="233" t="s">
        <v>2345</v>
      </c>
      <c r="G1534" s="234" t="s">
        <v>232</v>
      </c>
      <c r="H1534" s="235">
        <v>310.01499999999999</v>
      </c>
      <c r="I1534" s="236"/>
      <c r="J1534" s="237">
        <f>ROUND(I1534*H1534,2)</f>
        <v>0</v>
      </c>
      <c r="K1534" s="233" t="s">
        <v>233</v>
      </c>
      <c r="L1534" s="238"/>
      <c r="M1534" s="239" t="s">
        <v>19</v>
      </c>
      <c r="N1534" s="240" t="s">
        <v>44</v>
      </c>
      <c r="O1534" s="66"/>
      <c r="P1534" s="189">
        <f>O1534*H1534</f>
        <v>0</v>
      </c>
      <c r="Q1534" s="189">
        <v>0</v>
      </c>
      <c r="R1534" s="189">
        <f>Q1534*H1534</f>
        <v>0</v>
      </c>
      <c r="S1534" s="189">
        <v>0</v>
      </c>
      <c r="T1534" s="190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91" t="s">
        <v>246</v>
      </c>
      <c r="AT1534" s="191" t="s">
        <v>242</v>
      </c>
      <c r="AU1534" s="191" t="s">
        <v>82</v>
      </c>
      <c r="AY1534" s="19" t="s">
        <v>226</v>
      </c>
      <c r="BE1534" s="192">
        <f>IF(N1534="základní",J1534,0)</f>
        <v>0</v>
      </c>
      <c r="BF1534" s="192">
        <f>IF(N1534="snížená",J1534,0)</f>
        <v>0</v>
      </c>
      <c r="BG1534" s="192">
        <f>IF(N1534="zákl. přenesená",J1534,0)</f>
        <v>0</v>
      </c>
      <c r="BH1534" s="192">
        <f>IF(N1534="sníž. přenesená",J1534,0)</f>
        <v>0</v>
      </c>
      <c r="BI1534" s="192">
        <f>IF(N1534="nulová",J1534,0)</f>
        <v>0</v>
      </c>
      <c r="BJ1534" s="19" t="s">
        <v>80</v>
      </c>
      <c r="BK1534" s="192">
        <f>ROUND(I1534*H1534,2)</f>
        <v>0</v>
      </c>
      <c r="BL1534" s="19" t="s">
        <v>234</v>
      </c>
      <c r="BM1534" s="191" t="s">
        <v>2346</v>
      </c>
    </row>
    <row r="1535" spans="1:65" s="2" customFormat="1" ht="16.5" customHeight="1">
      <c r="A1535" s="36"/>
      <c r="B1535" s="37"/>
      <c r="C1535" s="180" t="s">
        <v>2347</v>
      </c>
      <c r="D1535" s="180" t="s">
        <v>229</v>
      </c>
      <c r="E1535" s="181" t="s">
        <v>2348</v>
      </c>
      <c r="F1535" s="182" t="s">
        <v>2349</v>
      </c>
      <c r="G1535" s="183" t="s">
        <v>232</v>
      </c>
      <c r="H1535" s="184">
        <v>481.61099999999999</v>
      </c>
      <c r="I1535" s="185"/>
      <c r="J1535" s="186">
        <f>ROUND(I1535*H1535,2)</f>
        <v>0</v>
      </c>
      <c r="K1535" s="182" t="s">
        <v>233</v>
      </c>
      <c r="L1535" s="41"/>
      <c r="M1535" s="187" t="s">
        <v>19</v>
      </c>
      <c r="N1535" s="188" t="s">
        <v>44</v>
      </c>
      <c r="O1535" s="66"/>
      <c r="P1535" s="189">
        <f>O1535*H1535</f>
        <v>0</v>
      </c>
      <c r="Q1535" s="189">
        <v>2.0000000000000001E-4</v>
      </c>
      <c r="R1535" s="189">
        <f>Q1535*H1535</f>
        <v>9.6322199999999997E-2</v>
      </c>
      <c r="S1535" s="189">
        <v>0</v>
      </c>
      <c r="T1535" s="190">
        <f>S1535*H1535</f>
        <v>0</v>
      </c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R1535" s="191" t="s">
        <v>234</v>
      </c>
      <c r="AT1535" s="191" t="s">
        <v>229</v>
      </c>
      <c r="AU1535" s="191" t="s">
        <v>82</v>
      </c>
      <c r="AY1535" s="19" t="s">
        <v>226</v>
      </c>
      <c r="BE1535" s="192">
        <f>IF(N1535="základní",J1535,0)</f>
        <v>0</v>
      </c>
      <c r="BF1535" s="192">
        <f>IF(N1535="snížená",J1535,0)</f>
        <v>0</v>
      </c>
      <c r="BG1535" s="192">
        <f>IF(N1535="zákl. přenesená",J1535,0)</f>
        <v>0</v>
      </c>
      <c r="BH1535" s="192">
        <f>IF(N1535="sníž. přenesená",J1535,0)</f>
        <v>0</v>
      </c>
      <c r="BI1535" s="192">
        <f>IF(N1535="nulová",J1535,0)</f>
        <v>0</v>
      </c>
      <c r="BJ1535" s="19" t="s">
        <v>80</v>
      </c>
      <c r="BK1535" s="192">
        <f>ROUND(I1535*H1535,2)</f>
        <v>0</v>
      </c>
      <c r="BL1535" s="19" t="s">
        <v>234</v>
      </c>
      <c r="BM1535" s="191" t="s">
        <v>2350</v>
      </c>
    </row>
    <row r="1536" spans="1:65" s="2" customFormat="1" ht="11.25">
      <c r="A1536" s="36"/>
      <c r="B1536" s="37"/>
      <c r="C1536" s="38"/>
      <c r="D1536" s="193" t="s">
        <v>236</v>
      </c>
      <c r="E1536" s="38"/>
      <c r="F1536" s="194" t="s">
        <v>2351</v>
      </c>
      <c r="G1536" s="38"/>
      <c r="H1536" s="38"/>
      <c r="I1536" s="195"/>
      <c r="J1536" s="38"/>
      <c r="K1536" s="38"/>
      <c r="L1536" s="41"/>
      <c r="M1536" s="196"/>
      <c r="N1536" s="197"/>
      <c r="O1536" s="66"/>
      <c r="P1536" s="66"/>
      <c r="Q1536" s="66"/>
      <c r="R1536" s="66"/>
      <c r="S1536" s="66"/>
      <c r="T1536" s="67"/>
      <c r="U1536" s="36"/>
      <c r="V1536" s="36"/>
      <c r="W1536" s="36"/>
      <c r="X1536" s="36"/>
      <c r="Y1536" s="36"/>
      <c r="Z1536" s="36"/>
      <c r="AA1536" s="36"/>
      <c r="AB1536" s="36"/>
      <c r="AC1536" s="36"/>
      <c r="AD1536" s="36"/>
      <c r="AE1536" s="36"/>
      <c r="AT1536" s="19" t="s">
        <v>236</v>
      </c>
      <c r="AU1536" s="19" t="s">
        <v>82</v>
      </c>
    </row>
    <row r="1537" spans="1:65" s="2" customFormat="1" ht="24.2" customHeight="1">
      <c r="A1537" s="36"/>
      <c r="B1537" s="37"/>
      <c r="C1537" s="180" t="s">
        <v>2352</v>
      </c>
      <c r="D1537" s="180" t="s">
        <v>229</v>
      </c>
      <c r="E1537" s="181" t="s">
        <v>2353</v>
      </c>
      <c r="F1537" s="182" t="s">
        <v>2354</v>
      </c>
      <c r="G1537" s="183" t="s">
        <v>232</v>
      </c>
      <c r="H1537" s="184">
        <v>592.31799999999998</v>
      </c>
      <c r="I1537" s="185"/>
      <c r="J1537" s="186">
        <f>ROUND(I1537*H1537,2)</f>
        <v>0</v>
      </c>
      <c r="K1537" s="182" t="s">
        <v>233</v>
      </c>
      <c r="L1537" s="41"/>
      <c r="M1537" s="187" t="s">
        <v>19</v>
      </c>
      <c r="N1537" s="188" t="s">
        <v>44</v>
      </c>
      <c r="O1537" s="66"/>
      <c r="P1537" s="189">
        <f>O1537*H1537</f>
        <v>0</v>
      </c>
      <c r="Q1537" s="189">
        <v>2.5839999999999999E-4</v>
      </c>
      <c r="R1537" s="189">
        <f>Q1537*H1537</f>
        <v>0.1530549712</v>
      </c>
      <c r="S1537" s="189">
        <v>0</v>
      </c>
      <c r="T1537" s="190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91" t="s">
        <v>234</v>
      </c>
      <c r="AT1537" s="191" t="s">
        <v>229</v>
      </c>
      <c r="AU1537" s="191" t="s">
        <v>82</v>
      </c>
      <c r="AY1537" s="19" t="s">
        <v>226</v>
      </c>
      <c r="BE1537" s="192">
        <f>IF(N1537="základní",J1537,0)</f>
        <v>0</v>
      </c>
      <c r="BF1537" s="192">
        <f>IF(N1537="snížená",J1537,0)</f>
        <v>0</v>
      </c>
      <c r="BG1537" s="192">
        <f>IF(N1537="zákl. přenesená",J1537,0)</f>
        <v>0</v>
      </c>
      <c r="BH1537" s="192">
        <f>IF(N1537="sníž. přenesená",J1537,0)</f>
        <v>0</v>
      </c>
      <c r="BI1537" s="192">
        <f>IF(N1537="nulová",J1537,0)</f>
        <v>0</v>
      </c>
      <c r="BJ1537" s="19" t="s">
        <v>80</v>
      </c>
      <c r="BK1537" s="192">
        <f>ROUND(I1537*H1537,2)</f>
        <v>0</v>
      </c>
      <c r="BL1537" s="19" t="s">
        <v>234</v>
      </c>
      <c r="BM1537" s="191" t="s">
        <v>2355</v>
      </c>
    </row>
    <row r="1538" spans="1:65" s="2" customFormat="1" ht="11.25">
      <c r="A1538" s="36"/>
      <c r="B1538" s="37"/>
      <c r="C1538" s="38"/>
      <c r="D1538" s="193" t="s">
        <v>236</v>
      </c>
      <c r="E1538" s="38"/>
      <c r="F1538" s="194" t="s">
        <v>2356</v>
      </c>
      <c r="G1538" s="38"/>
      <c r="H1538" s="38"/>
      <c r="I1538" s="195"/>
      <c r="J1538" s="38"/>
      <c r="K1538" s="38"/>
      <c r="L1538" s="41"/>
      <c r="M1538" s="196"/>
      <c r="N1538" s="197"/>
      <c r="O1538" s="66"/>
      <c r="P1538" s="66"/>
      <c r="Q1538" s="66"/>
      <c r="R1538" s="66"/>
      <c r="S1538" s="66"/>
      <c r="T1538" s="67"/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T1538" s="19" t="s">
        <v>236</v>
      </c>
      <c r="AU1538" s="19" t="s">
        <v>82</v>
      </c>
    </row>
    <row r="1539" spans="1:65" s="13" customFormat="1" ht="11.25">
      <c r="B1539" s="198"/>
      <c r="C1539" s="199"/>
      <c r="D1539" s="200" t="s">
        <v>238</v>
      </c>
      <c r="E1539" s="201" t="s">
        <v>19</v>
      </c>
      <c r="F1539" s="202" t="s">
        <v>2357</v>
      </c>
      <c r="G1539" s="199"/>
      <c r="H1539" s="201" t="s">
        <v>19</v>
      </c>
      <c r="I1539" s="203"/>
      <c r="J1539" s="199"/>
      <c r="K1539" s="199"/>
      <c r="L1539" s="204"/>
      <c r="M1539" s="205"/>
      <c r="N1539" s="206"/>
      <c r="O1539" s="206"/>
      <c r="P1539" s="206"/>
      <c r="Q1539" s="206"/>
      <c r="R1539" s="206"/>
      <c r="S1539" s="206"/>
      <c r="T1539" s="207"/>
      <c r="AT1539" s="208" t="s">
        <v>238</v>
      </c>
      <c r="AU1539" s="208" t="s">
        <v>82</v>
      </c>
      <c r="AV1539" s="13" t="s">
        <v>80</v>
      </c>
      <c r="AW1539" s="13" t="s">
        <v>35</v>
      </c>
      <c r="AX1539" s="13" t="s">
        <v>73</v>
      </c>
      <c r="AY1539" s="208" t="s">
        <v>226</v>
      </c>
    </row>
    <row r="1540" spans="1:65" s="14" customFormat="1" ht="11.25">
      <c r="B1540" s="209"/>
      <c r="C1540" s="210"/>
      <c r="D1540" s="200" t="s">
        <v>238</v>
      </c>
      <c r="E1540" s="211" t="s">
        <v>19</v>
      </c>
      <c r="F1540" s="212" t="s">
        <v>2358</v>
      </c>
      <c r="G1540" s="210"/>
      <c r="H1540" s="213">
        <v>481.61099999999999</v>
      </c>
      <c r="I1540" s="214"/>
      <c r="J1540" s="210"/>
      <c r="K1540" s="210"/>
      <c r="L1540" s="215"/>
      <c r="M1540" s="216"/>
      <c r="N1540" s="217"/>
      <c r="O1540" s="217"/>
      <c r="P1540" s="217"/>
      <c r="Q1540" s="217"/>
      <c r="R1540" s="217"/>
      <c r="S1540" s="217"/>
      <c r="T1540" s="218"/>
      <c r="AT1540" s="219" t="s">
        <v>238</v>
      </c>
      <c r="AU1540" s="219" t="s">
        <v>82</v>
      </c>
      <c r="AV1540" s="14" t="s">
        <v>82</v>
      </c>
      <c r="AW1540" s="14" t="s">
        <v>35</v>
      </c>
      <c r="AX1540" s="14" t="s">
        <v>73</v>
      </c>
      <c r="AY1540" s="219" t="s">
        <v>226</v>
      </c>
    </row>
    <row r="1541" spans="1:65" s="16" customFormat="1" ht="11.25">
      <c r="B1541" s="253"/>
      <c r="C1541" s="254"/>
      <c r="D1541" s="200" t="s">
        <v>238</v>
      </c>
      <c r="E1541" s="255" t="s">
        <v>19</v>
      </c>
      <c r="F1541" s="256" t="s">
        <v>1207</v>
      </c>
      <c r="G1541" s="254"/>
      <c r="H1541" s="257">
        <v>481.61099999999999</v>
      </c>
      <c r="I1541" s="258"/>
      <c r="J1541" s="254"/>
      <c r="K1541" s="254"/>
      <c r="L1541" s="259"/>
      <c r="M1541" s="260"/>
      <c r="N1541" s="261"/>
      <c r="O1541" s="261"/>
      <c r="P1541" s="261"/>
      <c r="Q1541" s="261"/>
      <c r="R1541" s="261"/>
      <c r="S1541" s="261"/>
      <c r="T1541" s="262"/>
      <c r="AT1541" s="263" t="s">
        <v>238</v>
      </c>
      <c r="AU1541" s="263" t="s">
        <v>82</v>
      </c>
      <c r="AV1541" s="16" t="s">
        <v>90</v>
      </c>
      <c r="AW1541" s="16" t="s">
        <v>35</v>
      </c>
      <c r="AX1541" s="16" t="s">
        <v>73</v>
      </c>
      <c r="AY1541" s="263" t="s">
        <v>226</v>
      </c>
    </row>
    <row r="1542" spans="1:65" s="13" customFormat="1" ht="11.25">
      <c r="B1542" s="198"/>
      <c r="C1542" s="199"/>
      <c r="D1542" s="200" t="s">
        <v>238</v>
      </c>
      <c r="E1542" s="201" t="s">
        <v>19</v>
      </c>
      <c r="F1542" s="202" t="s">
        <v>2359</v>
      </c>
      <c r="G1542" s="199"/>
      <c r="H1542" s="201" t="s">
        <v>19</v>
      </c>
      <c r="I1542" s="203"/>
      <c r="J1542" s="199"/>
      <c r="K1542" s="199"/>
      <c r="L1542" s="204"/>
      <c r="M1542" s="205"/>
      <c r="N1542" s="206"/>
      <c r="O1542" s="206"/>
      <c r="P1542" s="206"/>
      <c r="Q1542" s="206"/>
      <c r="R1542" s="206"/>
      <c r="S1542" s="206"/>
      <c r="T1542" s="207"/>
      <c r="AT1542" s="208" t="s">
        <v>238</v>
      </c>
      <c r="AU1542" s="208" t="s">
        <v>82</v>
      </c>
      <c r="AV1542" s="13" t="s">
        <v>80</v>
      </c>
      <c r="AW1542" s="13" t="s">
        <v>35</v>
      </c>
      <c r="AX1542" s="13" t="s">
        <v>73</v>
      </c>
      <c r="AY1542" s="208" t="s">
        <v>226</v>
      </c>
    </row>
    <row r="1543" spans="1:65" s="14" customFormat="1" ht="11.25">
      <c r="B1543" s="209"/>
      <c r="C1543" s="210"/>
      <c r="D1543" s="200" t="s">
        <v>238</v>
      </c>
      <c r="E1543" s="211" t="s">
        <v>19</v>
      </c>
      <c r="F1543" s="212" t="s">
        <v>2360</v>
      </c>
      <c r="G1543" s="210"/>
      <c r="H1543" s="213">
        <v>110.70699999999999</v>
      </c>
      <c r="I1543" s="214"/>
      <c r="J1543" s="210"/>
      <c r="K1543" s="210"/>
      <c r="L1543" s="215"/>
      <c r="M1543" s="216"/>
      <c r="N1543" s="217"/>
      <c r="O1543" s="217"/>
      <c r="P1543" s="217"/>
      <c r="Q1543" s="217"/>
      <c r="R1543" s="217"/>
      <c r="S1543" s="217"/>
      <c r="T1543" s="218"/>
      <c r="AT1543" s="219" t="s">
        <v>238</v>
      </c>
      <c r="AU1543" s="219" t="s">
        <v>82</v>
      </c>
      <c r="AV1543" s="14" t="s">
        <v>82</v>
      </c>
      <c r="AW1543" s="14" t="s">
        <v>35</v>
      </c>
      <c r="AX1543" s="14" t="s">
        <v>73</v>
      </c>
      <c r="AY1543" s="219" t="s">
        <v>226</v>
      </c>
    </row>
    <row r="1544" spans="1:65" s="16" customFormat="1" ht="11.25">
      <c r="B1544" s="253"/>
      <c r="C1544" s="254"/>
      <c r="D1544" s="200" t="s">
        <v>238</v>
      </c>
      <c r="E1544" s="255" t="s">
        <v>19</v>
      </c>
      <c r="F1544" s="256" t="s">
        <v>1207</v>
      </c>
      <c r="G1544" s="254"/>
      <c r="H1544" s="257">
        <v>110.70699999999999</v>
      </c>
      <c r="I1544" s="258"/>
      <c r="J1544" s="254"/>
      <c r="K1544" s="254"/>
      <c r="L1544" s="259"/>
      <c r="M1544" s="260"/>
      <c r="N1544" s="261"/>
      <c r="O1544" s="261"/>
      <c r="P1544" s="261"/>
      <c r="Q1544" s="261"/>
      <c r="R1544" s="261"/>
      <c r="S1544" s="261"/>
      <c r="T1544" s="262"/>
      <c r="AT1544" s="263" t="s">
        <v>238</v>
      </c>
      <c r="AU1544" s="263" t="s">
        <v>82</v>
      </c>
      <c r="AV1544" s="16" t="s">
        <v>90</v>
      </c>
      <c r="AW1544" s="16" t="s">
        <v>35</v>
      </c>
      <c r="AX1544" s="16" t="s">
        <v>73</v>
      </c>
      <c r="AY1544" s="263" t="s">
        <v>226</v>
      </c>
    </row>
    <row r="1545" spans="1:65" s="15" customFormat="1" ht="11.25">
      <c r="B1545" s="220"/>
      <c r="C1545" s="221"/>
      <c r="D1545" s="200" t="s">
        <v>238</v>
      </c>
      <c r="E1545" s="222" t="s">
        <v>19</v>
      </c>
      <c r="F1545" s="223" t="s">
        <v>241</v>
      </c>
      <c r="G1545" s="221"/>
      <c r="H1545" s="224">
        <v>592.31799999999998</v>
      </c>
      <c r="I1545" s="225"/>
      <c r="J1545" s="221"/>
      <c r="K1545" s="221"/>
      <c r="L1545" s="226"/>
      <c r="M1545" s="227"/>
      <c r="N1545" s="228"/>
      <c r="O1545" s="228"/>
      <c r="P1545" s="228"/>
      <c r="Q1545" s="228"/>
      <c r="R1545" s="228"/>
      <c r="S1545" s="228"/>
      <c r="T1545" s="229"/>
      <c r="AT1545" s="230" t="s">
        <v>238</v>
      </c>
      <c r="AU1545" s="230" t="s">
        <v>82</v>
      </c>
      <c r="AV1545" s="15" t="s">
        <v>143</v>
      </c>
      <c r="AW1545" s="15" t="s">
        <v>35</v>
      </c>
      <c r="AX1545" s="15" t="s">
        <v>80</v>
      </c>
      <c r="AY1545" s="230" t="s">
        <v>226</v>
      </c>
    </row>
    <row r="1546" spans="1:65" s="2" customFormat="1" ht="16.5" customHeight="1">
      <c r="A1546" s="36"/>
      <c r="B1546" s="37"/>
      <c r="C1546" s="180" t="s">
        <v>2361</v>
      </c>
      <c r="D1546" s="180" t="s">
        <v>229</v>
      </c>
      <c r="E1546" s="181" t="s">
        <v>2362</v>
      </c>
      <c r="F1546" s="182" t="s">
        <v>2363</v>
      </c>
      <c r="G1546" s="183" t="s">
        <v>232</v>
      </c>
      <c r="H1546" s="184">
        <v>649.76199999999994</v>
      </c>
      <c r="I1546" s="185"/>
      <c r="J1546" s="186">
        <f>ROUND(I1546*H1546,2)</f>
        <v>0</v>
      </c>
      <c r="K1546" s="182" t="s">
        <v>19</v>
      </c>
      <c r="L1546" s="41"/>
      <c r="M1546" s="187" t="s">
        <v>19</v>
      </c>
      <c r="N1546" s="188" t="s">
        <v>44</v>
      </c>
      <c r="O1546" s="66"/>
      <c r="P1546" s="189">
        <f>O1546*H1546</f>
        <v>0</v>
      </c>
      <c r="Q1546" s="189">
        <v>1.5200000000000001E-3</v>
      </c>
      <c r="R1546" s="189">
        <f>Q1546*H1546</f>
        <v>0.98763824</v>
      </c>
      <c r="S1546" s="189">
        <v>0</v>
      </c>
      <c r="T1546" s="190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91" t="s">
        <v>234</v>
      </c>
      <c r="AT1546" s="191" t="s">
        <v>229</v>
      </c>
      <c r="AU1546" s="191" t="s">
        <v>82</v>
      </c>
      <c r="AY1546" s="19" t="s">
        <v>226</v>
      </c>
      <c r="BE1546" s="192">
        <f>IF(N1546="základní",J1546,0)</f>
        <v>0</v>
      </c>
      <c r="BF1546" s="192">
        <f>IF(N1546="snížená",J1546,0)</f>
        <v>0</v>
      </c>
      <c r="BG1546" s="192">
        <f>IF(N1546="zákl. přenesená",J1546,0)</f>
        <v>0</v>
      </c>
      <c r="BH1546" s="192">
        <f>IF(N1546="sníž. přenesená",J1546,0)</f>
        <v>0</v>
      </c>
      <c r="BI1546" s="192">
        <f>IF(N1546="nulová",J1546,0)</f>
        <v>0</v>
      </c>
      <c r="BJ1546" s="19" t="s">
        <v>80</v>
      </c>
      <c r="BK1546" s="192">
        <f>ROUND(I1546*H1546,2)</f>
        <v>0</v>
      </c>
      <c r="BL1546" s="19" t="s">
        <v>234</v>
      </c>
      <c r="BM1546" s="191" t="s">
        <v>2364</v>
      </c>
    </row>
    <row r="1547" spans="1:65" s="13" customFormat="1" ht="11.25">
      <c r="B1547" s="198"/>
      <c r="C1547" s="199"/>
      <c r="D1547" s="200" t="s">
        <v>238</v>
      </c>
      <c r="E1547" s="201" t="s">
        <v>19</v>
      </c>
      <c r="F1547" s="202" t="s">
        <v>1365</v>
      </c>
      <c r="G1547" s="199"/>
      <c r="H1547" s="201" t="s">
        <v>19</v>
      </c>
      <c r="I1547" s="203"/>
      <c r="J1547" s="199"/>
      <c r="K1547" s="199"/>
      <c r="L1547" s="204"/>
      <c r="M1547" s="205"/>
      <c r="N1547" s="206"/>
      <c r="O1547" s="206"/>
      <c r="P1547" s="206"/>
      <c r="Q1547" s="206"/>
      <c r="R1547" s="206"/>
      <c r="S1547" s="206"/>
      <c r="T1547" s="207"/>
      <c r="AT1547" s="208" t="s">
        <v>238</v>
      </c>
      <c r="AU1547" s="208" t="s">
        <v>82</v>
      </c>
      <c r="AV1547" s="13" t="s">
        <v>80</v>
      </c>
      <c r="AW1547" s="13" t="s">
        <v>35</v>
      </c>
      <c r="AX1547" s="13" t="s">
        <v>73</v>
      </c>
      <c r="AY1547" s="208" t="s">
        <v>226</v>
      </c>
    </row>
    <row r="1548" spans="1:65" s="13" customFormat="1" ht="11.25">
      <c r="B1548" s="198"/>
      <c r="C1548" s="199"/>
      <c r="D1548" s="200" t="s">
        <v>238</v>
      </c>
      <c r="E1548" s="201" t="s">
        <v>19</v>
      </c>
      <c r="F1548" s="202" t="s">
        <v>1529</v>
      </c>
      <c r="G1548" s="199"/>
      <c r="H1548" s="201" t="s">
        <v>19</v>
      </c>
      <c r="I1548" s="203"/>
      <c r="J1548" s="199"/>
      <c r="K1548" s="199"/>
      <c r="L1548" s="204"/>
      <c r="M1548" s="205"/>
      <c r="N1548" s="206"/>
      <c r="O1548" s="206"/>
      <c r="P1548" s="206"/>
      <c r="Q1548" s="206"/>
      <c r="R1548" s="206"/>
      <c r="S1548" s="206"/>
      <c r="T1548" s="207"/>
      <c r="AT1548" s="208" t="s">
        <v>238</v>
      </c>
      <c r="AU1548" s="208" t="s">
        <v>82</v>
      </c>
      <c r="AV1548" s="13" t="s">
        <v>80</v>
      </c>
      <c r="AW1548" s="13" t="s">
        <v>35</v>
      </c>
      <c r="AX1548" s="13" t="s">
        <v>73</v>
      </c>
      <c r="AY1548" s="208" t="s">
        <v>226</v>
      </c>
    </row>
    <row r="1549" spans="1:65" s="14" customFormat="1" ht="11.25">
      <c r="B1549" s="209"/>
      <c r="C1549" s="210"/>
      <c r="D1549" s="200" t="s">
        <v>238</v>
      </c>
      <c r="E1549" s="211" t="s">
        <v>19</v>
      </c>
      <c r="F1549" s="212" t="s">
        <v>1530</v>
      </c>
      <c r="G1549" s="210"/>
      <c r="H1549" s="213">
        <v>25.74</v>
      </c>
      <c r="I1549" s="214"/>
      <c r="J1549" s="210"/>
      <c r="K1549" s="210"/>
      <c r="L1549" s="215"/>
      <c r="M1549" s="216"/>
      <c r="N1549" s="217"/>
      <c r="O1549" s="217"/>
      <c r="P1549" s="217"/>
      <c r="Q1549" s="217"/>
      <c r="R1549" s="217"/>
      <c r="S1549" s="217"/>
      <c r="T1549" s="218"/>
      <c r="AT1549" s="219" t="s">
        <v>238</v>
      </c>
      <c r="AU1549" s="219" t="s">
        <v>82</v>
      </c>
      <c r="AV1549" s="14" t="s">
        <v>82</v>
      </c>
      <c r="AW1549" s="14" t="s">
        <v>35</v>
      </c>
      <c r="AX1549" s="14" t="s">
        <v>73</v>
      </c>
      <c r="AY1549" s="219" t="s">
        <v>226</v>
      </c>
    </row>
    <row r="1550" spans="1:65" s="14" customFormat="1" ht="11.25">
      <c r="B1550" s="209"/>
      <c r="C1550" s="210"/>
      <c r="D1550" s="200" t="s">
        <v>238</v>
      </c>
      <c r="E1550" s="211" t="s">
        <v>19</v>
      </c>
      <c r="F1550" s="212" t="s">
        <v>2365</v>
      </c>
      <c r="G1550" s="210"/>
      <c r="H1550" s="213">
        <v>0.17499999999999999</v>
      </c>
      <c r="I1550" s="214"/>
      <c r="J1550" s="210"/>
      <c r="K1550" s="210"/>
      <c r="L1550" s="215"/>
      <c r="M1550" s="216"/>
      <c r="N1550" s="217"/>
      <c r="O1550" s="217"/>
      <c r="P1550" s="217"/>
      <c r="Q1550" s="217"/>
      <c r="R1550" s="217"/>
      <c r="S1550" s="217"/>
      <c r="T1550" s="218"/>
      <c r="AT1550" s="219" t="s">
        <v>238</v>
      </c>
      <c r="AU1550" s="219" t="s">
        <v>82</v>
      </c>
      <c r="AV1550" s="14" t="s">
        <v>82</v>
      </c>
      <c r="AW1550" s="14" t="s">
        <v>35</v>
      </c>
      <c r="AX1550" s="14" t="s">
        <v>73</v>
      </c>
      <c r="AY1550" s="219" t="s">
        <v>226</v>
      </c>
    </row>
    <row r="1551" spans="1:65" s="14" customFormat="1" ht="11.25">
      <c r="B1551" s="209"/>
      <c r="C1551" s="210"/>
      <c r="D1551" s="200" t="s">
        <v>238</v>
      </c>
      <c r="E1551" s="211" t="s">
        <v>19</v>
      </c>
      <c r="F1551" s="212" t="s">
        <v>1531</v>
      </c>
      <c r="G1551" s="210"/>
      <c r="H1551" s="213">
        <v>2.3730000000000002</v>
      </c>
      <c r="I1551" s="214"/>
      <c r="J1551" s="210"/>
      <c r="K1551" s="210"/>
      <c r="L1551" s="215"/>
      <c r="M1551" s="216"/>
      <c r="N1551" s="217"/>
      <c r="O1551" s="217"/>
      <c r="P1551" s="217"/>
      <c r="Q1551" s="217"/>
      <c r="R1551" s="217"/>
      <c r="S1551" s="217"/>
      <c r="T1551" s="218"/>
      <c r="AT1551" s="219" t="s">
        <v>238</v>
      </c>
      <c r="AU1551" s="219" t="s">
        <v>82</v>
      </c>
      <c r="AV1551" s="14" t="s">
        <v>82</v>
      </c>
      <c r="AW1551" s="14" t="s">
        <v>35</v>
      </c>
      <c r="AX1551" s="14" t="s">
        <v>73</v>
      </c>
      <c r="AY1551" s="219" t="s">
        <v>226</v>
      </c>
    </row>
    <row r="1552" spans="1:65" s="14" customFormat="1" ht="11.25">
      <c r="B1552" s="209"/>
      <c r="C1552" s="210"/>
      <c r="D1552" s="200" t="s">
        <v>238</v>
      </c>
      <c r="E1552" s="211" t="s">
        <v>19</v>
      </c>
      <c r="F1552" s="212" t="s">
        <v>1532</v>
      </c>
      <c r="G1552" s="210"/>
      <c r="H1552" s="213">
        <v>-3.8130000000000002</v>
      </c>
      <c r="I1552" s="214"/>
      <c r="J1552" s="210"/>
      <c r="K1552" s="210"/>
      <c r="L1552" s="215"/>
      <c r="M1552" s="216"/>
      <c r="N1552" s="217"/>
      <c r="O1552" s="217"/>
      <c r="P1552" s="217"/>
      <c r="Q1552" s="217"/>
      <c r="R1552" s="217"/>
      <c r="S1552" s="217"/>
      <c r="T1552" s="218"/>
      <c r="AT1552" s="219" t="s">
        <v>238</v>
      </c>
      <c r="AU1552" s="219" t="s">
        <v>82</v>
      </c>
      <c r="AV1552" s="14" t="s">
        <v>82</v>
      </c>
      <c r="AW1552" s="14" t="s">
        <v>35</v>
      </c>
      <c r="AX1552" s="14" t="s">
        <v>73</v>
      </c>
      <c r="AY1552" s="219" t="s">
        <v>226</v>
      </c>
    </row>
    <row r="1553" spans="2:51" s="16" customFormat="1" ht="11.25">
      <c r="B1553" s="253"/>
      <c r="C1553" s="254"/>
      <c r="D1553" s="200" t="s">
        <v>238</v>
      </c>
      <c r="E1553" s="255" t="s">
        <v>19</v>
      </c>
      <c r="F1553" s="256" t="s">
        <v>1207</v>
      </c>
      <c r="G1553" s="254"/>
      <c r="H1553" s="257">
        <v>24.475000000000001</v>
      </c>
      <c r="I1553" s="258"/>
      <c r="J1553" s="254"/>
      <c r="K1553" s="254"/>
      <c r="L1553" s="259"/>
      <c r="M1553" s="260"/>
      <c r="N1553" s="261"/>
      <c r="O1553" s="261"/>
      <c r="P1553" s="261"/>
      <c r="Q1553" s="261"/>
      <c r="R1553" s="261"/>
      <c r="S1553" s="261"/>
      <c r="T1553" s="262"/>
      <c r="AT1553" s="263" t="s">
        <v>238</v>
      </c>
      <c r="AU1553" s="263" t="s">
        <v>82</v>
      </c>
      <c r="AV1553" s="16" t="s">
        <v>90</v>
      </c>
      <c r="AW1553" s="16" t="s">
        <v>35</v>
      </c>
      <c r="AX1553" s="16" t="s">
        <v>73</v>
      </c>
      <c r="AY1553" s="263" t="s">
        <v>226</v>
      </c>
    </row>
    <row r="1554" spans="2:51" s="13" customFormat="1" ht="11.25">
      <c r="B1554" s="198"/>
      <c r="C1554" s="199"/>
      <c r="D1554" s="200" t="s">
        <v>238</v>
      </c>
      <c r="E1554" s="201" t="s">
        <v>19</v>
      </c>
      <c r="F1554" s="202" t="s">
        <v>1533</v>
      </c>
      <c r="G1554" s="199"/>
      <c r="H1554" s="201" t="s">
        <v>19</v>
      </c>
      <c r="I1554" s="203"/>
      <c r="J1554" s="199"/>
      <c r="K1554" s="199"/>
      <c r="L1554" s="204"/>
      <c r="M1554" s="205"/>
      <c r="N1554" s="206"/>
      <c r="O1554" s="206"/>
      <c r="P1554" s="206"/>
      <c r="Q1554" s="206"/>
      <c r="R1554" s="206"/>
      <c r="S1554" s="206"/>
      <c r="T1554" s="207"/>
      <c r="AT1554" s="208" t="s">
        <v>238</v>
      </c>
      <c r="AU1554" s="208" t="s">
        <v>82</v>
      </c>
      <c r="AV1554" s="13" t="s">
        <v>80</v>
      </c>
      <c r="AW1554" s="13" t="s">
        <v>35</v>
      </c>
      <c r="AX1554" s="13" t="s">
        <v>73</v>
      </c>
      <c r="AY1554" s="208" t="s">
        <v>226</v>
      </c>
    </row>
    <row r="1555" spans="2:51" s="14" customFormat="1" ht="11.25">
      <c r="B1555" s="209"/>
      <c r="C1555" s="210"/>
      <c r="D1555" s="200" t="s">
        <v>238</v>
      </c>
      <c r="E1555" s="211" t="s">
        <v>19</v>
      </c>
      <c r="F1555" s="212" t="s">
        <v>1534</v>
      </c>
      <c r="G1555" s="210"/>
      <c r="H1555" s="213">
        <v>19.916</v>
      </c>
      <c r="I1555" s="214"/>
      <c r="J1555" s="210"/>
      <c r="K1555" s="210"/>
      <c r="L1555" s="215"/>
      <c r="M1555" s="216"/>
      <c r="N1555" s="217"/>
      <c r="O1555" s="217"/>
      <c r="P1555" s="217"/>
      <c r="Q1555" s="217"/>
      <c r="R1555" s="217"/>
      <c r="S1555" s="217"/>
      <c r="T1555" s="218"/>
      <c r="AT1555" s="219" t="s">
        <v>238</v>
      </c>
      <c r="AU1555" s="219" t="s">
        <v>82</v>
      </c>
      <c r="AV1555" s="14" t="s">
        <v>82</v>
      </c>
      <c r="AW1555" s="14" t="s">
        <v>35</v>
      </c>
      <c r="AX1555" s="14" t="s">
        <v>73</v>
      </c>
      <c r="AY1555" s="219" t="s">
        <v>226</v>
      </c>
    </row>
    <row r="1556" spans="2:51" s="14" customFormat="1" ht="11.25">
      <c r="B1556" s="209"/>
      <c r="C1556" s="210"/>
      <c r="D1556" s="200" t="s">
        <v>238</v>
      </c>
      <c r="E1556" s="211" t="s">
        <v>19</v>
      </c>
      <c r="F1556" s="212" t="s">
        <v>1535</v>
      </c>
      <c r="G1556" s="210"/>
      <c r="H1556" s="213">
        <v>33.15</v>
      </c>
      <c r="I1556" s="214"/>
      <c r="J1556" s="210"/>
      <c r="K1556" s="210"/>
      <c r="L1556" s="215"/>
      <c r="M1556" s="216"/>
      <c r="N1556" s="217"/>
      <c r="O1556" s="217"/>
      <c r="P1556" s="217"/>
      <c r="Q1556" s="217"/>
      <c r="R1556" s="217"/>
      <c r="S1556" s="217"/>
      <c r="T1556" s="218"/>
      <c r="AT1556" s="219" t="s">
        <v>238</v>
      </c>
      <c r="AU1556" s="219" t="s">
        <v>82</v>
      </c>
      <c r="AV1556" s="14" t="s">
        <v>82</v>
      </c>
      <c r="AW1556" s="14" t="s">
        <v>35</v>
      </c>
      <c r="AX1556" s="14" t="s">
        <v>73</v>
      </c>
      <c r="AY1556" s="219" t="s">
        <v>226</v>
      </c>
    </row>
    <row r="1557" spans="2:51" s="14" customFormat="1" ht="11.25">
      <c r="B1557" s="209"/>
      <c r="C1557" s="210"/>
      <c r="D1557" s="200" t="s">
        <v>238</v>
      </c>
      <c r="E1557" s="211" t="s">
        <v>19</v>
      </c>
      <c r="F1557" s="212" t="s">
        <v>2366</v>
      </c>
      <c r="G1557" s="210"/>
      <c r="H1557" s="213">
        <v>0.27</v>
      </c>
      <c r="I1557" s="214"/>
      <c r="J1557" s="210"/>
      <c r="K1557" s="210"/>
      <c r="L1557" s="215"/>
      <c r="M1557" s="216"/>
      <c r="N1557" s="217"/>
      <c r="O1557" s="217"/>
      <c r="P1557" s="217"/>
      <c r="Q1557" s="217"/>
      <c r="R1557" s="217"/>
      <c r="S1557" s="217"/>
      <c r="T1557" s="218"/>
      <c r="AT1557" s="219" t="s">
        <v>238</v>
      </c>
      <c r="AU1557" s="219" t="s">
        <v>82</v>
      </c>
      <c r="AV1557" s="14" t="s">
        <v>82</v>
      </c>
      <c r="AW1557" s="14" t="s">
        <v>35</v>
      </c>
      <c r="AX1557" s="14" t="s">
        <v>73</v>
      </c>
      <c r="AY1557" s="219" t="s">
        <v>226</v>
      </c>
    </row>
    <row r="1558" spans="2:51" s="14" customFormat="1" ht="11.25">
      <c r="B1558" s="209"/>
      <c r="C1558" s="210"/>
      <c r="D1558" s="200" t="s">
        <v>238</v>
      </c>
      <c r="E1558" s="211" t="s">
        <v>19</v>
      </c>
      <c r="F1558" s="212" t="s">
        <v>1536</v>
      </c>
      <c r="G1558" s="210"/>
      <c r="H1558" s="213">
        <v>-7.0919999999999996</v>
      </c>
      <c r="I1558" s="214"/>
      <c r="J1558" s="210"/>
      <c r="K1558" s="210"/>
      <c r="L1558" s="215"/>
      <c r="M1558" s="216"/>
      <c r="N1558" s="217"/>
      <c r="O1558" s="217"/>
      <c r="P1558" s="217"/>
      <c r="Q1558" s="217"/>
      <c r="R1558" s="217"/>
      <c r="S1558" s="217"/>
      <c r="T1558" s="218"/>
      <c r="AT1558" s="219" t="s">
        <v>238</v>
      </c>
      <c r="AU1558" s="219" t="s">
        <v>82</v>
      </c>
      <c r="AV1558" s="14" t="s">
        <v>82</v>
      </c>
      <c r="AW1558" s="14" t="s">
        <v>35</v>
      </c>
      <c r="AX1558" s="14" t="s">
        <v>73</v>
      </c>
      <c r="AY1558" s="219" t="s">
        <v>226</v>
      </c>
    </row>
    <row r="1559" spans="2:51" s="16" customFormat="1" ht="11.25">
      <c r="B1559" s="253"/>
      <c r="C1559" s="254"/>
      <c r="D1559" s="200" t="s">
        <v>238</v>
      </c>
      <c r="E1559" s="255" t="s">
        <v>19</v>
      </c>
      <c r="F1559" s="256" t="s">
        <v>1207</v>
      </c>
      <c r="G1559" s="254"/>
      <c r="H1559" s="257">
        <v>46.244</v>
      </c>
      <c r="I1559" s="258"/>
      <c r="J1559" s="254"/>
      <c r="K1559" s="254"/>
      <c r="L1559" s="259"/>
      <c r="M1559" s="260"/>
      <c r="N1559" s="261"/>
      <c r="O1559" s="261"/>
      <c r="P1559" s="261"/>
      <c r="Q1559" s="261"/>
      <c r="R1559" s="261"/>
      <c r="S1559" s="261"/>
      <c r="T1559" s="262"/>
      <c r="AT1559" s="263" t="s">
        <v>238</v>
      </c>
      <c r="AU1559" s="263" t="s">
        <v>82</v>
      </c>
      <c r="AV1559" s="16" t="s">
        <v>90</v>
      </c>
      <c r="AW1559" s="16" t="s">
        <v>35</v>
      </c>
      <c r="AX1559" s="16" t="s">
        <v>73</v>
      </c>
      <c r="AY1559" s="263" t="s">
        <v>226</v>
      </c>
    </row>
    <row r="1560" spans="2:51" s="13" customFormat="1" ht="11.25">
      <c r="B1560" s="198"/>
      <c r="C1560" s="199"/>
      <c r="D1560" s="200" t="s">
        <v>238</v>
      </c>
      <c r="E1560" s="201" t="s">
        <v>19</v>
      </c>
      <c r="F1560" s="202" t="s">
        <v>1537</v>
      </c>
      <c r="G1560" s="199"/>
      <c r="H1560" s="201" t="s">
        <v>19</v>
      </c>
      <c r="I1560" s="203"/>
      <c r="J1560" s="199"/>
      <c r="K1560" s="199"/>
      <c r="L1560" s="204"/>
      <c r="M1560" s="205"/>
      <c r="N1560" s="206"/>
      <c r="O1560" s="206"/>
      <c r="P1560" s="206"/>
      <c r="Q1560" s="206"/>
      <c r="R1560" s="206"/>
      <c r="S1560" s="206"/>
      <c r="T1560" s="207"/>
      <c r="AT1560" s="208" t="s">
        <v>238</v>
      </c>
      <c r="AU1560" s="208" t="s">
        <v>82</v>
      </c>
      <c r="AV1560" s="13" t="s">
        <v>80</v>
      </c>
      <c r="AW1560" s="13" t="s">
        <v>35</v>
      </c>
      <c r="AX1560" s="13" t="s">
        <v>73</v>
      </c>
      <c r="AY1560" s="208" t="s">
        <v>226</v>
      </c>
    </row>
    <row r="1561" spans="2:51" s="14" customFormat="1" ht="11.25">
      <c r="B1561" s="209"/>
      <c r="C1561" s="210"/>
      <c r="D1561" s="200" t="s">
        <v>238</v>
      </c>
      <c r="E1561" s="211" t="s">
        <v>19</v>
      </c>
      <c r="F1561" s="212" t="s">
        <v>1530</v>
      </c>
      <c r="G1561" s="210"/>
      <c r="H1561" s="213">
        <v>25.74</v>
      </c>
      <c r="I1561" s="214"/>
      <c r="J1561" s="210"/>
      <c r="K1561" s="210"/>
      <c r="L1561" s="215"/>
      <c r="M1561" s="216"/>
      <c r="N1561" s="217"/>
      <c r="O1561" s="217"/>
      <c r="P1561" s="217"/>
      <c r="Q1561" s="217"/>
      <c r="R1561" s="217"/>
      <c r="S1561" s="217"/>
      <c r="T1561" s="218"/>
      <c r="AT1561" s="219" t="s">
        <v>238</v>
      </c>
      <c r="AU1561" s="219" t="s">
        <v>82</v>
      </c>
      <c r="AV1561" s="14" t="s">
        <v>82</v>
      </c>
      <c r="AW1561" s="14" t="s">
        <v>35</v>
      </c>
      <c r="AX1561" s="14" t="s">
        <v>73</v>
      </c>
      <c r="AY1561" s="219" t="s">
        <v>226</v>
      </c>
    </row>
    <row r="1562" spans="2:51" s="14" customFormat="1" ht="11.25">
      <c r="B1562" s="209"/>
      <c r="C1562" s="210"/>
      <c r="D1562" s="200" t="s">
        <v>238</v>
      </c>
      <c r="E1562" s="211" t="s">
        <v>19</v>
      </c>
      <c r="F1562" s="212" t="s">
        <v>2365</v>
      </c>
      <c r="G1562" s="210"/>
      <c r="H1562" s="213">
        <v>0.17499999999999999</v>
      </c>
      <c r="I1562" s="214"/>
      <c r="J1562" s="210"/>
      <c r="K1562" s="210"/>
      <c r="L1562" s="215"/>
      <c r="M1562" s="216"/>
      <c r="N1562" s="217"/>
      <c r="O1562" s="217"/>
      <c r="P1562" s="217"/>
      <c r="Q1562" s="217"/>
      <c r="R1562" s="217"/>
      <c r="S1562" s="217"/>
      <c r="T1562" s="218"/>
      <c r="AT1562" s="219" t="s">
        <v>238</v>
      </c>
      <c r="AU1562" s="219" t="s">
        <v>82</v>
      </c>
      <c r="AV1562" s="14" t="s">
        <v>82</v>
      </c>
      <c r="AW1562" s="14" t="s">
        <v>35</v>
      </c>
      <c r="AX1562" s="14" t="s">
        <v>73</v>
      </c>
      <c r="AY1562" s="219" t="s">
        <v>226</v>
      </c>
    </row>
    <row r="1563" spans="2:51" s="14" customFormat="1" ht="11.25">
      <c r="B1563" s="209"/>
      <c r="C1563" s="210"/>
      <c r="D1563" s="200" t="s">
        <v>238</v>
      </c>
      <c r="E1563" s="211" t="s">
        <v>19</v>
      </c>
      <c r="F1563" s="212" t="s">
        <v>1531</v>
      </c>
      <c r="G1563" s="210"/>
      <c r="H1563" s="213">
        <v>2.3730000000000002</v>
      </c>
      <c r="I1563" s="214"/>
      <c r="J1563" s="210"/>
      <c r="K1563" s="210"/>
      <c r="L1563" s="215"/>
      <c r="M1563" s="216"/>
      <c r="N1563" s="217"/>
      <c r="O1563" s="217"/>
      <c r="P1563" s="217"/>
      <c r="Q1563" s="217"/>
      <c r="R1563" s="217"/>
      <c r="S1563" s="217"/>
      <c r="T1563" s="218"/>
      <c r="AT1563" s="219" t="s">
        <v>238</v>
      </c>
      <c r="AU1563" s="219" t="s">
        <v>82</v>
      </c>
      <c r="AV1563" s="14" t="s">
        <v>82</v>
      </c>
      <c r="AW1563" s="14" t="s">
        <v>35</v>
      </c>
      <c r="AX1563" s="14" t="s">
        <v>73</v>
      </c>
      <c r="AY1563" s="219" t="s">
        <v>226</v>
      </c>
    </row>
    <row r="1564" spans="2:51" s="14" customFormat="1" ht="11.25">
      <c r="B1564" s="209"/>
      <c r="C1564" s="210"/>
      <c r="D1564" s="200" t="s">
        <v>238</v>
      </c>
      <c r="E1564" s="211" t="s">
        <v>19</v>
      </c>
      <c r="F1564" s="212" t="s">
        <v>1532</v>
      </c>
      <c r="G1564" s="210"/>
      <c r="H1564" s="213">
        <v>-3.8130000000000002</v>
      </c>
      <c r="I1564" s="214"/>
      <c r="J1564" s="210"/>
      <c r="K1564" s="210"/>
      <c r="L1564" s="215"/>
      <c r="M1564" s="216"/>
      <c r="N1564" s="217"/>
      <c r="O1564" s="217"/>
      <c r="P1564" s="217"/>
      <c r="Q1564" s="217"/>
      <c r="R1564" s="217"/>
      <c r="S1564" s="217"/>
      <c r="T1564" s="218"/>
      <c r="AT1564" s="219" t="s">
        <v>238</v>
      </c>
      <c r="AU1564" s="219" t="s">
        <v>82</v>
      </c>
      <c r="AV1564" s="14" t="s">
        <v>82</v>
      </c>
      <c r="AW1564" s="14" t="s">
        <v>35</v>
      </c>
      <c r="AX1564" s="14" t="s">
        <v>73</v>
      </c>
      <c r="AY1564" s="219" t="s">
        <v>226</v>
      </c>
    </row>
    <row r="1565" spans="2:51" s="16" customFormat="1" ht="11.25">
      <c r="B1565" s="253"/>
      <c r="C1565" s="254"/>
      <c r="D1565" s="200" t="s">
        <v>238</v>
      </c>
      <c r="E1565" s="255" t="s">
        <v>19</v>
      </c>
      <c r="F1565" s="256" t="s">
        <v>1207</v>
      </c>
      <c r="G1565" s="254"/>
      <c r="H1565" s="257">
        <v>24.475000000000001</v>
      </c>
      <c r="I1565" s="258"/>
      <c r="J1565" s="254"/>
      <c r="K1565" s="254"/>
      <c r="L1565" s="259"/>
      <c r="M1565" s="260"/>
      <c r="N1565" s="261"/>
      <c r="O1565" s="261"/>
      <c r="P1565" s="261"/>
      <c r="Q1565" s="261"/>
      <c r="R1565" s="261"/>
      <c r="S1565" s="261"/>
      <c r="T1565" s="262"/>
      <c r="AT1565" s="263" t="s">
        <v>238</v>
      </c>
      <c r="AU1565" s="263" t="s">
        <v>82</v>
      </c>
      <c r="AV1565" s="16" t="s">
        <v>90</v>
      </c>
      <c r="AW1565" s="16" t="s">
        <v>35</v>
      </c>
      <c r="AX1565" s="16" t="s">
        <v>73</v>
      </c>
      <c r="AY1565" s="263" t="s">
        <v>226</v>
      </c>
    </row>
    <row r="1566" spans="2:51" s="13" customFormat="1" ht="11.25">
      <c r="B1566" s="198"/>
      <c r="C1566" s="199"/>
      <c r="D1566" s="200" t="s">
        <v>238</v>
      </c>
      <c r="E1566" s="201" t="s">
        <v>19</v>
      </c>
      <c r="F1566" s="202" t="s">
        <v>1538</v>
      </c>
      <c r="G1566" s="199"/>
      <c r="H1566" s="201" t="s">
        <v>19</v>
      </c>
      <c r="I1566" s="203"/>
      <c r="J1566" s="199"/>
      <c r="K1566" s="199"/>
      <c r="L1566" s="204"/>
      <c r="M1566" s="205"/>
      <c r="N1566" s="206"/>
      <c r="O1566" s="206"/>
      <c r="P1566" s="206"/>
      <c r="Q1566" s="206"/>
      <c r="R1566" s="206"/>
      <c r="S1566" s="206"/>
      <c r="T1566" s="207"/>
      <c r="AT1566" s="208" t="s">
        <v>238</v>
      </c>
      <c r="AU1566" s="208" t="s">
        <v>82</v>
      </c>
      <c r="AV1566" s="13" t="s">
        <v>80</v>
      </c>
      <c r="AW1566" s="13" t="s">
        <v>35</v>
      </c>
      <c r="AX1566" s="13" t="s">
        <v>73</v>
      </c>
      <c r="AY1566" s="208" t="s">
        <v>226</v>
      </c>
    </row>
    <row r="1567" spans="2:51" s="14" customFormat="1" ht="11.25">
      <c r="B1567" s="209"/>
      <c r="C1567" s="210"/>
      <c r="D1567" s="200" t="s">
        <v>238</v>
      </c>
      <c r="E1567" s="211" t="s">
        <v>19</v>
      </c>
      <c r="F1567" s="212" t="s">
        <v>1539</v>
      </c>
      <c r="G1567" s="210"/>
      <c r="H1567" s="213">
        <v>36.536999999999999</v>
      </c>
      <c r="I1567" s="214"/>
      <c r="J1567" s="210"/>
      <c r="K1567" s="210"/>
      <c r="L1567" s="215"/>
      <c r="M1567" s="216"/>
      <c r="N1567" s="217"/>
      <c r="O1567" s="217"/>
      <c r="P1567" s="217"/>
      <c r="Q1567" s="217"/>
      <c r="R1567" s="217"/>
      <c r="S1567" s="217"/>
      <c r="T1567" s="218"/>
      <c r="AT1567" s="219" t="s">
        <v>238</v>
      </c>
      <c r="AU1567" s="219" t="s">
        <v>82</v>
      </c>
      <c r="AV1567" s="14" t="s">
        <v>82</v>
      </c>
      <c r="AW1567" s="14" t="s">
        <v>35</v>
      </c>
      <c r="AX1567" s="14" t="s">
        <v>73</v>
      </c>
      <c r="AY1567" s="219" t="s">
        <v>226</v>
      </c>
    </row>
    <row r="1568" spans="2:51" s="14" customFormat="1" ht="11.25">
      <c r="B1568" s="209"/>
      <c r="C1568" s="210"/>
      <c r="D1568" s="200" t="s">
        <v>238</v>
      </c>
      <c r="E1568" s="211" t="s">
        <v>19</v>
      </c>
      <c r="F1568" s="212" t="s">
        <v>2367</v>
      </c>
      <c r="G1568" s="210"/>
      <c r="H1568" s="213">
        <v>0.248</v>
      </c>
      <c r="I1568" s="214"/>
      <c r="J1568" s="210"/>
      <c r="K1568" s="210"/>
      <c r="L1568" s="215"/>
      <c r="M1568" s="216"/>
      <c r="N1568" s="217"/>
      <c r="O1568" s="217"/>
      <c r="P1568" s="217"/>
      <c r="Q1568" s="217"/>
      <c r="R1568" s="217"/>
      <c r="S1568" s="217"/>
      <c r="T1568" s="218"/>
      <c r="AT1568" s="219" t="s">
        <v>238</v>
      </c>
      <c r="AU1568" s="219" t="s">
        <v>82</v>
      </c>
      <c r="AV1568" s="14" t="s">
        <v>82</v>
      </c>
      <c r="AW1568" s="14" t="s">
        <v>35</v>
      </c>
      <c r="AX1568" s="14" t="s">
        <v>73</v>
      </c>
      <c r="AY1568" s="219" t="s">
        <v>226</v>
      </c>
    </row>
    <row r="1569" spans="2:51" s="14" customFormat="1" ht="11.25">
      <c r="B1569" s="209"/>
      <c r="C1569" s="210"/>
      <c r="D1569" s="200" t="s">
        <v>238</v>
      </c>
      <c r="E1569" s="211" t="s">
        <v>19</v>
      </c>
      <c r="F1569" s="212" t="s">
        <v>1540</v>
      </c>
      <c r="G1569" s="210"/>
      <c r="H1569" s="213">
        <v>-4.3339999999999996</v>
      </c>
      <c r="I1569" s="214"/>
      <c r="J1569" s="210"/>
      <c r="K1569" s="210"/>
      <c r="L1569" s="215"/>
      <c r="M1569" s="216"/>
      <c r="N1569" s="217"/>
      <c r="O1569" s="217"/>
      <c r="P1569" s="217"/>
      <c r="Q1569" s="217"/>
      <c r="R1569" s="217"/>
      <c r="S1569" s="217"/>
      <c r="T1569" s="218"/>
      <c r="AT1569" s="219" t="s">
        <v>238</v>
      </c>
      <c r="AU1569" s="219" t="s">
        <v>82</v>
      </c>
      <c r="AV1569" s="14" t="s">
        <v>82</v>
      </c>
      <c r="AW1569" s="14" t="s">
        <v>35</v>
      </c>
      <c r="AX1569" s="14" t="s">
        <v>73</v>
      </c>
      <c r="AY1569" s="219" t="s">
        <v>226</v>
      </c>
    </row>
    <row r="1570" spans="2:51" s="16" customFormat="1" ht="11.25">
      <c r="B1570" s="253"/>
      <c r="C1570" s="254"/>
      <c r="D1570" s="200" t="s">
        <v>238</v>
      </c>
      <c r="E1570" s="255" t="s">
        <v>19</v>
      </c>
      <c r="F1570" s="256" t="s">
        <v>1207</v>
      </c>
      <c r="G1570" s="254"/>
      <c r="H1570" s="257">
        <v>32.451000000000001</v>
      </c>
      <c r="I1570" s="258"/>
      <c r="J1570" s="254"/>
      <c r="K1570" s="254"/>
      <c r="L1570" s="259"/>
      <c r="M1570" s="260"/>
      <c r="N1570" s="261"/>
      <c r="O1570" s="261"/>
      <c r="P1570" s="261"/>
      <c r="Q1570" s="261"/>
      <c r="R1570" s="261"/>
      <c r="S1570" s="261"/>
      <c r="T1570" s="262"/>
      <c r="AT1570" s="263" t="s">
        <v>238</v>
      </c>
      <c r="AU1570" s="263" t="s">
        <v>82</v>
      </c>
      <c r="AV1570" s="16" t="s">
        <v>90</v>
      </c>
      <c r="AW1570" s="16" t="s">
        <v>35</v>
      </c>
      <c r="AX1570" s="16" t="s">
        <v>73</v>
      </c>
      <c r="AY1570" s="263" t="s">
        <v>226</v>
      </c>
    </row>
    <row r="1571" spans="2:51" s="13" customFormat="1" ht="11.25">
      <c r="B1571" s="198"/>
      <c r="C1571" s="199"/>
      <c r="D1571" s="200" t="s">
        <v>238</v>
      </c>
      <c r="E1571" s="201" t="s">
        <v>19</v>
      </c>
      <c r="F1571" s="202" t="s">
        <v>1541</v>
      </c>
      <c r="G1571" s="199"/>
      <c r="H1571" s="201" t="s">
        <v>19</v>
      </c>
      <c r="I1571" s="203"/>
      <c r="J1571" s="199"/>
      <c r="K1571" s="199"/>
      <c r="L1571" s="204"/>
      <c r="M1571" s="205"/>
      <c r="N1571" s="206"/>
      <c r="O1571" s="206"/>
      <c r="P1571" s="206"/>
      <c r="Q1571" s="206"/>
      <c r="R1571" s="206"/>
      <c r="S1571" s="206"/>
      <c r="T1571" s="207"/>
      <c r="AT1571" s="208" t="s">
        <v>238</v>
      </c>
      <c r="AU1571" s="208" t="s">
        <v>82</v>
      </c>
      <c r="AV1571" s="13" t="s">
        <v>80</v>
      </c>
      <c r="AW1571" s="13" t="s">
        <v>35</v>
      </c>
      <c r="AX1571" s="13" t="s">
        <v>73</v>
      </c>
      <c r="AY1571" s="208" t="s">
        <v>226</v>
      </c>
    </row>
    <row r="1572" spans="2:51" s="14" customFormat="1" ht="11.25">
      <c r="B1572" s="209"/>
      <c r="C1572" s="210"/>
      <c r="D1572" s="200" t="s">
        <v>238</v>
      </c>
      <c r="E1572" s="211" t="s">
        <v>19</v>
      </c>
      <c r="F1572" s="212" t="s">
        <v>1542</v>
      </c>
      <c r="G1572" s="210"/>
      <c r="H1572" s="213">
        <v>26.13</v>
      </c>
      <c r="I1572" s="214"/>
      <c r="J1572" s="210"/>
      <c r="K1572" s="210"/>
      <c r="L1572" s="215"/>
      <c r="M1572" s="216"/>
      <c r="N1572" s="217"/>
      <c r="O1572" s="217"/>
      <c r="P1572" s="217"/>
      <c r="Q1572" s="217"/>
      <c r="R1572" s="217"/>
      <c r="S1572" s="217"/>
      <c r="T1572" s="218"/>
      <c r="AT1572" s="219" t="s">
        <v>238</v>
      </c>
      <c r="AU1572" s="219" t="s">
        <v>82</v>
      </c>
      <c r="AV1572" s="14" t="s">
        <v>82</v>
      </c>
      <c r="AW1572" s="14" t="s">
        <v>35</v>
      </c>
      <c r="AX1572" s="14" t="s">
        <v>73</v>
      </c>
      <c r="AY1572" s="219" t="s">
        <v>226</v>
      </c>
    </row>
    <row r="1573" spans="2:51" s="14" customFormat="1" ht="11.25">
      <c r="B1573" s="209"/>
      <c r="C1573" s="210"/>
      <c r="D1573" s="200" t="s">
        <v>238</v>
      </c>
      <c r="E1573" s="211" t="s">
        <v>19</v>
      </c>
      <c r="F1573" s="212" t="s">
        <v>2368</v>
      </c>
      <c r="G1573" s="210"/>
      <c r="H1573" s="213">
        <v>0.125</v>
      </c>
      <c r="I1573" s="214"/>
      <c r="J1573" s="210"/>
      <c r="K1573" s="210"/>
      <c r="L1573" s="215"/>
      <c r="M1573" s="216"/>
      <c r="N1573" s="217"/>
      <c r="O1573" s="217"/>
      <c r="P1573" s="217"/>
      <c r="Q1573" s="217"/>
      <c r="R1573" s="217"/>
      <c r="S1573" s="217"/>
      <c r="T1573" s="218"/>
      <c r="AT1573" s="219" t="s">
        <v>238</v>
      </c>
      <c r="AU1573" s="219" t="s">
        <v>82</v>
      </c>
      <c r="AV1573" s="14" t="s">
        <v>82</v>
      </c>
      <c r="AW1573" s="14" t="s">
        <v>35</v>
      </c>
      <c r="AX1573" s="14" t="s">
        <v>73</v>
      </c>
      <c r="AY1573" s="219" t="s">
        <v>226</v>
      </c>
    </row>
    <row r="1574" spans="2:51" s="14" customFormat="1" ht="11.25">
      <c r="B1574" s="209"/>
      <c r="C1574" s="210"/>
      <c r="D1574" s="200" t="s">
        <v>238</v>
      </c>
      <c r="E1574" s="211" t="s">
        <v>19</v>
      </c>
      <c r="F1574" s="212" t="s">
        <v>1543</v>
      </c>
      <c r="G1574" s="210"/>
      <c r="H1574" s="213">
        <v>-1.7729999999999999</v>
      </c>
      <c r="I1574" s="214"/>
      <c r="J1574" s="210"/>
      <c r="K1574" s="210"/>
      <c r="L1574" s="215"/>
      <c r="M1574" s="216"/>
      <c r="N1574" s="217"/>
      <c r="O1574" s="217"/>
      <c r="P1574" s="217"/>
      <c r="Q1574" s="217"/>
      <c r="R1574" s="217"/>
      <c r="S1574" s="217"/>
      <c r="T1574" s="218"/>
      <c r="AT1574" s="219" t="s">
        <v>238</v>
      </c>
      <c r="AU1574" s="219" t="s">
        <v>82</v>
      </c>
      <c r="AV1574" s="14" t="s">
        <v>82</v>
      </c>
      <c r="AW1574" s="14" t="s">
        <v>35</v>
      </c>
      <c r="AX1574" s="14" t="s">
        <v>73</v>
      </c>
      <c r="AY1574" s="219" t="s">
        <v>226</v>
      </c>
    </row>
    <row r="1575" spans="2:51" s="16" customFormat="1" ht="11.25">
      <c r="B1575" s="253"/>
      <c r="C1575" s="254"/>
      <c r="D1575" s="200" t="s">
        <v>238</v>
      </c>
      <c r="E1575" s="255" t="s">
        <v>19</v>
      </c>
      <c r="F1575" s="256" t="s">
        <v>1207</v>
      </c>
      <c r="G1575" s="254"/>
      <c r="H1575" s="257">
        <v>24.481999999999999</v>
      </c>
      <c r="I1575" s="258"/>
      <c r="J1575" s="254"/>
      <c r="K1575" s="254"/>
      <c r="L1575" s="259"/>
      <c r="M1575" s="260"/>
      <c r="N1575" s="261"/>
      <c r="O1575" s="261"/>
      <c r="P1575" s="261"/>
      <c r="Q1575" s="261"/>
      <c r="R1575" s="261"/>
      <c r="S1575" s="261"/>
      <c r="T1575" s="262"/>
      <c r="AT1575" s="263" t="s">
        <v>238</v>
      </c>
      <c r="AU1575" s="263" t="s">
        <v>82</v>
      </c>
      <c r="AV1575" s="16" t="s">
        <v>90</v>
      </c>
      <c r="AW1575" s="16" t="s">
        <v>35</v>
      </c>
      <c r="AX1575" s="16" t="s">
        <v>73</v>
      </c>
      <c r="AY1575" s="263" t="s">
        <v>226</v>
      </c>
    </row>
    <row r="1576" spans="2:51" s="13" customFormat="1" ht="11.25">
      <c r="B1576" s="198"/>
      <c r="C1576" s="199"/>
      <c r="D1576" s="200" t="s">
        <v>238</v>
      </c>
      <c r="E1576" s="201" t="s">
        <v>19</v>
      </c>
      <c r="F1576" s="202" t="s">
        <v>1544</v>
      </c>
      <c r="G1576" s="199"/>
      <c r="H1576" s="201" t="s">
        <v>19</v>
      </c>
      <c r="I1576" s="203"/>
      <c r="J1576" s="199"/>
      <c r="K1576" s="199"/>
      <c r="L1576" s="204"/>
      <c r="M1576" s="205"/>
      <c r="N1576" s="206"/>
      <c r="O1576" s="206"/>
      <c r="P1576" s="206"/>
      <c r="Q1576" s="206"/>
      <c r="R1576" s="206"/>
      <c r="S1576" s="206"/>
      <c r="T1576" s="207"/>
      <c r="AT1576" s="208" t="s">
        <v>238</v>
      </c>
      <c r="AU1576" s="208" t="s">
        <v>82</v>
      </c>
      <c r="AV1576" s="13" t="s">
        <v>80</v>
      </c>
      <c r="AW1576" s="13" t="s">
        <v>35</v>
      </c>
      <c r="AX1576" s="13" t="s">
        <v>73</v>
      </c>
      <c r="AY1576" s="208" t="s">
        <v>226</v>
      </c>
    </row>
    <row r="1577" spans="2:51" s="14" customFormat="1" ht="11.25">
      <c r="B1577" s="209"/>
      <c r="C1577" s="210"/>
      <c r="D1577" s="200" t="s">
        <v>238</v>
      </c>
      <c r="E1577" s="211" t="s">
        <v>19</v>
      </c>
      <c r="F1577" s="212" t="s">
        <v>1542</v>
      </c>
      <c r="G1577" s="210"/>
      <c r="H1577" s="213">
        <v>26.13</v>
      </c>
      <c r="I1577" s="214"/>
      <c r="J1577" s="210"/>
      <c r="K1577" s="210"/>
      <c r="L1577" s="215"/>
      <c r="M1577" s="216"/>
      <c r="N1577" s="217"/>
      <c r="O1577" s="217"/>
      <c r="P1577" s="217"/>
      <c r="Q1577" s="217"/>
      <c r="R1577" s="217"/>
      <c r="S1577" s="217"/>
      <c r="T1577" s="218"/>
      <c r="AT1577" s="219" t="s">
        <v>238</v>
      </c>
      <c r="AU1577" s="219" t="s">
        <v>82</v>
      </c>
      <c r="AV1577" s="14" t="s">
        <v>82</v>
      </c>
      <c r="AW1577" s="14" t="s">
        <v>35</v>
      </c>
      <c r="AX1577" s="14" t="s">
        <v>73</v>
      </c>
      <c r="AY1577" s="219" t="s">
        <v>226</v>
      </c>
    </row>
    <row r="1578" spans="2:51" s="14" customFormat="1" ht="11.25">
      <c r="B1578" s="209"/>
      <c r="C1578" s="210"/>
      <c r="D1578" s="200" t="s">
        <v>238</v>
      </c>
      <c r="E1578" s="211" t="s">
        <v>19</v>
      </c>
      <c r="F1578" s="212" t="s">
        <v>2368</v>
      </c>
      <c r="G1578" s="210"/>
      <c r="H1578" s="213">
        <v>0.125</v>
      </c>
      <c r="I1578" s="214"/>
      <c r="J1578" s="210"/>
      <c r="K1578" s="210"/>
      <c r="L1578" s="215"/>
      <c r="M1578" s="216"/>
      <c r="N1578" s="217"/>
      <c r="O1578" s="217"/>
      <c r="P1578" s="217"/>
      <c r="Q1578" s="217"/>
      <c r="R1578" s="217"/>
      <c r="S1578" s="217"/>
      <c r="T1578" s="218"/>
      <c r="AT1578" s="219" t="s">
        <v>238</v>
      </c>
      <c r="AU1578" s="219" t="s">
        <v>82</v>
      </c>
      <c r="AV1578" s="14" t="s">
        <v>82</v>
      </c>
      <c r="AW1578" s="14" t="s">
        <v>35</v>
      </c>
      <c r="AX1578" s="14" t="s">
        <v>73</v>
      </c>
      <c r="AY1578" s="219" t="s">
        <v>226</v>
      </c>
    </row>
    <row r="1579" spans="2:51" s="14" customFormat="1" ht="11.25">
      <c r="B1579" s="209"/>
      <c r="C1579" s="210"/>
      <c r="D1579" s="200" t="s">
        <v>238</v>
      </c>
      <c r="E1579" s="211" t="s">
        <v>19</v>
      </c>
      <c r="F1579" s="212" t="s">
        <v>1543</v>
      </c>
      <c r="G1579" s="210"/>
      <c r="H1579" s="213">
        <v>-1.7729999999999999</v>
      </c>
      <c r="I1579" s="214"/>
      <c r="J1579" s="210"/>
      <c r="K1579" s="210"/>
      <c r="L1579" s="215"/>
      <c r="M1579" s="216"/>
      <c r="N1579" s="217"/>
      <c r="O1579" s="217"/>
      <c r="P1579" s="217"/>
      <c r="Q1579" s="217"/>
      <c r="R1579" s="217"/>
      <c r="S1579" s="217"/>
      <c r="T1579" s="218"/>
      <c r="AT1579" s="219" t="s">
        <v>238</v>
      </c>
      <c r="AU1579" s="219" t="s">
        <v>82</v>
      </c>
      <c r="AV1579" s="14" t="s">
        <v>82</v>
      </c>
      <c r="AW1579" s="14" t="s">
        <v>35</v>
      </c>
      <c r="AX1579" s="14" t="s">
        <v>73</v>
      </c>
      <c r="AY1579" s="219" t="s">
        <v>226</v>
      </c>
    </row>
    <row r="1580" spans="2:51" s="16" customFormat="1" ht="11.25">
      <c r="B1580" s="253"/>
      <c r="C1580" s="254"/>
      <c r="D1580" s="200" t="s">
        <v>238</v>
      </c>
      <c r="E1580" s="255" t="s">
        <v>19</v>
      </c>
      <c r="F1580" s="256" t="s">
        <v>1207</v>
      </c>
      <c r="G1580" s="254"/>
      <c r="H1580" s="257">
        <v>24.481999999999999</v>
      </c>
      <c r="I1580" s="258"/>
      <c r="J1580" s="254"/>
      <c r="K1580" s="254"/>
      <c r="L1580" s="259"/>
      <c r="M1580" s="260"/>
      <c r="N1580" s="261"/>
      <c r="O1580" s="261"/>
      <c r="P1580" s="261"/>
      <c r="Q1580" s="261"/>
      <c r="R1580" s="261"/>
      <c r="S1580" s="261"/>
      <c r="T1580" s="262"/>
      <c r="AT1580" s="263" t="s">
        <v>238</v>
      </c>
      <c r="AU1580" s="263" t="s">
        <v>82</v>
      </c>
      <c r="AV1580" s="16" t="s">
        <v>90</v>
      </c>
      <c r="AW1580" s="16" t="s">
        <v>35</v>
      </c>
      <c r="AX1580" s="16" t="s">
        <v>73</v>
      </c>
      <c r="AY1580" s="263" t="s">
        <v>226</v>
      </c>
    </row>
    <row r="1581" spans="2:51" s="13" customFormat="1" ht="11.25">
      <c r="B1581" s="198"/>
      <c r="C1581" s="199"/>
      <c r="D1581" s="200" t="s">
        <v>238</v>
      </c>
      <c r="E1581" s="201" t="s">
        <v>19</v>
      </c>
      <c r="F1581" s="202" t="s">
        <v>1548</v>
      </c>
      <c r="G1581" s="199"/>
      <c r="H1581" s="201" t="s">
        <v>19</v>
      </c>
      <c r="I1581" s="203"/>
      <c r="J1581" s="199"/>
      <c r="K1581" s="199"/>
      <c r="L1581" s="204"/>
      <c r="M1581" s="205"/>
      <c r="N1581" s="206"/>
      <c r="O1581" s="206"/>
      <c r="P1581" s="206"/>
      <c r="Q1581" s="206"/>
      <c r="R1581" s="206"/>
      <c r="S1581" s="206"/>
      <c r="T1581" s="207"/>
      <c r="AT1581" s="208" t="s">
        <v>238</v>
      </c>
      <c r="AU1581" s="208" t="s">
        <v>82</v>
      </c>
      <c r="AV1581" s="13" t="s">
        <v>80</v>
      </c>
      <c r="AW1581" s="13" t="s">
        <v>35</v>
      </c>
      <c r="AX1581" s="13" t="s">
        <v>73</v>
      </c>
      <c r="AY1581" s="208" t="s">
        <v>226</v>
      </c>
    </row>
    <row r="1582" spans="2:51" s="14" customFormat="1" ht="11.25">
      <c r="B1582" s="209"/>
      <c r="C1582" s="210"/>
      <c r="D1582" s="200" t="s">
        <v>238</v>
      </c>
      <c r="E1582" s="211" t="s">
        <v>19</v>
      </c>
      <c r="F1582" s="212" t="s">
        <v>1549</v>
      </c>
      <c r="G1582" s="210"/>
      <c r="H1582" s="213">
        <v>38.89</v>
      </c>
      <c r="I1582" s="214"/>
      <c r="J1582" s="210"/>
      <c r="K1582" s="210"/>
      <c r="L1582" s="215"/>
      <c r="M1582" s="216"/>
      <c r="N1582" s="217"/>
      <c r="O1582" s="217"/>
      <c r="P1582" s="217"/>
      <c r="Q1582" s="217"/>
      <c r="R1582" s="217"/>
      <c r="S1582" s="217"/>
      <c r="T1582" s="218"/>
      <c r="AT1582" s="219" t="s">
        <v>238</v>
      </c>
      <c r="AU1582" s="219" t="s">
        <v>82</v>
      </c>
      <c r="AV1582" s="14" t="s">
        <v>82</v>
      </c>
      <c r="AW1582" s="14" t="s">
        <v>35</v>
      </c>
      <c r="AX1582" s="14" t="s">
        <v>73</v>
      </c>
      <c r="AY1582" s="219" t="s">
        <v>226</v>
      </c>
    </row>
    <row r="1583" spans="2:51" s="14" customFormat="1" ht="11.25">
      <c r="B1583" s="209"/>
      <c r="C1583" s="210"/>
      <c r="D1583" s="200" t="s">
        <v>238</v>
      </c>
      <c r="E1583" s="211" t="s">
        <v>19</v>
      </c>
      <c r="F1583" s="212" t="s">
        <v>1550</v>
      </c>
      <c r="G1583" s="210"/>
      <c r="H1583" s="213">
        <v>3.367</v>
      </c>
      <c r="I1583" s="214"/>
      <c r="J1583" s="210"/>
      <c r="K1583" s="210"/>
      <c r="L1583" s="215"/>
      <c r="M1583" s="216"/>
      <c r="N1583" s="217"/>
      <c r="O1583" s="217"/>
      <c r="P1583" s="217"/>
      <c r="Q1583" s="217"/>
      <c r="R1583" s="217"/>
      <c r="S1583" s="217"/>
      <c r="T1583" s="218"/>
      <c r="AT1583" s="219" t="s">
        <v>238</v>
      </c>
      <c r="AU1583" s="219" t="s">
        <v>82</v>
      </c>
      <c r="AV1583" s="14" t="s">
        <v>82</v>
      </c>
      <c r="AW1583" s="14" t="s">
        <v>35</v>
      </c>
      <c r="AX1583" s="14" t="s">
        <v>73</v>
      </c>
      <c r="AY1583" s="219" t="s">
        <v>226</v>
      </c>
    </row>
    <row r="1584" spans="2:51" s="14" customFormat="1" ht="11.25">
      <c r="B1584" s="209"/>
      <c r="C1584" s="210"/>
      <c r="D1584" s="200" t="s">
        <v>238</v>
      </c>
      <c r="E1584" s="211" t="s">
        <v>19</v>
      </c>
      <c r="F1584" s="212" t="s">
        <v>1551</v>
      </c>
      <c r="G1584" s="210"/>
      <c r="H1584" s="213">
        <v>-10.227</v>
      </c>
      <c r="I1584" s="214"/>
      <c r="J1584" s="210"/>
      <c r="K1584" s="210"/>
      <c r="L1584" s="215"/>
      <c r="M1584" s="216"/>
      <c r="N1584" s="217"/>
      <c r="O1584" s="217"/>
      <c r="P1584" s="217"/>
      <c r="Q1584" s="217"/>
      <c r="R1584" s="217"/>
      <c r="S1584" s="217"/>
      <c r="T1584" s="218"/>
      <c r="AT1584" s="219" t="s">
        <v>238</v>
      </c>
      <c r="AU1584" s="219" t="s">
        <v>82</v>
      </c>
      <c r="AV1584" s="14" t="s">
        <v>82</v>
      </c>
      <c r="AW1584" s="14" t="s">
        <v>35</v>
      </c>
      <c r="AX1584" s="14" t="s">
        <v>73</v>
      </c>
      <c r="AY1584" s="219" t="s">
        <v>226</v>
      </c>
    </row>
    <row r="1585" spans="2:51" s="16" customFormat="1" ht="11.25">
      <c r="B1585" s="253"/>
      <c r="C1585" s="254"/>
      <c r="D1585" s="200" t="s">
        <v>238</v>
      </c>
      <c r="E1585" s="255" t="s">
        <v>19</v>
      </c>
      <c r="F1585" s="256" t="s">
        <v>1207</v>
      </c>
      <c r="G1585" s="254"/>
      <c r="H1585" s="257">
        <v>32.03</v>
      </c>
      <c r="I1585" s="258"/>
      <c r="J1585" s="254"/>
      <c r="K1585" s="254"/>
      <c r="L1585" s="259"/>
      <c r="M1585" s="260"/>
      <c r="N1585" s="261"/>
      <c r="O1585" s="261"/>
      <c r="P1585" s="261"/>
      <c r="Q1585" s="261"/>
      <c r="R1585" s="261"/>
      <c r="S1585" s="261"/>
      <c r="T1585" s="262"/>
      <c r="AT1585" s="263" t="s">
        <v>238</v>
      </c>
      <c r="AU1585" s="263" t="s">
        <v>82</v>
      </c>
      <c r="AV1585" s="16" t="s">
        <v>90</v>
      </c>
      <c r="AW1585" s="16" t="s">
        <v>35</v>
      </c>
      <c r="AX1585" s="16" t="s">
        <v>73</v>
      </c>
      <c r="AY1585" s="263" t="s">
        <v>226</v>
      </c>
    </row>
    <row r="1586" spans="2:51" s="13" customFormat="1" ht="11.25">
      <c r="B1586" s="198"/>
      <c r="C1586" s="199"/>
      <c r="D1586" s="200" t="s">
        <v>238</v>
      </c>
      <c r="E1586" s="201" t="s">
        <v>19</v>
      </c>
      <c r="F1586" s="202" t="s">
        <v>1552</v>
      </c>
      <c r="G1586" s="199"/>
      <c r="H1586" s="201" t="s">
        <v>19</v>
      </c>
      <c r="I1586" s="203"/>
      <c r="J1586" s="199"/>
      <c r="K1586" s="199"/>
      <c r="L1586" s="204"/>
      <c r="M1586" s="205"/>
      <c r="N1586" s="206"/>
      <c r="O1586" s="206"/>
      <c r="P1586" s="206"/>
      <c r="Q1586" s="206"/>
      <c r="R1586" s="206"/>
      <c r="S1586" s="206"/>
      <c r="T1586" s="207"/>
      <c r="AT1586" s="208" t="s">
        <v>238</v>
      </c>
      <c r="AU1586" s="208" t="s">
        <v>82</v>
      </c>
      <c r="AV1586" s="13" t="s">
        <v>80</v>
      </c>
      <c r="AW1586" s="13" t="s">
        <v>35</v>
      </c>
      <c r="AX1586" s="13" t="s">
        <v>73</v>
      </c>
      <c r="AY1586" s="208" t="s">
        <v>226</v>
      </c>
    </row>
    <row r="1587" spans="2:51" s="14" customFormat="1" ht="11.25">
      <c r="B1587" s="209"/>
      <c r="C1587" s="210"/>
      <c r="D1587" s="200" t="s">
        <v>238</v>
      </c>
      <c r="E1587" s="211" t="s">
        <v>19</v>
      </c>
      <c r="F1587" s="212" t="s">
        <v>1553</v>
      </c>
      <c r="G1587" s="210"/>
      <c r="H1587" s="213">
        <v>145.08000000000001</v>
      </c>
      <c r="I1587" s="214"/>
      <c r="J1587" s="210"/>
      <c r="K1587" s="210"/>
      <c r="L1587" s="215"/>
      <c r="M1587" s="216"/>
      <c r="N1587" s="217"/>
      <c r="O1587" s="217"/>
      <c r="P1587" s="217"/>
      <c r="Q1587" s="217"/>
      <c r="R1587" s="217"/>
      <c r="S1587" s="217"/>
      <c r="T1587" s="218"/>
      <c r="AT1587" s="219" t="s">
        <v>238</v>
      </c>
      <c r="AU1587" s="219" t="s">
        <v>82</v>
      </c>
      <c r="AV1587" s="14" t="s">
        <v>82</v>
      </c>
      <c r="AW1587" s="14" t="s">
        <v>35</v>
      </c>
      <c r="AX1587" s="14" t="s">
        <v>73</v>
      </c>
      <c r="AY1587" s="219" t="s">
        <v>226</v>
      </c>
    </row>
    <row r="1588" spans="2:51" s="14" customFormat="1" ht="11.25">
      <c r="B1588" s="209"/>
      <c r="C1588" s="210"/>
      <c r="D1588" s="200" t="s">
        <v>238</v>
      </c>
      <c r="E1588" s="211" t="s">
        <v>19</v>
      </c>
      <c r="F1588" s="212" t="s">
        <v>1554</v>
      </c>
      <c r="G1588" s="210"/>
      <c r="H1588" s="213">
        <v>1.5249999999999999</v>
      </c>
      <c r="I1588" s="214"/>
      <c r="J1588" s="210"/>
      <c r="K1588" s="210"/>
      <c r="L1588" s="215"/>
      <c r="M1588" s="216"/>
      <c r="N1588" s="217"/>
      <c r="O1588" s="217"/>
      <c r="P1588" s="217"/>
      <c r="Q1588" s="217"/>
      <c r="R1588" s="217"/>
      <c r="S1588" s="217"/>
      <c r="T1588" s="218"/>
      <c r="AT1588" s="219" t="s">
        <v>238</v>
      </c>
      <c r="AU1588" s="219" t="s">
        <v>82</v>
      </c>
      <c r="AV1588" s="14" t="s">
        <v>82</v>
      </c>
      <c r="AW1588" s="14" t="s">
        <v>35</v>
      </c>
      <c r="AX1588" s="14" t="s">
        <v>73</v>
      </c>
      <c r="AY1588" s="219" t="s">
        <v>226</v>
      </c>
    </row>
    <row r="1589" spans="2:51" s="14" customFormat="1" ht="11.25">
      <c r="B1589" s="209"/>
      <c r="C1589" s="210"/>
      <c r="D1589" s="200" t="s">
        <v>238</v>
      </c>
      <c r="E1589" s="211" t="s">
        <v>19</v>
      </c>
      <c r="F1589" s="212" t="s">
        <v>1555</v>
      </c>
      <c r="G1589" s="210"/>
      <c r="H1589" s="213">
        <v>-26.384</v>
      </c>
      <c r="I1589" s="214"/>
      <c r="J1589" s="210"/>
      <c r="K1589" s="210"/>
      <c r="L1589" s="215"/>
      <c r="M1589" s="216"/>
      <c r="N1589" s="217"/>
      <c r="O1589" s="217"/>
      <c r="P1589" s="217"/>
      <c r="Q1589" s="217"/>
      <c r="R1589" s="217"/>
      <c r="S1589" s="217"/>
      <c r="T1589" s="218"/>
      <c r="AT1589" s="219" t="s">
        <v>238</v>
      </c>
      <c r="AU1589" s="219" t="s">
        <v>82</v>
      </c>
      <c r="AV1589" s="14" t="s">
        <v>82</v>
      </c>
      <c r="AW1589" s="14" t="s">
        <v>35</v>
      </c>
      <c r="AX1589" s="14" t="s">
        <v>73</v>
      </c>
      <c r="AY1589" s="219" t="s">
        <v>226</v>
      </c>
    </row>
    <row r="1590" spans="2:51" s="16" customFormat="1" ht="11.25">
      <c r="B1590" s="253"/>
      <c r="C1590" s="254"/>
      <c r="D1590" s="200" t="s">
        <v>238</v>
      </c>
      <c r="E1590" s="255" t="s">
        <v>19</v>
      </c>
      <c r="F1590" s="256" t="s">
        <v>1207</v>
      </c>
      <c r="G1590" s="254"/>
      <c r="H1590" s="257">
        <v>120.221</v>
      </c>
      <c r="I1590" s="258"/>
      <c r="J1590" s="254"/>
      <c r="K1590" s="254"/>
      <c r="L1590" s="259"/>
      <c r="M1590" s="260"/>
      <c r="N1590" s="261"/>
      <c r="O1590" s="261"/>
      <c r="P1590" s="261"/>
      <c r="Q1590" s="261"/>
      <c r="R1590" s="261"/>
      <c r="S1590" s="261"/>
      <c r="T1590" s="262"/>
      <c r="AT1590" s="263" t="s">
        <v>238</v>
      </c>
      <c r="AU1590" s="263" t="s">
        <v>82</v>
      </c>
      <c r="AV1590" s="16" t="s">
        <v>90</v>
      </c>
      <c r="AW1590" s="16" t="s">
        <v>35</v>
      </c>
      <c r="AX1590" s="16" t="s">
        <v>73</v>
      </c>
      <c r="AY1590" s="263" t="s">
        <v>226</v>
      </c>
    </row>
    <row r="1591" spans="2:51" s="13" customFormat="1" ht="11.25">
      <c r="B1591" s="198"/>
      <c r="C1591" s="199"/>
      <c r="D1591" s="200" t="s">
        <v>238</v>
      </c>
      <c r="E1591" s="201" t="s">
        <v>19</v>
      </c>
      <c r="F1591" s="202" t="s">
        <v>1556</v>
      </c>
      <c r="G1591" s="199"/>
      <c r="H1591" s="201" t="s">
        <v>19</v>
      </c>
      <c r="I1591" s="203"/>
      <c r="J1591" s="199"/>
      <c r="K1591" s="199"/>
      <c r="L1591" s="204"/>
      <c r="M1591" s="205"/>
      <c r="N1591" s="206"/>
      <c r="O1591" s="206"/>
      <c r="P1591" s="206"/>
      <c r="Q1591" s="206"/>
      <c r="R1591" s="206"/>
      <c r="S1591" s="206"/>
      <c r="T1591" s="207"/>
      <c r="AT1591" s="208" t="s">
        <v>238</v>
      </c>
      <c r="AU1591" s="208" t="s">
        <v>82</v>
      </c>
      <c r="AV1591" s="13" t="s">
        <v>80</v>
      </c>
      <c r="AW1591" s="13" t="s">
        <v>35</v>
      </c>
      <c r="AX1591" s="13" t="s">
        <v>73</v>
      </c>
      <c r="AY1591" s="208" t="s">
        <v>226</v>
      </c>
    </row>
    <row r="1592" spans="2:51" s="14" customFormat="1" ht="11.25">
      <c r="B1592" s="209"/>
      <c r="C1592" s="210"/>
      <c r="D1592" s="200" t="s">
        <v>238</v>
      </c>
      <c r="E1592" s="211" t="s">
        <v>19</v>
      </c>
      <c r="F1592" s="212" t="s">
        <v>1557</v>
      </c>
      <c r="G1592" s="210"/>
      <c r="H1592" s="213">
        <v>28.405000000000001</v>
      </c>
      <c r="I1592" s="214"/>
      <c r="J1592" s="210"/>
      <c r="K1592" s="210"/>
      <c r="L1592" s="215"/>
      <c r="M1592" s="216"/>
      <c r="N1592" s="217"/>
      <c r="O1592" s="217"/>
      <c r="P1592" s="217"/>
      <c r="Q1592" s="217"/>
      <c r="R1592" s="217"/>
      <c r="S1592" s="217"/>
      <c r="T1592" s="218"/>
      <c r="AT1592" s="219" t="s">
        <v>238</v>
      </c>
      <c r="AU1592" s="219" t="s">
        <v>82</v>
      </c>
      <c r="AV1592" s="14" t="s">
        <v>82</v>
      </c>
      <c r="AW1592" s="14" t="s">
        <v>35</v>
      </c>
      <c r="AX1592" s="14" t="s">
        <v>73</v>
      </c>
      <c r="AY1592" s="219" t="s">
        <v>226</v>
      </c>
    </row>
    <row r="1593" spans="2:51" s="14" customFormat="1" ht="11.25">
      <c r="B1593" s="209"/>
      <c r="C1593" s="210"/>
      <c r="D1593" s="200" t="s">
        <v>238</v>
      </c>
      <c r="E1593" s="211" t="s">
        <v>19</v>
      </c>
      <c r="F1593" s="212" t="s">
        <v>1558</v>
      </c>
      <c r="G1593" s="210"/>
      <c r="H1593" s="213">
        <v>-4.7279999999999998</v>
      </c>
      <c r="I1593" s="214"/>
      <c r="J1593" s="210"/>
      <c r="K1593" s="210"/>
      <c r="L1593" s="215"/>
      <c r="M1593" s="216"/>
      <c r="N1593" s="217"/>
      <c r="O1593" s="217"/>
      <c r="P1593" s="217"/>
      <c r="Q1593" s="217"/>
      <c r="R1593" s="217"/>
      <c r="S1593" s="217"/>
      <c r="T1593" s="218"/>
      <c r="AT1593" s="219" t="s">
        <v>238</v>
      </c>
      <c r="AU1593" s="219" t="s">
        <v>82</v>
      </c>
      <c r="AV1593" s="14" t="s">
        <v>82</v>
      </c>
      <c r="AW1593" s="14" t="s">
        <v>35</v>
      </c>
      <c r="AX1593" s="14" t="s">
        <v>73</v>
      </c>
      <c r="AY1593" s="219" t="s">
        <v>226</v>
      </c>
    </row>
    <row r="1594" spans="2:51" s="16" customFormat="1" ht="11.25">
      <c r="B1594" s="253"/>
      <c r="C1594" s="254"/>
      <c r="D1594" s="200" t="s">
        <v>238</v>
      </c>
      <c r="E1594" s="255" t="s">
        <v>19</v>
      </c>
      <c r="F1594" s="256" t="s">
        <v>1207</v>
      </c>
      <c r="G1594" s="254"/>
      <c r="H1594" s="257">
        <v>23.677</v>
      </c>
      <c r="I1594" s="258"/>
      <c r="J1594" s="254"/>
      <c r="K1594" s="254"/>
      <c r="L1594" s="259"/>
      <c r="M1594" s="260"/>
      <c r="N1594" s="261"/>
      <c r="O1594" s="261"/>
      <c r="P1594" s="261"/>
      <c r="Q1594" s="261"/>
      <c r="R1594" s="261"/>
      <c r="S1594" s="261"/>
      <c r="T1594" s="262"/>
      <c r="AT1594" s="263" t="s">
        <v>238</v>
      </c>
      <c r="AU1594" s="263" t="s">
        <v>82</v>
      </c>
      <c r="AV1594" s="16" t="s">
        <v>90</v>
      </c>
      <c r="AW1594" s="16" t="s">
        <v>35</v>
      </c>
      <c r="AX1594" s="16" t="s">
        <v>73</v>
      </c>
      <c r="AY1594" s="263" t="s">
        <v>226</v>
      </c>
    </row>
    <row r="1595" spans="2:51" s="13" customFormat="1" ht="11.25">
      <c r="B1595" s="198"/>
      <c r="C1595" s="199"/>
      <c r="D1595" s="200" t="s">
        <v>238</v>
      </c>
      <c r="E1595" s="201" t="s">
        <v>19</v>
      </c>
      <c r="F1595" s="202" t="s">
        <v>1559</v>
      </c>
      <c r="G1595" s="199"/>
      <c r="H1595" s="201" t="s">
        <v>19</v>
      </c>
      <c r="I1595" s="203"/>
      <c r="J1595" s="199"/>
      <c r="K1595" s="199"/>
      <c r="L1595" s="204"/>
      <c r="M1595" s="205"/>
      <c r="N1595" s="206"/>
      <c r="O1595" s="206"/>
      <c r="P1595" s="206"/>
      <c r="Q1595" s="206"/>
      <c r="R1595" s="206"/>
      <c r="S1595" s="206"/>
      <c r="T1595" s="207"/>
      <c r="AT1595" s="208" t="s">
        <v>238</v>
      </c>
      <c r="AU1595" s="208" t="s">
        <v>82</v>
      </c>
      <c r="AV1595" s="13" t="s">
        <v>80</v>
      </c>
      <c r="AW1595" s="13" t="s">
        <v>35</v>
      </c>
      <c r="AX1595" s="13" t="s">
        <v>73</v>
      </c>
      <c r="AY1595" s="208" t="s">
        <v>226</v>
      </c>
    </row>
    <row r="1596" spans="2:51" s="14" customFormat="1" ht="11.25">
      <c r="B1596" s="209"/>
      <c r="C1596" s="210"/>
      <c r="D1596" s="200" t="s">
        <v>238</v>
      </c>
      <c r="E1596" s="211" t="s">
        <v>19</v>
      </c>
      <c r="F1596" s="212" t="s">
        <v>1560</v>
      </c>
      <c r="G1596" s="210"/>
      <c r="H1596" s="213">
        <v>28.08</v>
      </c>
      <c r="I1596" s="214"/>
      <c r="J1596" s="210"/>
      <c r="K1596" s="210"/>
      <c r="L1596" s="215"/>
      <c r="M1596" s="216"/>
      <c r="N1596" s="217"/>
      <c r="O1596" s="217"/>
      <c r="P1596" s="217"/>
      <c r="Q1596" s="217"/>
      <c r="R1596" s="217"/>
      <c r="S1596" s="217"/>
      <c r="T1596" s="218"/>
      <c r="AT1596" s="219" t="s">
        <v>238</v>
      </c>
      <c r="AU1596" s="219" t="s">
        <v>82</v>
      </c>
      <c r="AV1596" s="14" t="s">
        <v>82</v>
      </c>
      <c r="AW1596" s="14" t="s">
        <v>35</v>
      </c>
      <c r="AX1596" s="14" t="s">
        <v>73</v>
      </c>
      <c r="AY1596" s="219" t="s">
        <v>226</v>
      </c>
    </row>
    <row r="1597" spans="2:51" s="14" customFormat="1" ht="11.25">
      <c r="B1597" s="209"/>
      <c r="C1597" s="210"/>
      <c r="D1597" s="200" t="s">
        <v>238</v>
      </c>
      <c r="E1597" s="211" t="s">
        <v>19</v>
      </c>
      <c r="F1597" s="212" t="s">
        <v>1561</v>
      </c>
      <c r="G1597" s="210"/>
      <c r="H1597" s="213">
        <v>-3.1520000000000001</v>
      </c>
      <c r="I1597" s="214"/>
      <c r="J1597" s="210"/>
      <c r="K1597" s="210"/>
      <c r="L1597" s="215"/>
      <c r="M1597" s="216"/>
      <c r="N1597" s="217"/>
      <c r="O1597" s="217"/>
      <c r="P1597" s="217"/>
      <c r="Q1597" s="217"/>
      <c r="R1597" s="217"/>
      <c r="S1597" s="217"/>
      <c r="T1597" s="218"/>
      <c r="AT1597" s="219" t="s">
        <v>238</v>
      </c>
      <c r="AU1597" s="219" t="s">
        <v>82</v>
      </c>
      <c r="AV1597" s="14" t="s">
        <v>82</v>
      </c>
      <c r="AW1597" s="14" t="s">
        <v>35</v>
      </c>
      <c r="AX1597" s="14" t="s">
        <v>73</v>
      </c>
      <c r="AY1597" s="219" t="s">
        <v>226</v>
      </c>
    </row>
    <row r="1598" spans="2:51" s="16" customFormat="1" ht="11.25">
      <c r="B1598" s="253"/>
      <c r="C1598" s="254"/>
      <c r="D1598" s="200" t="s">
        <v>238</v>
      </c>
      <c r="E1598" s="255" t="s">
        <v>19</v>
      </c>
      <c r="F1598" s="256" t="s">
        <v>1207</v>
      </c>
      <c r="G1598" s="254"/>
      <c r="H1598" s="257">
        <v>24.928000000000001</v>
      </c>
      <c r="I1598" s="258"/>
      <c r="J1598" s="254"/>
      <c r="K1598" s="254"/>
      <c r="L1598" s="259"/>
      <c r="M1598" s="260"/>
      <c r="N1598" s="261"/>
      <c r="O1598" s="261"/>
      <c r="P1598" s="261"/>
      <c r="Q1598" s="261"/>
      <c r="R1598" s="261"/>
      <c r="S1598" s="261"/>
      <c r="T1598" s="262"/>
      <c r="AT1598" s="263" t="s">
        <v>238</v>
      </c>
      <c r="AU1598" s="263" t="s">
        <v>82</v>
      </c>
      <c r="AV1598" s="16" t="s">
        <v>90</v>
      </c>
      <c r="AW1598" s="16" t="s">
        <v>35</v>
      </c>
      <c r="AX1598" s="16" t="s">
        <v>73</v>
      </c>
      <c r="AY1598" s="263" t="s">
        <v>226</v>
      </c>
    </row>
    <row r="1599" spans="2:51" s="13" customFormat="1" ht="11.25">
      <c r="B1599" s="198"/>
      <c r="C1599" s="199"/>
      <c r="D1599" s="200" t="s">
        <v>238</v>
      </c>
      <c r="E1599" s="201" t="s">
        <v>19</v>
      </c>
      <c r="F1599" s="202" t="s">
        <v>1562</v>
      </c>
      <c r="G1599" s="199"/>
      <c r="H1599" s="201" t="s">
        <v>19</v>
      </c>
      <c r="I1599" s="203"/>
      <c r="J1599" s="199"/>
      <c r="K1599" s="199"/>
      <c r="L1599" s="204"/>
      <c r="M1599" s="205"/>
      <c r="N1599" s="206"/>
      <c r="O1599" s="206"/>
      <c r="P1599" s="206"/>
      <c r="Q1599" s="206"/>
      <c r="R1599" s="206"/>
      <c r="S1599" s="206"/>
      <c r="T1599" s="207"/>
      <c r="AT1599" s="208" t="s">
        <v>238</v>
      </c>
      <c r="AU1599" s="208" t="s">
        <v>82</v>
      </c>
      <c r="AV1599" s="13" t="s">
        <v>80</v>
      </c>
      <c r="AW1599" s="13" t="s">
        <v>35</v>
      </c>
      <c r="AX1599" s="13" t="s">
        <v>73</v>
      </c>
      <c r="AY1599" s="208" t="s">
        <v>226</v>
      </c>
    </row>
    <row r="1600" spans="2:51" s="14" customFormat="1" ht="11.25">
      <c r="B1600" s="209"/>
      <c r="C1600" s="210"/>
      <c r="D1600" s="200" t="s">
        <v>238</v>
      </c>
      <c r="E1600" s="211" t="s">
        <v>19</v>
      </c>
      <c r="F1600" s="212" t="s">
        <v>1563</v>
      </c>
      <c r="G1600" s="210"/>
      <c r="H1600" s="213">
        <v>20.117999999999999</v>
      </c>
      <c r="I1600" s="214"/>
      <c r="J1600" s="210"/>
      <c r="K1600" s="210"/>
      <c r="L1600" s="215"/>
      <c r="M1600" s="216"/>
      <c r="N1600" s="217"/>
      <c r="O1600" s="217"/>
      <c r="P1600" s="217"/>
      <c r="Q1600" s="217"/>
      <c r="R1600" s="217"/>
      <c r="S1600" s="217"/>
      <c r="T1600" s="218"/>
      <c r="AT1600" s="219" t="s">
        <v>238</v>
      </c>
      <c r="AU1600" s="219" t="s">
        <v>82</v>
      </c>
      <c r="AV1600" s="14" t="s">
        <v>82</v>
      </c>
      <c r="AW1600" s="14" t="s">
        <v>35</v>
      </c>
      <c r="AX1600" s="14" t="s">
        <v>73</v>
      </c>
      <c r="AY1600" s="219" t="s">
        <v>226</v>
      </c>
    </row>
    <row r="1601" spans="2:51" s="14" customFormat="1" ht="11.25">
      <c r="B1601" s="209"/>
      <c r="C1601" s="210"/>
      <c r="D1601" s="200" t="s">
        <v>238</v>
      </c>
      <c r="E1601" s="211" t="s">
        <v>19</v>
      </c>
      <c r="F1601" s="212" t="s">
        <v>1564</v>
      </c>
      <c r="G1601" s="210"/>
      <c r="H1601" s="213">
        <v>33.15</v>
      </c>
      <c r="I1601" s="214"/>
      <c r="J1601" s="210"/>
      <c r="K1601" s="210"/>
      <c r="L1601" s="215"/>
      <c r="M1601" s="216"/>
      <c r="N1601" s="217"/>
      <c r="O1601" s="217"/>
      <c r="P1601" s="217"/>
      <c r="Q1601" s="217"/>
      <c r="R1601" s="217"/>
      <c r="S1601" s="217"/>
      <c r="T1601" s="218"/>
      <c r="AT1601" s="219" t="s">
        <v>238</v>
      </c>
      <c r="AU1601" s="219" t="s">
        <v>82</v>
      </c>
      <c r="AV1601" s="14" t="s">
        <v>82</v>
      </c>
      <c r="AW1601" s="14" t="s">
        <v>35</v>
      </c>
      <c r="AX1601" s="14" t="s">
        <v>73</v>
      </c>
      <c r="AY1601" s="219" t="s">
        <v>226</v>
      </c>
    </row>
    <row r="1602" spans="2:51" s="14" customFormat="1" ht="11.25">
      <c r="B1602" s="209"/>
      <c r="C1602" s="210"/>
      <c r="D1602" s="200" t="s">
        <v>238</v>
      </c>
      <c r="E1602" s="211" t="s">
        <v>19</v>
      </c>
      <c r="F1602" s="212" t="s">
        <v>2369</v>
      </c>
      <c r="G1602" s="210"/>
      <c r="H1602" s="213">
        <v>0.27</v>
      </c>
      <c r="I1602" s="214"/>
      <c r="J1602" s="210"/>
      <c r="K1602" s="210"/>
      <c r="L1602" s="215"/>
      <c r="M1602" s="216"/>
      <c r="N1602" s="217"/>
      <c r="O1602" s="217"/>
      <c r="P1602" s="217"/>
      <c r="Q1602" s="217"/>
      <c r="R1602" s="217"/>
      <c r="S1602" s="217"/>
      <c r="T1602" s="218"/>
      <c r="AT1602" s="219" t="s">
        <v>238</v>
      </c>
      <c r="AU1602" s="219" t="s">
        <v>82</v>
      </c>
      <c r="AV1602" s="14" t="s">
        <v>82</v>
      </c>
      <c r="AW1602" s="14" t="s">
        <v>35</v>
      </c>
      <c r="AX1602" s="14" t="s">
        <v>73</v>
      </c>
      <c r="AY1602" s="219" t="s">
        <v>226</v>
      </c>
    </row>
    <row r="1603" spans="2:51" s="14" customFormat="1" ht="11.25">
      <c r="B1603" s="209"/>
      <c r="C1603" s="210"/>
      <c r="D1603" s="200" t="s">
        <v>238</v>
      </c>
      <c r="E1603" s="211" t="s">
        <v>19</v>
      </c>
      <c r="F1603" s="212" t="s">
        <v>1565</v>
      </c>
      <c r="G1603" s="210"/>
      <c r="H1603" s="213">
        <v>-7.0919999999999996</v>
      </c>
      <c r="I1603" s="214"/>
      <c r="J1603" s="210"/>
      <c r="K1603" s="210"/>
      <c r="L1603" s="215"/>
      <c r="M1603" s="216"/>
      <c r="N1603" s="217"/>
      <c r="O1603" s="217"/>
      <c r="P1603" s="217"/>
      <c r="Q1603" s="217"/>
      <c r="R1603" s="217"/>
      <c r="S1603" s="217"/>
      <c r="T1603" s="218"/>
      <c r="AT1603" s="219" t="s">
        <v>238</v>
      </c>
      <c r="AU1603" s="219" t="s">
        <v>82</v>
      </c>
      <c r="AV1603" s="14" t="s">
        <v>82</v>
      </c>
      <c r="AW1603" s="14" t="s">
        <v>35</v>
      </c>
      <c r="AX1603" s="14" t="s">
        <v>73</v>
      </c>
      <c r="AY1603" s="219" t="s">
        <v>226</v>
      </c>
    </row>
    <row r="1604" spans="2:51" s="16" customFormat="1" ht="11.25">
      <c r="B1604" s="253"/>
      <c r="C1604" s="254"/>
      <c r="D1604" s="200" t="s">
        <v>238</v>
      </c>
      <c r="E1604" s="255" t="s">
        <v>19</v>
      </c>
      <c r="F1604" s="256" t="s">
        <v>1207</v>
      </c>
      <c r="G1604" s="254"/>
      <c r="H1604" s="257">
        <v>46.445999999999998</v>
      </c>
      <c r="I1604" s="258"/>
      <c r="J1604" s="254"/>
      <c r="K1604" s="254"/>
      <c r="L1604" s="259"/>
      <c r="M1604" s="260"/>
      <c r="N1604" s="261"/>
      <c r="O1604" s="261"/>
      <c r="P1604" s="261"/>
      <c r="Q1604" s="261"/>
      <c r="R1604" s="261"/>
      <c r="S1604" s="261"/>
      <c r="T1604" s="262"/>
      <c r="AT1604" s="263" t="s">
        <v>238</v>
      </c>
      <c r="AU1604" s="263" t="s">
        <v>82</v>
      </c>
      <c r="AV1604" s="16" t="s">
        <v>90</v>
      </c>
      <c r="AW1604" s="16" t="s">
        <v>35</v>
      </c>
      <c r="AX1604" s="16" t="s">
        <v>73</v>
      </c>
      <c r="AY1604" s="263" t="s">
        <v>226</v>
      </c>
    </row>
    <row r="1605" spans="2:51" s="13" customFormat="1" ht="11.25">
      <c r="B1605" s="198"/>
      <c r="C1605" s="199"/>
      <c r="D1605" s="200" t="s">
        <v>238</v>
      </c>
      <c r="E1605" s="201" t="s">
        <v>19</v>
      </c>
      <c r="F1605" s="202" t="s">
        <v>1566</v>
      </c>
      <c r="G1605" s="199"/>
      <c r="H1605" s="201" t="s">
        <v>19</v>
      </c>
      <c r="I1605" s="203"/>
      <c r="J1605" s="199"/>
      <c r="K1605" s="199"/>
      <c r="L1605" s="204"/>
      <c r="M1605" s="205"/>
      <c r="N1605" s="206"/>
      <c r="O1605" s="206"/>
      <c r="P1605" s="206"/>
      <c r="Q1605" s="206"/>
      <c r="R1605" s="206"/>
      <c r="S1605" s="206"/>
      <c r="T1605" s="207"/>
      <c r="AT1605" s="208" t="s">
        <v>238</v>
      </c>
      <c r="AU1605" s="208" t="s">
        <v>82</v>
      </c>
      <c r="AV1605" s="13" t="s">
        <v>80</v>
      </c>
      <c r="AW1605" s="13" t="s">
        <v>35</v>
      </c>
      <c r="AX1605" s="13" t="s">
        <v>73</v>
      </c>
      <c r="AY1605" s="208" t="s">
        <v>226</v>
      </c>
    </row>
    <row r="1606" spans="2:51" s="14" customFormat="1" ht="11.25">
      <c r="B1606" s="209"/>
      <c r="C1606" s="210"/>
      <c r="D1606" s="200" t="s">
        <v>238</v>
      </c>
      <c r="E1606" s="211" t="s">
        <v>19</v>
      </c>
      <c r="F1606" s="212" t="s">
        <v>1567</v>
      </c>
      <c r="G1606" s="210"/>
      <c r="H1606" s="213">
        <v>24.667999999999999</v>
      </c>
      <c r="I1606" s="214"/>
      <c r="J1606" s="210"/>
      <c r="K1606" s="210"/>
      <c r="L1606" s="215"/>
      <c r="M1606" s="216"/>
      <c r="N1606" s="217"/>
      <c r="O1606" s="217"/>
      <c r="P1606" s="217"/>
      <c r="Q1606" s="217"/>
      <c r="R1606" s="217"/>
      <c r="S1606" s="217"/>
      <c r="T1606" s="218"/>
      <c r="AT1606" s="219" t="s">
        <v>238</v>
      </c>
      <c r="AU1606" s="219" t="s">
        <v>82</v>
      </c>
      <c r="AV1606" s="14" t="s">
        <v>82</v>
      </c>
      <c r="AW1606" s="14" t="s">
        <v>35</v>
      </c>
      <c r="AX1606" s="14" t="s">
        <v>73</v>
      </c>
      <c r="AY1606" s="219" t="s">
        <v>226</v>
      </c>
    </row>
    <row r="1607" spans="2:51" s="14" customFormat="1" ht="11.25">
      <c r="B1607" s="209"/>
      <c r="C1607" s="210"/>
      <c r="D1607" s="200" t="s">
        <v>238</v>
      </c>
      <c r="E1607" s="211" t="s">
        <v>19</v>
      </c>
      <c r="F1607" s="212" t="s">
        <v>1568</v>
      </c>
      <c r="G1607" s="210"/>
      <c r="H1607" s="213">
        <v>25.896000000000001</v>
      </c>
      <c r="I1607" s="214"/>
      <c r="J1607" s="210"/>
      <c r="K1607" s="210"/>
      <c r="L1607" s="215"/>
      <c r="M1607" s="216"/>
      <c r="N1607" s="217"/>
      <c r="O1607" s="217"/>
      <c r="P1607" s="217"/>
      <c r="Q1607" s="217"/>
      <c r="R1607" s="217"/>
      <c r="S1607" s="217"/>
      <c r="T1607" s="218"/>
      <c r="AT1607" s="219" t="s">
        <v>238</v>
      </c>
      <c r="AU1607" s="219" t="s">
        <v>82</v>
      </c>
      <c r="AV1607" s="14" t="s">
        <v>82</v>
      </c>
      <c r="AW1607" s="14" t="s">
        <v>35</v>
      </c>
      <c r="AX1607" s="14" t="s">
        <v>73</v>
      </c>
      <c r="AY1607" s="219" t="s">
        <v>226</v>
      </c>
    </row>
    <row r="1608" spans="2:51" s="14" customFormat="1" ht="11.25">
      <c r="B1608" s="209"/>
      <c r="C1608" s="210"/>
      <c r="D1608" s="200" t="s">
        <v>238</v>
      </c>
      <c r="E1608" s="211" t="s">
        <v>19</v>
      </c>
      <c r="F1608" s="212" t="s">
        <v>1569</v>
      </c>
      <c r="G1608" s="210"/>
      <c r="H1608" s="213">
        <v>-8.5960000000000001</v>
      </c>
      <c r="I1608" s="214"/>
      <c r="J1608" s="210"/>
      <c r="K1608" s="210"/>
      <c r="L1608" s="215"/>
      <c r="M1608" s="216"/>
      <c r="N1608" s="217"/>
      <c r="O1608" s="217"/>
      <c r="P1608" s="217"/>
      <c r="Q1608" s="217"/>
      <c r="R1608" s="217"/>
      <c r="S1608" s="217"/>
      <c r="T1608" s="218"/>
      <c r="AT1608" s="219" t="s">
        <v>238</v>
      </c>
      <c r="AU1608" s="219" t="s">
        <v>82</v>
      </c>
      <c r="AV1608" s="14" t="s">
        <v>82</v>
      </c>
      <c r="AW1608" s="14" t="s">
        <v>35</v>
      </c>
      <c r="AX1608" s="14" t="s">
        <v>73</v>
      </c>
      <c r="AY1608" s="219" t="s">
        <v>226</v>
      </c>
    </row>
    <row r="1609" spans="2:51" s="16" customFormat="1" ht="11.25">
      <c r="B1609" s="253"/>
      <c r="C1609" s="254"/>
      <c r="D1609" s="200" t="s">
        <v>238</v>
      </c>
      <c r="E1609" s="255" t="s">
        <v>19</v>
      </c>
      <c r="F1609" s="256" t="s">
        <v>1207</v>
      </c>
      <c r="G1609" s="254"/>
      <c r="H1609" s="257">
        <v>41.968000000000004</v>
      </c>
      <c r="I1609" s="258"/>
      <c r="J1609" s="254"/>
      <c r="K1609" s="254"/>
      <c r="L1609" s="259"/>
      <c r="M1609" s="260"/>
      <c r="N1609" s="261"/>
      <c r="O1609" s="261"/>
      <c r="P1609" s="261"/>
      <c r="Q1609" s="261"/>
      <c r="R1609" s="261"/>
      <c r="S1609" s="261"/>
      <c r="T1609" s="262"/>
      <c r="AT1609" s="263" t="s">
        <v>238</v>
      </c>
      <c r="AU1609" s="263" t="s">
        <v>82</v>
      </c>
      <c r="AV1609" s="16" t="s">
        <v>90</v>
      </c>
      <c r="AW1609" s="16" t="s">
        <v>35</v>
      </c>
      <c r="AX1609" s="16" t="s">
        <v>73</v>
      </c>
      <c r="AY1609" s="263" t="s">
        <v>226</v>
      </c>
    </row>
    <row r="1610" spans="2:51" s="13" customFormat="1" ht="11.25">
      <c r="B1610" s="198"/>
      <c r="C1610" s="199"/>
      <c r="D1610" s="200" t="s">
        <v>238</v>
      </c>
      <c r="E1610" s="201" t="s">
        <v>19</v>
      </c>
      <c r="F1610" s="202" t="s">
        <v>1570</v>
      </c>
      <c r="G1610" s="199"/>
      <c r="H1610" s="201" t="s">
        <v>19</v>
      </c>
      <c r="I1610" s="203"/>
      <c r="J1610" s="199"/>
      <c r="K1610" s="199"/>
      <c r="L1610" s="204"/>
      <c r="M1610" s="205"/>
      <c r="N1610" s="206"/>
      <c r="O1610" s="206"/>
      <c r="P1610" s="206"/>
      <c r="Q1610" s="206"/>
      <c r="R1610" s="206"/>
      <c r="S1610" s="206"/>
      <c r="T1610" s="207"/>
      <c r="AT1610" s="208" t="s">
        <v>238</v>
      </c>
      <c r="AU1610" s="208" t="s">
        <v>82</v>
      </c>
      <c r="AV1610" s="13" t="s">
        <v>80</v>
      </c>
      <c r="AW1610" s="13" t="s">
        <v>35</v>
      </c>
      <c r="AX1610" s="13" t="s">
        <v>73</v>
      </c>
      <c r="AY1610" s="208" t="s">
        <v>226</v>
      </c>
    </row>
    <row r="1611" spans="2:51" s="14" customFormat="1" ht="11.25">
      <c r="B1611" s="209"/>
      <c r="C1611" s="210"/>
      <c r="D1611" s="200" t="s">
        <v>238</v>
      </c>
      <c r="E1611" s="211" t="s">
        <v>19</v>
      </c>
      <c r="F1611" s="212" t="s">
        <v>1571</v>
      </c>
      <c r="G1611" s="210"/>
      <c r="H1611" s="213">
        <v>28.925000000000001</v>
      </c>
      <c r="I1611" s="214"/>
      <c r="J1611" s="210"/>
      <c r="K1611" s="210"/>
      <c r="L1611" s="215"/>
      <c r="M1611" s="216"/>
      <c r="N1611" s="217"/>
      <c r="O1611" s="217"/>
      <c r="P1611" s="217"/>
      <c r="Q1611" s="217"/>
      <c r="R1611" s="217"/>
      <c r="S1611" s="217"/>
      <c r="T1611" s="218"/>
      <c r="AT1611" s="219" t="s">
        <v>238</v>
      </c>
      <c r="AU1611" s="219" t="s">
        <v>82</v>
      </c>
      <c r="AV1611" s="14" t="s">
        <v>82</v>
      </c>
      <c r="AW1611" s="14" t="s">
        <v>35</v>
      </c>
      <c r="AX1611" s="14" t="s">
        <v>73</v>
      </c>
      <c r="AY1611" s="219" t="s">
        <v>226</v>
      </c>
    </row>
    <row r="1612" spans="2:51" s="14" customFormat="1" ht="11.25">
      <c r="B1612" s="209"/>
      <c r="C1612" s="210"/>
      <c r="D1612" s="200" t="s">
        <v>238</v>
      </c>
      <c r="E1612" s="211" t="s">
        <v>19</v>
      </c>
      <c r="F1612" s="212" t="s">
        <v>1572</v>
      </c>
      <c r="G1612" s="210"/>
      <c r="H1612" s="213">
        <v>-4.7279999999999998</v>
      </c>
      <c r="I1612" s="214"/>
      <c r="J1612" s="210"/>
      <c r="K1612" s="210"/>
      <c r="L1612" s="215"/>
      <c r="M1612" s="216"/>
      <c r="N1612" s="217"/>
      <c r="O1612" s="217"/>
      <c r="P1612" s="217"/>
      <c r="Q1612" s="217"/>
      <c r="R1612" s="217"/>
      <c r="S1612" s="217"/>
      <c r="T1612" s="218"/>
      <c r="AT1612" s="219" t="s">
        <v>238</v>
      </c>
      <c r="AU1612" s="219" t="s">
        <v>82</v>
      </c>
      <c r="AV1612" s="14" t="s">
        <v>82</v>
      </c>
      <c r="AW1612" s="14" t="s">
        <v>35</v>
      </c>
      <c r="AX1612" s="14" t="s">
        <v>73</v>
      </c>
      <c r="AY1612" s="219" t="s">
        <v>226</v>
      </c>
    </row>
    <row r="1613" spans="2:51" s="16" customFormat="1" ht="11.25">
      <c r="B1613" s="253"/>
      <c r="C1613" s="254"/>
      <c r="D1613" s="200" t="s">
        <v>238</v>
      </c>
      <c r="E1613" s="255" t="s">
        <v>19</v>
      </c>
      <c r="F1613" s="256" t="s">
        <v>1207</v>
      </c>
      <c r="G1613" s="254"/>
      <c r="H1613" s="257">
        <v>24.196999999999999</v>
      </c>
      <c r="I1613" s="258"/>
      <c r="J1613" s="254"/>
      <c r="K1613" s="254"/>
      <c r="L1613" s="259"/>
      <c r="M1613" s="260"/>
      <c r="N1613" s="261"/>
      <c r="O1613" s="261"/>
      <c r="P1613" s="261"/>
      <c r="Q1613" s="261"/>
      <c r="R1613" s="261"/>
      <c r="S1613" s="261"/>
      <c r="T1613" s="262"/>
      <c r="AT1613" s="263" t="s">
        <v>238</v>
      </c>
      <c r="AU1613" s="263" t="s">
        <v>82</v>
      </c>
      <c r="AV1613" s="16" t="s">
        <v>90</v>
      </c>
      <c r="AW1613" s="16" t="s">
        <v>35</v>
      </c>
      <c r="AX1613" s="16" t="s">
        <v>73</v>
      </c>
      <c r="AY1613" s="263" t="s">
        <v>226</v>
      </c>
    </row>
    <row r="1614" spans="2:51" s="13" customFormat="1" ht="11.25">
      <c r="B1614" s="198"/>
      <c r="C1614" s="199"/>
      <c r="D1614" s="200" t="s">
        <v>238</v>
      </c>
      <c r="E1614" s="201" t="s">
        <v>19</v>
      </c>
      <c r="F1614" s="202" t="s">
        <v>1573</v>
      </c>
      <c r="G1614" s="199"/>
      <c r="H1614" s="201" t="s">
        <v>19</v>
      </c>
      <c r="I1614" s="203"/>
      <c r="J1614" s="199"/>
      <c r="K1614" s="199"/>
      <c r="L1614" s="204"/>
      <c r="M1614" s="205"/>
      <c r="N1614" s="206"/>
      <c r="O1614" s="206"/>
      <c r="P1614" s="206"/>
      <c r="Q1614" s="206"/>
      <c r="R1614" s="206"/>
      <c r="S1614" s="206"/>
      <c r="T1614" s="207"/>
      <c r="AT1614" s="208" t="s">
        <v>238</v>
      </c>
      <c r="AU1614" s="208" t="s">
        <v>82</v>
      </c>
      <c r="AV1614" s="13" t="s">
        <v>80</v>
      </c>
      <c r="AW1614" s="13" t="s">
        <v>35</v>
      </c>
      <c r="AX1614" s="13" t="s">
        <v>73</v>
      </c>
      <c r="AY1614" s="208" t="s">
        <v>226</v>
      </c>
    </row>
    <row r="1615" spans="2:51" s="14" customFormat="1" ht="11.25">
      <c r="B1615" s="209"/>
      <c r="C1615" s="210"/>
      <c r="D1615" s="200" t="s">
        <v>238</v>
      </c>
      <c r="E1615" s="211" t="s">
        <v>19</v>
      </c>
      <c r="F1615" s="212" t="s">
        <v>1574</v>
      </c>
      <c r="G1615" s="210"/>
      <c r="H1615" s="213">
        <v>28.6</v>
      </c>
      <c r="I1615" s="214"/>
      <c r="J1615" s="210"/>
      <c r="K1615" s="210"/>
      <c r="L1615" s="215"/>
      <c r="M1615" s="216"/>
      <c r="N1615" s="217"/>
      <c r="O1615" s="217"/>
      <c r="P1615" s="217"/>
      <c r="Q1615" s="217"/>
      <c r="R1615" s="217"/>
      <c r="S1615" s="217"/>
      <c r="T1615" s="218"/>
      <c r="AT1615" s="219" t="s">
        <v>238</v>
      </c>
      <c r="AU1615" s="219" t="s">
        <v>82</v>
      </c>
      <c r="AV1615" s="14" t="s">
        <v>82</v>
      </c>
      <c r="AW1615" s="14" t="s">
        <v>35</v>
      </c>
      <c r="AX1615" s="14" t="s">
        <v>73</v>
      </c>
      <c r="AY1615" s="219" t="s">
        <v>226</v>
      </c>
    </row>
    <row r="1616" spans="2:51" s="14" customFormat="1" ht="11.25">
      <c r="B1616" s="209"/>
      <c r="C1616" s="210"/>
      <c r="D1616" s="200" t="s">
        <v>238</v>
      </c>
      <c r="E1616" s="211" t="s">
        <v>19</v>
      </c>
      <c r="F1616" s="212" t="s">
        <v>1561</v>
      </c>
      <c r="G1616" s="210"/>
      <c r="H1616" s="213">
        <v>-3.1520000000000001</v>
      </c>
      <c r="I1616" s="214"/>
      <c r="J1616" s="210"/>
      <c r="K1616" s="210"/>
      <c r="L1616" s="215"/>
      <c r="M1616" s="216"/>
      <c r="N1616" s="217"/>
      <c r="O1616" s="217"/>
      <c r="P1616" s="217"/>
      <c r="Q1616" s="217"/>
      <c r="R1616" s="217"/>
      <c r="S1616" s="217"/>
      <c r="T1616" s="218"/>
      <c r="AT1616" s="219" t="s">
        <v>238</v>
      </c>
      <c r="AU1616" s="219" t="s">
        <v>82</v>
      </c>
      <c r="AV1616" s="14" t="s">
        <v>82</v>
      </c>
      <c r="AW1616" s="14" t="s">
        <v>35</v>
      </c>
      <c r="AX1616" s="14" t="s">
        <v>73</v>
      </c>
      <c r="AY1616" s="219" t="s">
        <v>226</v>
      </c>
    </row>
    <row r="1617" spans="2:51" s="16" customFormat="1" ht="11.25">
      <c r="B1617" s="253"/>
      <c r="C1617" s="254"/>
      <c r="D1617" s="200" t="s">
        <v>238</v>
      </c>
      <c r="E1617" s="255" t="s">
        <v>19</v>
      </c>
      <c r="F1617" s="256" t="s">
        <v>1207</v>
      </c>
      <c r="G1617" s="254"/>
      <c r="H1617" s="257">
        <v>25.448</v>
      </c>
      <c r="I1617" s="258"/>
      <c r="J1617" s="254"/>
      <c r="K1617" s="254"/>
      <c r="L1617" s="259"/>
      <c r="M1617" s="260"/>
      <c r="N1617" s="261"/>
      <c r="O1617" s="261"/>
      <c r="P1617" s="261"/>
      <c r="Q1617" s="261"/>
      <c r="R1617" s="261"/>
      <c r="S1617" s="261"/>
      <c r="T1617" s="262"/>
      <c r="AT1617" s="263" t="s">
        <v>238</v>
      </c>
      <c r="AU1617" s="263" t="s">
        <v>82</v>
      </c>
      <c r="AV1617" s="16" t="s">
        <v>90</v>
      </c>
      <c r="AW1617" s="16" t="s">
        <v>35</v>
      </c>
      <c r="AX1617" s="16" t="s">
        <v>73</v>
      </c>
      <c r="AY1617" s="263" t="s">
        <v>226</v>
      </c>
    </row>
    <row r="1618" spans="2:51" s="13" customFormat="1" ht="11.25">
      <c r="B1618" s="198"/>
      <c r="C1618" s="199"/>
      <c r="D1618" s="200" t="s">
        <v>238</v>
      </c>
      <c r="E1618" s="201" t="s">
        <v>19</v>
      </c>
      <c r="F1618" s="202" t="s">
        <v>1575</v>
      </c>
      <c r="G1618" s="199"/>
      <c r="H1618" s="201" t="s">
        <v>19</v>
      </c>
      <c r="I1618" s="203"/>
      <c r="J1618" s="199"/>
      <c r="K1618" s="199"/>
      <c r="L1618" s="204"/>
      <c r="M1618" s="205"/>
      <c r="N1618" s="206"/>
      <c r="O1618" s="206"/>
      <c r="P1618" s="206"/>
      <c r="Q1618" s="206"/>
      <c r="R1618" s="206"/>
      <c r="S1618" s="206"/>
      <c r="T1618" s="207"/>
      <c r="AT1618" s="208" t="s">
        <v>238</v>
      </c>
      <c r="AU1618" s="208" t="s">
        <v>82</v>
      </c>
      <c r="AV1618" s="13" t="s">
        <v>80</v>
      </c>
      <c r="AW1618" s="13" t="s">
        <v>35</v>
      </c>
      <c r="AX1618" s="13" t="s">
        <v>73</v>
      </c>
      <c r="AY1618" s="208" t="s">
        <v>226</v>
      </c>
    </row>
    <row r="1619" spans="2:51" s="14" customFormat="1" ht="11.25">
      <c r="B1619" s="209"/>
      <c r="C1619" s="210"/>
      <c r="D1619" s="200" t="s">
        <v>238</v>
      </c>
      <c r="E1619" s="211" t="s">
        <v>19</v>
      </c>
      <c r="F1619" s="212" t="s">
        <v>1576</v>
      </c>
      <c r="G1619" s="210"/>
      <c r="H1619" s="213">
        <v>36.594999999999999</v>
      </c>
      <c r="I1619" s="214"/>
      <c r="J1619" s="210"/>
      <c r="K1619" s="210"/>
      <c r="L1619" s="215"/>
      <c r="M1619" s="216"/>
      <c r="N1619" s="217"/>
      <c r="O1619" s="217"/>
      <c r="P1619" s="217"/>
      <c r="Q1619" s="217"/>
      <c r="R1619" s="217"/>
      <c r="S1619" s="217"/>
      <c r="T1619" s="218"/>
      <c r="AT1619" s="219" t="s">
        <v>238</v>
      </c>
      <c r="AU1619" s="219" t="s">
        <v>82</v>
      </c>
      <c r="AV1619" s="14" t="s">
        <v>82</v>
      </c>
      <c r="AW1619" s="14" t="s">
        <v>35</v>
      </c>
      <c r="AX1619" s="14" t="s">
        <v>73</v>
      </c>
      <c r="AY1619" s="219" t="s">
        <v>226</v>
      </c>
    </row>
    <row r="1620" spans="2:51" s="14" customFormat="1" ht="11.25">
      <c r="B1620" s="209"/>
      <c r="C1620" s="210"/>
      <c r="D1620" s="200" t="s">
        <v>238</v>
      </c>
      <c r="E1620" s="211" t="s">
        <v>19</v>
      </c>
      <c r="F1620" s="212" t="s">
        <v>1577</v>
      </c>
      <c r="G1620" s="210"/>
      <c r="H1620" s="213">
        <v>16.64</v>
      </c>
      <c r="I1620" s="214"/>
      <c r="J1620" s="210"/>
      <c r="K1620" s="210"/>
      <c r="L1620" s="215"/>
      <c r="M1620" s="216"/>
      <c r="N1620" s="217"/>
      <c r="O1620" s="217"/>
      <c r="P1620" s="217"/>
      <c r="Q1620" s="217"/>
      <c r="R1620" s="217"/>
      <c r="S1620" s="217"/>
      <c r="T1620" s="218"/>
      <c r="AT1620" s="219" t="s">
        <v>238</v>
      </c>
      <c r="AU1620" s="219" t="s">
        <v>82</v>
      </c>
      <c r="AV1620" s="14" t="s">
        <v>82</v>
      </c>
      <c r="AW1620" s="14" t="s">
        <v>35</v>
      </c>
      <c r="AX1620" s="14" t="s">
        <v>73</v>
      </c>
      <c r="AY1620" s="219" t="s">
        <v>226</v>
      </c>
    </row>
    <row r="1621" spans="2:51" s="14" customFormat="1" ht="11.25">
      <c r="B1621" s="209"/>
      <c r="C1621" s="210"/>
      <c r="D1621" s="200" t="s">
        <v>238</v>
      </c>
      <c r="E1621" s="211" t="s">
        <v>19</v>
      </c>
      <c r="F1621" s="212" t="s">
        <v>2370</v>
      </c>
      <c r="G1621" s="210"/>
      <c r="H1621" s="213">
        <v>0.249</v>
      </c>
      <c r="I1621" s="214"/>
      <c r="J1621" s="210"/>
      <c r="K1621" s="210"/>
      <c r="L1621" s="215"/>
      <c r="M1621" s="216"/>
      <c r="N1621" s="217"/>
      <c r="O1621" s="217"/>
      <c r="P1621" s="217"/>
      <c r="Q1621" s="217"/>
      <c r="R1621" s="217"/>
      <c r="S1621" s="217"/>
      <c r="T1621" s="218"/>
      <c r="AT1621" s="219" t="s">
        <v>238</v>
      </c>
      <c r="AU1621" s="219" t="s">
        <v>82</v>
      </c>
      <c r="AV1621" s="14" t="s">
        <v>82</v>
      </c>
      <c r="AW1621" s="14" t="s">
        <v>35</v>
      </c>
      <c r="AX1621" s="14" t="s">
        <v>73</v>
      </c>
      <c r="AY1621" s="219" t="s">
        <v>226</v>
      </c>
    </row>
    <row r="1622" spans="2:51" s="14" customFormat="1" ht="11.25">
      <c r="B1622" s="209"/>
      <c r="C1622" s="210"/>
      <c r="D1622" s="200" t="s">
        <v>238</v>
      </c>
      <c r="E1622" s="211" t="s">
        <v>19</v>
      </c>
      <c r="F1622" s="212" t="s">
        <v>1578</v>
      </c>
      <c r="G1622" s="210"/>
      <c r="H1622" s="213">
        <v>-4.3339999999999996</v>
      </c>
      <c r="I1622" s="214"/>
      <c r="J1622" s="210"/>
      <c r="K1622" s="210"/>
      <c r="L1622" s="215"/>
      <c r="M1622" s="216"/>
      <c r="N1622" s="217"/>
      <c r="O1622" s="217"/>
      <c r="P1622" s="217"/>
      <c r="Q1622" s="217"/>
      <c r="R1622" s="217"/>
      <c r="S1622" s="217"/>
      <c r="T1622" s="218"/>
      <c r="AT1622" s="219" t="s">
        <v>238</v>
      </c>
      <c r="AU1622" s="219" t="s">
        <v>82</v>
      </c>
      <c r="AV1622" s="14" t="s">
        <v>82</v>
      </c>
      <c r="AW1622" s="14" t="s">
        <v>35</v>
      </c>
      <c r="AX1622" s="14" t="s">
        <v>73</v>
      </c>
      <c r="AY1622" s="219" t="s">
        <v>226</v>
      </c>
    </row>
    <row r="1623" spans="2:51" s="16" customFormat="1" ht="11.25">
      <c r="B1623" s="253"/>
      <c r="C1623" s="254"/>
      <c r="D1623" s="200" t="s">
        <v>238</v>
      </c>
      <c r="E1623" s="255" t="s">
        <v>19</v>
      </c>
      <c r="F1623" s="256" t="s">
        <v>1207</v>
      </c>
      <c r="G1623" s="254"/>
      <c r="H1623" s="257">
        <v>49.15</v>
      </c>
      <c r="I1623" s="258"/>
      <c r="J1623" s="254"/>
      <c r="K1623" s="254"/>
      <c r="L1623" s="259"/>
      <c r="M1623" s="260"/>
      <c r="N1623" s="261"/>
      <c r="O1623" s="261"/>
      <c r="P1623" s="261"/>
      <c r="Q1623" s="261"/>
      <c r="R1623" s="261"/>
      <c r="S1623" s="261"/>
      <c r="T1623" s="262"/>
      <c r="AT1623" s="263" t="s">
        <v>238</v>
      </c>
      <c r="AU1623" s="263" t="s">
        <v>82</v>
      </c>
      <c r="AV1623" s="16" t="s">
        <v>90</v>
      </c>
      <c r="AW1623" s="16" t="s">
        <v>35</v>
      </c>
      <c r="AX1623" s="16" t="s">
        <v>73</v>
      </c>
      <c r="AY1623" s="263" t="s">
        <v>226</v>
      </c>
    </row>
    <row r="1624" spans="2:51" s="13" customFormat="1" ht="11.25">
      <c r="B1624" s="198"/>
      <c r="C1624" s="199"/>
      <c r="D1624" s="200" t="s">
        <v>238</v>
      </c>
      <c r="E1624" s="201" t="s">
        <v>19</v>
      </c>
      <c r="F1624" s="202" t="s">
        <v>1579</v>
      </c>
      <c r="G1624" s="199"/>
      <c r="H1624" s="201" t="s">
        <v>19</v>
      </c>
      <c r="I1624" s="203"/>
      <c r="J1624" s="199"/>
      <c r="K1624" s="199"/>
      <c r="L1624" s="204"/>
      <c r="M1624" s="205"/>
      <c r="N1624" s="206"/>
      <c r="O1624" s="206"/>
      <c r="P1624" s="206"/>
      <c r="Q1624" s="206"/>
      <c r="R1624" s="206"/>
      <c r="S1624" s="206"/>
      <c r="T1624" s="207"/>
      <c r="AT1624" s="208" t="s">
        <v>238</v>
      </c>
      <c r="AU1624" s="208" t="s">
        <v>82</v>
      </c>
      <c r="AV1624" s="13" t="s">
        <v>80</v>
      </c>
      <c r="AW1624" s="13" t="s">
        <v>35</v>
      </c>
      <c r="AX1624" s="13" t="s">
        <v>73</v>
      </c>
      <c r="AY1624" s="208" t="s">
        <v>226</v>
      </c>
    </row>
    <row r="1625" spans="2:51" s="14" customFormat="1" ht="11.25">
      <c r="B1625" s="209"/>
      <c r="C1625" s="210"/>
      <c r="D1625" s="200" t="s">
        <v>238</v>
      </c>
      <c r="E1625" s="211" t="s">
        <v>19</v>
      </c>
      <c r="F1625" s="212" t="s">
        <v>1567</v>
      </c>
      <c r="G1625" s="210"/>
      <c r="H1625" s="213">
        <v>24.667999999999999</v>
      </c>
      <c r="I1625" s="214"/>
      <c r="J1625" s="210"/>
      <c r="K1625" s="210"/>
      <c r="L1625" s="215"/>
      <c r="M1625" s="216"/>
      <c r="N1625" s="217"/>
      <c r="O1625" s="217"/>
      <c r="P1625" s="217"/>
      <c r="Q1625" s="217"/>
      <c r="R1625" s="217"/>
      <c r="S1625" s="217"/>
      <c r="T1625" s="218"/>
      <c r="AT1625" s="219" t="s">
        <v>238</v>
      </c>
      <c r="AU1625" s="219" t="s">
        <v>82</v>
      </c>
      <c r="AV1625" s="14" t="s">
        <v>82</v>
      </c>
      <c r="AW1625" s="14" t="s">
        <v>35</v>
      </c>
      <c r="AX1625" s="14" t="s">
        <v>73</v>
      </c>
      <c r="AY1625" s="219" t="s">
        <v>226</v>
      </c>
    </row>
    <row r="1626" spans="2:51" s="14" customFormat="1" ht="11.25">
      <c r="B1626" s="209"/>
      <c r="C1626" s="210"/>
      <c r="D1626" s="200" t="s">
        <v>238</v>
      </c>
      <c r="E1626" s="211" t="s">
        <v>19</v>
      </c>
      <c r="F1626" s="212" t="s">
        <v>1568</v>
      </c>
      <c r="G1626" s="210"/>
      <c r="H1626" s="213">
        <v>25.896000000000001</v>
      </c>
      <c r="I1626" s="214"/>
      <c r="J1626" s="210"/>
      <c r="K1626" s="210"/>
      <c r="L1626" s="215"/>
      <c r="M1626" s="216"/>
      <c r="N1626" s="217"/>
      <c r="O1626" s="217"/>
      <c r="P1626" s="217"/>
      <c r="Q1626" s="217"/>
      <c r="R1626" s="217"/>
      <c r="S1626" s="217"/>
      <c r="T1626" s="218"/>
      <c r="AT1626" s="219" t="s">
        <v>238</v>
      </c>
      <c r="AU1626" s="219" t="s">
        <v>82</v>
      </c>
      <c r="AV1626" s="14" t="s">
        <v>82</v>
      </c>
      <c r="AW1626" s="14" t="s">
        <v>35</v>
      </c>
      <c r="AX1626" s="14" t="s">
        <v>73</v>
      </c>
      <c r="AY1626" s="219" t="s">
        <v>226</v>
      </c>
    </row>
    <row r="1627" spans="2:51" s="14" customFormat="1" ht="11.25">
      <c r="B1627" s="209"/>
      <c r="C1627" s="210"/>
      <c r="D1627" s="200" t="s">
        <v>238</v>
      </c>
      <c r="E1627" s="211" t="s">
        <v>19</v>
      </c>
      <c r="F1627" s="212" t="s">
        <v>1569</v>
      </c>
      <c r="G1627" s="210"/>
      <c r="H1627" s="213">
        <v>-8.5960000000000001</v>
      </c>
      <c r="I1627" s="214"/>
      <c r="J1627" s="210"/>
      <c r="K1627" s="210"/>
      <c r="L1627" s="215"/>
      <c r="M1627" s="216"/>
      <c r="N1627" s="217"/>
      <c r="O1627" s="217"/>
      <c r="P1627" s="217"/>
      <c r="Q1627" s="217"/>
      <c r="R1627" s="217"/>
      <c r="S1627" s="217"/>
      <c r="T1627" s="218"/>
      <c r="AT1627" s="219" t="s">
        <v>238</v>
      </c>
      <c r="AU1627" s="219" t="s">
        <v>82</v>
      </c>
      <c r="AV1627" s="14" t="s">
        <v>82</v>
      </c>
      <c r="AW1627" s="14" t="s">
        <v>35</v>
      </c>
      <c r="AX1627" s="14" t="s">
        <v>73</v>
      </c>
      <c r="AY1627" s="219" t="s">
        <v>226</v>
      </c>
    </row>
    <row r="1628" spans="2:51" s="16" customFormat="1" ht="11.25">
      <c r="B1628" s="253"/>
      <c r="C1628" s="254"/>
      <c r="D1628" s="200" t="s">
        <v>238</v>
      </c>
      <c r="E1628" s="255" t="s">
        <v>19</v>
      </c>
      <c r="F1628" s="256" t="s">
        <v>1207</v>
      </c>
      <c r="G1628" s="254"/>
      <c r="H1628" s="257">
        <v>41.968000000000004</v>
      </c>
      <c r="I1628" s="258"/>
      <c r="J1628" s="254"/>
      <c r="K1628" s="254"/>
      <c r="L1628" s="259"/>
      <c r="M1628" s="260"/>
      <c r="N1628" s="261"/>
      <c r="O1628" s="261"/>
      <c r="P1628" s="261"/>
      <c r="Q1628" s="261"/>
      <c r="R1628" s="261"/>
      <c r="S1628" s="261"/>
      <c r="T1628" s="262"/>
      <c r="AT1628" s="263" t="s">
        <v>238</v>
      </c>
      <c r="AU1628" s="263" t="s">
        <v>82</v>
      </c>
      <c r="AV1628" s="16" t="s">
        <v>90</v>
      </c>
      <c r="AW1628" s="16" t="s">
        <v>35</v>
      </c>
      <c r="AX1628" s="16" t="s">
        <v>73</v>
      </c>
      <c r="AY1628" s="263" t="s">
        <v>226</v>
      </c>
    </row>
    <row r="1629" spans="2:51" s="13" customFormat="1" ht="11.25">
      <c r="B1629" s="198"/>
      <c r="C1629" s="199"/>
      <c r="D1629" s="200" t="s">
        <v>238</v>
      </c>
      <c r="E1629" s="201" t="s">
        <v>19</v>
      </c>
      <c r="F1629" s="202" t="s">
        <v>1580</v>
      </c>
      <c r="G1629" s="199"/>
      <c r="H1629" s="201" t="s">
        <v>19</v>
      </c>
      <c r="I1629" s="203"/>
      <c r="J1629" s="199"/>
      <c r="K1629" s="199"/>
      <c r="L1629" s="204"/>
      <c r="M1629" s="205"/>
      <c r="N1629" s="206"/>
      <c r="O1629" s="206"/>
      <c r="P1629" s="206"/>
      <c r="Q1629" s="206"/>
      <c r="R1629" s="206"/>
      <c r="S1629" s="206"/>
      <c r="T1629" s="207"/>
      <c r="AT1629" s="208" t="s">
        <v>238</v>
      </c>
      <c r="AU1629" s="208" t="s">
        <v>82</v>
      </c>
      <c r="AV1629" s="13" t="s">
        <v>80</v>
      </c>
      <c r="AW1629" s="13" t="s">
        <v>35</v>
      </c>
      <c r="AX1629" s="13" t="s">
        <v>73</v>
      </c>
      <c r="AY1629" s="208" t="s">
        <v>226</v>
      </c>
    </row>
    <row r="1630" spans="2:51" s="14" customFormat="1" ht="11.25">
      <c r="B1630" s="209"/>
      <c r="C1630" s="210"/>
      <c r="D1630" s="200" t="s">
        <v>238</v>
      </c>
      <c r="E1630" s="211" t="s">
        <v>19</v>
      </c>
      <c r="F1630" s="212" t="s">
        <v>1581</v>
      </c>
      <c r="G1630" s="210"/>
      <c r="H1630" s="213">
        <v>47.06</v>
      </c>
      <c r="I1630" s="214"/>
      <c r="J1630" s="210"/>
      <c r="K1630" s="210"/>
      <c r="L1630" s="215"/>
      <c r="M1630" s="216"/>
      <c r="N1630" s="217"/>
      <c r="O1630" s="217"/>
      <c r="P1630" s="217"/>
      <c r="Q1630" s="217"/>
      <c r="R1630" s="217"/>
      <c r="S1630" s="217"/>
      <c r="T1630" s="218"/>
      <c r="AT1630" s="219" t="s">
        <v>238</v>
      </c>
      <c r="AU1630" s="219" t="s">
        <v>82</v>
      </c>
      <c r="AV1630" s="14" t="s">
        <v>82</v>
      </c>
      <c r="AW1630" s="14" t="s">
        <v>35</v>
      </c>
      <c r="AX1630" s="14" t="s">
        <v>73</v>
      </c>
      <c r="AY1630" s="219" t="s">
        <v>226</v>
      </c>
    </row>
    <row r="1631" spans="2:51" s="14" customFormat="1" ht="11.25">
      <c r="B1631" s="209"/>
      <c r="C1631" s="210"/>
      <c r="D1631" s="200" t="s">
        <v>238</v>
      </c>
      <c r="E1631" s="211" t="s">
        <v>19</v>
      </c>
      <c r="F1631" s="212" t="s">
        <v>1582</v>
      </c>
      <c r="G1631" s="210"/>
      <c r="H1631" s="213">
        <v>-3.94</v>
      </c>
      <c r="I1631" s="214"/>
      <c r="J1631" s="210"/>
      <c r="K1631" s="210"/>
      <c r="L1631" s="215"/>
      <c r="M1631" s="216"/>
      <c r="N1631" s="217"/>
      <c r="O1631" s="217"/>
      <c r="P1631" s="217"/>
      <c r="Q1631" s="217"/>
      <c r="R1631" s="217"/>
      <c r="S1631" s="217"/>
      <c r="T1631" s="218"/>
      <c r="AT1631" s="219" t="s">
        <v>238</v>
      </c>
      <c r="AU1631" s="219" t="s">
        <v>82</v>
      </c>
      <c r="AV1631" s="14" t="s">
        <v>82</v>
      </c>
      <c r="AW1631" s="14" t="s">
        <v>35</v>
      </c>
      <c r="AX1631" s="14" t="s">
        <v>73</v>
      </c>
      <c r="AY1631" s="219" t="s">
        <v>226</v>
      </c>
    </row>
    <row r="1632" spans="2:51" s="16" customFormat="1" ht="11.25">
      <c r="B1632" s="253"/>
      <c r="C1632" s="254"/>
      <c r="D1632" s="200" t="s">
        <v>238</v>
      </c>
      <c r="E1632" s="255" t="s">
        <v>19</v>
      </c>
      <c r="F1632" s="256" t="s">
        <v>1207</v>
      </c>
      <c r="G1632" s="254"/>
      <c r="H1632" s="257">
        <v>43.12</v>
      </c>
      <c r="I1632" s="258"/>
      <c r="J1632" s="254"/>
      <c r="K1632" s="254"/>
      <c r="L1632" s="259"/>
      <c r="M1632" s="260"/>
      <c r="N1632" s="261"/>
      <c r="O1632" s="261"/>
      <c r="P1632" s="261"/>
      <c r="Q1632" s="261"/>
      <c r="R1632" s="261"/>
      <c r="S1632" s="261"/>
      <c r="T1632" s="262"/>
      <c r="AT1632" s="263" t="s">
        <v>238</v>
      </c>
      <c r="AU1632" s="263" t="s">
        <v>82</v>
      </c>
      <c r="AV1632" s="16" t="s">
        <v>90</v>
      </c>
      <c r="AW1632" s="16" t="s">
        <v>35</v>
      </c>
      <c r="AX1632" s="16" t="s">
        <v>73</v>
      </c>
      <c r="AY1632" s="263" t="s">
        <v>226</v>
      </c>
    </row>
    <row r="1633" spans="1:65" s="15" customFormat="1" ht="11.25">
      <c r="B1633" s="220"/>
      <c r="C1633" s="221"/>
      <c r="D1633" s="200" t="s">
        <v>238</v>
      </c>
      <c r="E1633" s="222" t="s">
        <v>19</v>
      </c>
      <c r="F1633" s="223" t="s">
        <v>241</v>
      </c>
      <c r="G1633" s="221"/>
      <c r="H1633" s="224">
        <v>649.76199999999994</v>
      </c>
      <c r="I1633" s="225"/>
      <c r="J1633" s="221"/>
      <c r="K1633" s="221"/>
      <c r="L1633" s="226"/>
      <c r="M1633" s="227"/>
      <c r="N1633" s="228"/>
      <c r="O1633" s="228"/>
      <c r="P1633" s="228"/>
      <c r="Q1633" s="228"/>
      <c r="R1633" s="228"/>
      <c r="S1633" s="228"/>
      <c r="T1633" s="229"/>
      <c r="AT1633" s="230" t="s">
        <v>238</v>
      </c>
      <c r="AU1633" s="230" t="s">
        <v>82</v>
      </c>
      <c r="AV1633" s="15" t="s">
        <v>143</v>
      </c>
      <c r="AW1633" s="15" t="s">
        <v>35</v>
      </c>
      <c r="AX1633" s="15" t="s">
        <v>80</v>
      </c>
      <c r="AY1633" s="230" t="s">
        <v>226</v>
      </c>
    </row>
    <row r="1634" spans="1:65" s="12" customFormat="1" ht="22.9" customHeight="1">
      <c r="B1634" s="164"/>
      <c r="C1634" s="165"/>
      <c r="D1634" s="166" t="s">
        <v>72</v>
      </c>
      <c r="E1634" s="178" t="s">
        <v>2371</v>
      </c>
      <c r="F1634" s="178" t="s">
        <v>2372</v>
      </c>
      <c r="G1634" s="165"/>
      <c r="H1634" s="165"/>
      <c r="I1634" s="168"/>
      <c r="J1634" s="179">
        <f>BK1634</f>
        <v>0</v>
      </c>
      <c r="K1634" s="165"/>
      <c r="L1634" s="170"/>
      <c r="M1634" s="171"/>
      <c r="N1634" s="172"/>
      <c r="O1634" s="172"/>
      <c r="P1634" s="173">
        <f>P1635</f>
        <v>0</v>
      </c>
      <c r="Q1634" s="172"/>
      <c r="R1634" s="173">
        <f>R1635</f>
        <v>0</v>
      </c>
      <c r="S1634" s="172"/>
      <c r="T1634" s="174">
        <f>T1635</f>
        <v>0</v>
      </c>
      <c r="AR1634" s="175" t="s">
        <v>82</v>
      </c>
      <c r="AT1634" s="176" t="s">
        <v>72</v>
      </c>
      <c r="AU1634" s="176" t="s">
        <v>80</v>
      </c>
      <c r="AY1634" s="175" t="s">
        <v>226</v>
      </c>
      <c r="BK1634" s="177">
        <f>BK1635</f>
        <v>0</v>
      </c>
    </row>
    <row r="1635" spans="1:65" s="2" customFormat="1" ht="16.5" customHeight="1">
      <c r="A1635" s="36"/>
      <c r="B1635" s="37"/>
      <c r="C1635" s="180" t="s">
        <v>2373</v>
      </c>
      <c r="D1635" s="180" t="s">
        <v>229</v>
      </c>
      <c r="E1635" s="181" t="s">
        <v>2374</v>
      </c>
      <c r="F1635" s="182" t="s">
        <v>2375</v>
      </c>
      <c r="G1635" s="183" t="s">
        <v>261</v>
      </c>
      <c r="H1635" s="184">
        <v>1</v>
      </c>
      <c r="I1635" s="185"/>
      <c r="J1635" s="186">
        <f>ROUND(I1635*H1635,2)</f>
        <v>0</v>
      </c>
      <c r="K1635" s="182" t="s">
        <v>19</v>
      </c>
      <c r="L1635" s="41"/>
      <c r="M1635" s="245" t="s">
        <v>19</v>
      </c>
      <c r="N1635" s="246" t="s">
        <v>44</v>
      </c>
      <c r="O1635" s="243"/>
      <c r="P1635" s="247">
        <f>O1635*H1635</f>
        <v>0</v>
      </c>
      <c r="Q1635" s="247">
        <v>0</v>
      </c>
      <c r="R1635" s="247">
        <f>Q1635*H1635</f>
        <v>0</v>
      </c>
      <c r="S1635" s="247">
        <v>0</v>
      </c>
      <c r="T1635" s="248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91" t="s">
        <v>234</v>
      </c>
      <c r="AT1635" s="191" t="s">
        <v>229</v>
      </c>
      <c r="AU1635" s="191" t="s">
        <v>82</v>
      </c>
      <c r="AY1635" s="19" t="s">
        <v>226</v>
      </c>
      <c r="BE1635" s="192">
        <f>IF(N1635="základní",J1635,0)</f>
        <v>0</v>
      </c>
      <c r="BF1635" s="192">
        <f>IF(N1635="snížená",J1635,0)</f>
        <v>0</v>
      </c>
      <c r="BG1635" s="192">
        <f>IF(N1635="zákl. přenesená",J1635,0)</f>
        <v>0</v>
      </c>
      <c r="BH1635" s="192">
        <f>IF(N1635="sníž. přenesená",J1635,0)</f>
        <v>0</v>
      </c>
      <c r="BI1635" s="192">
        <f>IF(N1635="nulová",J1635,0)</f>
        <v>0</v>
      </c>
      <c r="BJ1635" s="19" t="s">
        <v>80</v>
      </c>
      <c r="BK1635" s="192">
        <f>ROUND(I1635*H1635,2)</f>
        <v>0</v>
      </c>
      <c r="BL1635" s="19" t="s">
        <v>234</v>
      </c>
      <c r="BM1635" s="191" t="s">
        <v>2376</v>
      </c>
    </row>
    <row r="1636" spans="1:65" s="2" customFormat="1" ht="6.95" customHeight="1">
      <c r="A1636" s="36"/>
      <c r="B1636" s="49"/>
      <c r="C1636" s="50"/>
      <c r="D1636" s="50"/>
      <c r="E1636" s="50"/>
      <c r="F1636" s="50"/>
      <c r="G1636" s="50"/>
      <c r="H1636" s="50"/>
      <c r="I1636" s="50"/>
      <c r="J1636" s="50"/>
      <c r="K1636" s="50"/>
      <c r="L1636" s="41"/>
      <c r="M1636" s="36"/>
      <c r="O1636" s="36"/>
      <c r="P1636" s="36"/>
      <c r="Q1636" s="36"/>
      <c r="R1636" s="36"/>
      <c r="S1636" s="36"/>
      <c r="T1636" s="36"/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</row>
  </sheetData>
  <sheetProtection algorithmName="SHA-512" hashValue="YfHSitQk8TklT3uo//Dsz6/7nByRfK0WE+3m2AU4HMEIpTDA4ooht6lJLdDLsEnlwgtTxxcU/4m0W3J/GJ7rRA==" saltValue="A79MRlyTrmLE546oA92bcpixWpfy55sG0p9kN3WxH+KN1dykJKuV8OxdIi+uLcSHET5pFPRVqBBkU5txQfI8jA==" spinCount="100000" sheet="1" objects="1" scenarios="1" formatColumns="0" formatRows="0" autoFilter="0"/>
  <autoFilter ref="C109:K1635" xr:uid="{00000000-0009-0000-0000-000007000000}"/>
  <mergeCells count="15">
    <mergeCell ref="E96:H96"/>
    <mergeCell ref="E100:H100"/>
    <mergeCell ref="E98:H98"/>
    <mergeCell ref="E102:H10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4" r:id="rId1" xr:uid="{00000000-0004-0000-0700-000000000000}"/>
    <hyperlink ref="F120" r:id="rId2" xr:uid="{00000000-0004-0000-0700-000001000000}"/>
    <hyperlink ref="F135" r:id="rId3" xr:uid="{00000000-0004-0000-0700-000002000000}"/>
    <hyperlink ref="F147" r:id="rId4" xr:uid="{00000000-0004-0000-0700-000003000000}"/>
    <hyperlink ref="F152" r:id="rId5" xr:uid="{00000000-0004-0000-0700-000004000000}"/>
    <hyperlink ref="F158" r:id="rId6" xr:uid="{00000000-0004-0000-0700-000005000000}"/>
    <hyperlink ref="F160" r:id="rId7" xr:uid="{00000000-0004-0000-0700-000006000000}"/>
    <hyperlink ref="F163" r:id="rId8" xr:uid="{00000000-0004-0000-0700-000007000000}"/>
    <hyperlink ref="F165" r:id="rId9" xr:uid="{00000000-0004-0000-0700-000008000000}"/>
    <hyperlink ref="F194" r:id="rId10" xr:uid="{00000000-0004-0000-0700-000009000000}"/>
    <hyperlink ref="F200" r:id="rId11" xr:uid="{00000000-0004-0000-0700-00000A000000}"/>
    <hyperlink ref="F208" r:id="rId12" xr:uid="{00000000-0004-0000-0700-00000B000000}"/>
    <hyperlink ref="F214" r:id="rId13" xr:uid="{00000000-0004-0000-0700-00000C000000}"/>
    <hyperlink ref="F220" r:id="rId14" xr:uid="{00000000-0004-0000-0700-00000D000000}"/>
    <hyperlink ref="F226" r:id="rId15" xr:uid="{00000000-0004-0000-0700-00000E000000}"/>
    <hyperlink ref="F232" r:id="rId16" xr:uid="{00000000-0004-0000-0700-00000F000000}"/>
    <hyperlink ref="F237" r:id="rId17" xr:uid="{00000000-0004-0000-0700-000010000000}"/>
    <hyperlink ref="F242" r:id="rId18" xr:uid="{00000000-0004-0000-0700-000011000000}"/>
    <hyperlink ref="F247" r:id="rId19" xr:uid="{00000000-0004-0000-0700-000012000000}"/>
    <hyperlink ref="F249" r:id="rId20" xr:uid="{00000000-0004-0000-0700-000013000000}"/>
    <hyperlink ref="F254" r:id="rId21" xr:uid="{00000000-0004-0000-0700-000014000000}"/>
    <hyperlink ref="F259" r:id="rId22" xr:uid="{00000000-0004-0000-0700-000015000000}"/>
    <hyperlink ref="F280" r:id="rId23" xr:uid="{00000000-0004-0000-0700-000016000000}"/>
    <hyperlink ref="F289" r:id="rId24" xr:uid="{00000000-0004-0000-0700-000017000000}"/>
    <hyperlink ref="F291" r:id="rId25" xr:uid="{00000000-0004-0000-0700-000018000000}"/>
    <hyperlink ref="F295" r:id="rId26" xr:uid="{00000000-0004-0000-0700-000019000000}"/>
    <hyperlink ref="F302" r:id="rId27" xr:uid="{00000000-0004-0000-0700-00001A000000}"/>
    <hyperlink ref="F308" r:id="rId28" xr:uid="{00000000-0004-0000-0700-00001B000000}"/>
    <hyperlink ref="F315" r:id="rId29" xr:uid="{00000000-0004-0000-0700-00001C000000}"/>
    <hyperlink ref="F321" r:id="rId30" xr:uid="{00000000-0004-0000-0700-00001D000000}"/>
    <hyperlink ref="F326" r:id="rId31" xr:uid="{00000000-0004-0000-0700-00001E000000}"/>
    <hyperlink ref="F331" r:id="rId32" xr:uid="{00000000-0004-0000-0700-00001F000000}"/>
    <hyperlink ref="F336" r:id="rId33" xr:uid="{00000000-0004-0000-0700-000020000000}"/>
    <hyperlink ref="F341" r:id="rId34" xr:uid="{00000000-0004-0000-0700-000021000000}"/>
    <hyperlink ref="F346" r:id="rId35" xr:uid="{00000000-0004-0000-0700-000022000000}"/>
    <hyperlink ref="F353" r:id="rId36" xr:uid="{00000000-0004-0000-0700-000023000000}"/>
    <hyperlink ref="F360" r:id="rId37" xr:uid="{00000000-0004-0000-0700-000024000000}"/>
    <hyperlink ref="F370" r:id="rId38" xr:uid="{00000000-0004-0000-0700-000025000000}"/>
    <hyperlink ref="F376" r:id="rId39" xr:uid="{00000000-0004-0000-0700-000026000000}"/>
    <hyperlink ref="F382" r:id="rId40" xr:uid="{00000000-0004-0000-0700-000027000000}"/>
    <hyperlink ref="F405" r:id="rId41" xr:uid="{00000000-0004-0000-0700-000028000000}"/>
    <hyperlink ref="F411" r:id="rId42" xr:uid="{00000000-0004-0000-0700-000029000000}"/>
    <hyperlink ref="F422" r:id="rId43" xr:uid="{00000000-0004-0000-0700-00002A000000}"/>
    <hyperlink ref="F433" r:id="rId44" xr:uid="{00000000-0004-0000-0700-00002B000000}"/>
    <hyperlink ref="F435" r:id="rId45" xr:uid="{00000000-0004-0000-0700-00002C000000}"/>
    <hyperlink ref="F441" r:id="rId46" xr:uid="{00000000-0004-0000-0700-00002D000000}"/>
    <hyperlink ref="F581" r:id="rId47" xr:uid="{00000000-0004-0000-0700-00002E000000}"/>
    <hyperlink ref="F585" r:id="rId48" xr:uid="{00000000-0004-0000-0700-00002F000000}"/>
    <hyperlink ref="F589" r:id="rId49" xr:uid="{00000000-0004-0000-0700-000030000000}"/>
    <hyperlink ref="F610" r:id="rId50" xr:uid="{00000000-0004-0000-0700-000031000000}"/>
    <hyperlink ref="F615" r:id="rId51" xr:uid="{00000000-0004-0000-0700-000032000000}"/>
    <hyperlink ref="F621" r:id="rId52" xr:uid="{00000000-0004-0000-0700-000033000000}"/>
    <hyperlink ref="F743" r:id="rId53" xr:uid="{00000000-0004-0000-0700-000034000000}"/>
    <hyperlink ref="F883" r:id="rId54" xr:uid="{00000000-0004-0000-0700-000035000000}"/>
    <hyperlink ref="F905" r:id="rId55" xr:uid="{00000000-0004-0000-0700-000036000000}"/>
    <hyperlink ref="F911" r:id="rId56" xr:uid="{00000000-0004-0000-0700-000037000000}"/>
    <hyperlink ref="F918" r:id="rId57" xr:uid="{00000000-0004-0000-0700-000038000000}"/>
    <hyperlink ref="F920" r:id="rId58" xr:uid="{00000000-0004-0000-0700-000039000000}"/>
    <hyperlink ref="F924" r:id="rId59" xr:uid="{00000000-0004-0000-0700-00003A000000}"/>
    <hyperlink ref="F926" r:id="rId60" xr:uid="{00000000-0004-0000-0700-00003B000000}"/>
    <hyperlink ref="F931" r:id="rId61" xr:uid="{00000000-0004-0000-0700-00003C000000}"/>
    <hyperlink ref="F940" r:id="rId62" xr:uid="{00000000-0004-0000-0700-00003D000000}"/>
    <hyperlink ref="F946" r:id="rId63" xr:uid="{00000000-0004-0000-0700-00003E000000}"/>
    <hyperlink ref="F952" r:id="rId64" xr:uid="{00000000-0004-0000-0700-00003F000000}"/>
    <hyperlink ref="F959" r:id="rId65" xr:uid="{00000000-0004-0000-0700-000040000000}"/>
    <hyperlink ref="F965" r:id="rId66" xr:uid="{00000000-0004-0000-0700-000041000000}"/>
    <hyperlink ref="F972" r:id="rId67" xr:uid="{00000000-0004-0000-0700-000042000000}"/>
    <hyperlink ref="F976" r:id="rId68" xr:uid="{00000000-0004-0000-0700-000043000000}"/>
    <hyperlink ref="F983" r:id="rId69" xr:uid="{00000000-0004-0000-0700-000044000000}"/>
    <hyperlink ref="F992" r:id="rId70" xr:uid="{00000000-0004-0000-0700-000045000000}"/>
    <hyperlink ref="F998" r:id="rId71" xr:uid="{00000000-0004-0000-0700-000046000000}"/>
    <hyperlink ref="F1004" r:id="rId72" xr:uid="{00000000-0004-0000-0700-000047000000}"/>
    <hyperlink ref="F1009" r:id="rId73" xr:uid="{00000000-0004-0000-0700-000048000000}"/>
    <hyperlink ref="F1014" r:id="rId74" xr:uid="{00000000-0004-0000-0700-000049000000}"/>
    <hyperlink ref="F1020" r:id="rId75" xr:uid="{00000000-0004-0000-0700-00004A000000}"/>
    <hyperlink ref="F1023" r:id="rId76" xr:uid="{00000000-0004-0000-0700-00004B000000}"/>
    <hyperlink ref="F1029" r:id="rId77" xr:uid="{00000000-0004-0000-0700-00004C000000}"/>
    <hyperlink ref="F1043" r:id="rId78" xr:uid="{00000000-0004-0000-0700-00004D000000}"/>
    <hyperlink ref="F1046" r:id="rId79" xr:uid="{00000000-0004-0000-0700-00004E000000}"/>
    <hyperlink ref="F1056" r:id="rId80" xr:uid="{00000000-0004-0000-0700-00004F000000}"/>
    <hyperlink ref="F1081" r:id="rId81" xr:uid="{00000000-0004-0000-0700-000050000000}"/>
    <hyperlink ref="F1083" r:id="rId82" xr:uid="{00000000-0004-0000-0700-000051000000}"/>
    <hyperlink ref="F1093" r:id="rId83" xr:uid="{00000000-0004-0000-0700-000052000000}"/>
    <hyperlink ref="F1095" r:id="rId84" xr:uid="{00000000-0004-0000-0700-000053000000}"/>
    <hyperlink ref="F1108" r:id="rId85" xr:uid="{00000000-0004-0000-0700-000054000000}"/>
    <hyperlink ref="F1143" r:id="rId86" xr:uid="{00000000-0004-0000-0700-000055000000}"/>
    <hyperlink ref="F1145" r:id="rId87" xr:uid="{00000000-0004-0000-0700-000056000000}"/>
    <hyperlink ref="F1151" r:id="rId88" xr:uid="{00000000-0004-0000-0700-000057000000}"/>
    <hyperlink ref="F1156" r:id="rId89" xr:uid="{00000000-0004-0000-0700-000058000000}"/>
    <hyperlink ref="F1159" r:id="rId90" xr:uid="{00000000-0004-0000-0700-000059000000}"/>
    <hyperlink ref="F1164" r:id="rId91" xr:uid="{00000000-0004-0000-0700-00005A000000}"/>
    <hyperlink ref="F1166" r:id="rId92" xr:uid="{00000000-0004-0000-0700-00005B000000}"/>
    <hyperlink ref="F1172" r:id="rId93" xr:uid="{00000000-0004-0000-0700-00005C000000}"/>
    <hyperlink ref="F1175" r:id="rId94" xr:uid="{00000000-0004-0000-0700-00005D000000}"/>
    <hyperlink ref="F1190" r:id="rId95" xr:uid="{00000000-0004-0000-0700-00005E000000}"/>
    <hyperlink ref="F1196" r:id="rId96" xr:uid="{00000000-0004-0000-0700-00005F000000}"/>
    <hyperlink ref="F1206" r:id="rId97" xr:uid="{00000000-0004-0000-0700-000060000000}"/>
    <hyperlink ref="F1212" r:id="rId98" xr:uid="{00000000-0004-0000-0700-000061000000}"/>
    <hyperlink ref="F1217" r:id="rId99" xr:uid="{00000000-0004-0000-0700-000062000000}"/>
    <hyperlink ref="F1265" r:id="rId100" xr:uid="{00000000-0004-0000-0700-000063000000}"/>
    <hyperlink ref="F1268" r:id="rId101" xr:uid="{00000000-0004-0000-0700-000064000000}"/>
    <hyperlink ref="F1275" r:id="rId102" xr:uid="{00000000-0004-0000-0700-000065000000}"/>
    <hyperlink ref="F1296" r:id="rId103" xr:uid="{00000000-0004-0000-0700-000066000000}"/>
    <hyperlink ref="F1350" r:id="rId104" xr:uid="{00000000-0004-0000-0700-000067000000}"/>
    <hyperlink ref="F1474" r:id="rId105" xr:uid="{00000000-0004-0000-0700-000068000000}"/>
    <hyperlink ref="F1476" r:id="rId106" xr:uid="{00000000-0004-0000-0700-000069000000}"/>
    <hyperlink ref="F1478" r:id="rId107" xr:uid="{00000000-0004-0000-0700-00006A000000}"/>
    <hyperlink ref="F1480" r:id="rId108" xr:uid="{00000000-0004-0000-0700-00006B000000}"/>
    <hyperlink ref="F1483" r:id="rId109" xr:uid="{00000000-0004-0000-0700-00006C000000}"/>
    <hyperlink ref="F1489" r:id="rId110" xr:uid="{00000000-0004-0000-0700-00006D000000}"/>
    <hyperlink ref="F1533" r:id="rId111" xr:uid="{00000000-0004-0000-0700-00006E000000}"/>
    <hyperlink ref="F1536" r:id="rId112" xr:uid="{00000000-0004-0000-0700-00006F000000}"/>
    <hyperlink ref="F1538" r:id="rId113" xr:uid="{00000000-0004-0000-0700-000070000000}"/>
  </hyperlinks>
  <pageMargins left="0.39370078740157483" right="0.39370078740157483" top="0.39370078740157483" bottom="0.39370078740157483" header="0" footer="0"/>
  <pageSetup paperSize="9" scale="84" fitToHeight="100" orientation="landscape" r:id="rId114"/>
  <headerFooter>
    <oddFooter>&amp;CStrana &amp;P z &amp;N</oddFooter>
  </headerFooter>
  <drawing r:id="rId1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7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198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2377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ROUND((SUM(BE104:BE767)),  2)</f>
        <v>0</v>
      </c>
      <c r="G37" s="36"/>
      <c r="H37" s="36"/>
      <c r="I37" s="126">
        <v>0.21</v>
      </c>
      <c r="J37" s="125">
        <f>ROUND(((SUM(BE104:BE767))*I37),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ROUND((SUM(BF104:BF767)),  2)</f>
        <v>0</v>
      </c>
      <c r="G38" s="36"/>
      <c r="H38" s="36"/>
      <c r="I38" s="126">
        <v>0.15</v>
      </c>
      <c r="J38" s="125">
        <f>ROUND(((SUM(BF104:BF767))*I38),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ROUND((SUM(BG104:BG767)),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ROUND((SUM(BH104:BH767)),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ROUND((SUM(BI104:BI767)),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198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02.2 - Zdravotně technické 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691</v>
      </c>
      <c r="E69" s="150"/>
      <c r="F69" s="150"/>
      <c r="G69" s="150"/>
      <c r="H69" s="150"/>
      <c r="I69" s="150"/>
      <c r="J69" s="151">
        <f>J106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1178</v>
      </c>
      <c r="E70" s="150"/>
      <c r="F70" s="150"/>
      <c r="G70" s="150"/>
      <c r="H70" s="150"/>
      <c r="I70" s="150"/>
      <c r="J70" s="151">
        <f>J266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1180</v>
      </c>
      <c r="E71" s="150"/>
      <c r="F71" s="150"/>
      <c r="G71" s="150"/>
      <c r="H71" s="150"/>
      <c r="I71" s="150"/>
      <c r="J71" s="151">
        <f>J305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2378</v>
      </c>
      <c r="E72" s="150"/>
      <c r="F72" s="150"/>
      <c r="G72" s="150"/>
      <c r="H72" s="150"/>
      <c r="I72" s="150"/>
      <c r="J72" s="151">
        <f>J360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692</v>
      </c>
      <c r="E73" s="150"/>
      <c r="F73" s="150"/>
      <c r="G73" s="150"/>
      <c r="H73" s="150"/>
      <c r="I73" s="150"/>
      <c r="J73" s="151">
        <f>J457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1182</v>
      </c>
      <c r="E74" s="150"/>
      <c r="F74" s="150"/>
      <c r="G74" s="150"/>
      <c r="H74" s="150"/>
      <c r="I74" s="150"/>
      <c r="J74" s="151">
        <f>J467</f>
        <v>0</v>
      </c>
      <c r="K74" s="98"/>
      <c r="L74" s="152"/>
    </row>
    <row r="75" spans="1:47" s="9" customFormat="1" ht="24.95" customHeight="1">
      <c r="B75" s="142"/>
      <c r="C75" s="143"/>
      <c r="D75" s="144" t="s">
        <v>205</v>
      </c>
      <c r="E75" s="145"/>
      <c r="F75" s="145"/>
      <c r="G75" s="145"/>
      <c r="H75" s="145"/>
      <c r="I75" s="145"/>
      <c r="J75" s="146">
        <f>J470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208</v>
      </c>
      <c r="E76" s="150"/>
      <c r="F76" s="150"/>
      <c r="G76" s="150"/>
      <c r="H76" s="150"/>
      <c r="I76" s="150"/>
      <c r="J76" s="151">
        <f>J471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2379</v>
      </c>
      <c r="E77" s="150"/>
      <c r="F77" s="150"/>
      <c r="G77" s="150"/>
      <c r="H77" s="150"/>
      <c r="I77" s="150"/>
      <c r="J77" s="151">
        <f>J564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2380</v>
      </c>
      <c r="E78" s="150"/>
      <c r="F78" s="150"/>
      <c r="G78" s="150"/>
      <c r="H78" s="150"/>
      <c r="I78" s="150"/>
      <c r="J78" s="151">
        <f>J617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2381</v>
      </c>
      <c r="E79" s="150"/>
      <c r="F79" s="150"/>
      <c r="G79" s="150"/>
      <c r="H79" s="150"/>
      <c r="I79" s="150"/>
      <c r="J79" s="151">
        <f>J727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1185</v>
      </c>
      <c r="E80" s="150"/>
      <c r="F80" s="150"/>
      <c r="G80" s="150"/>
      <c r="H80" s="150"/>
      <c r="I80" s="150"/>
      <c r="J80" s="151">
        <f>J754</f>
        <v>0</v>
      </c>
      <c r="K80" s="98"/>
      <c r="L80" s="152"/>
    </row>
    <row r="81" spans="1:31" s="2" customFormat="1" ht="21.7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6.95" customHeight="1">
      <c r="A82" s="36"/>
      <c r="B82" s="49"/>
      <c r="C82" s="50"/>
      <c r="D82" s="50"/>
      <c r="E82" s="50"/>
      <c r="F82" s="50"/>
      <c r="G82" s="50"/>
      <c r="H82" s="50"/>
      <c r="I82" s="50"/>
      <c r="J82" s="50"/>
      <c r="K82" s="50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6" spans="1:31" s="2" customFormat="1" ht="6.95" customHeight="1">
      <c r="A86" s="36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24.95" customHeight="1">
      <c r="A87" s="36"/>
      <c r="B87" s="37"/>
      <c r="C87" s="25" t="s">
        <v>211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2" customHeight="1">
      <c r="A89" s="36"/>
      <c r="B89" s="37"/>
      <c r="C89" s="31" t="s">
        <v>16</v>
      </c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6.5" customHeight="1">
      <c r="A90" s="36"/>
      <c r="B90" s="37"/>
      <c r="C90" s="38"/>
      <c r="D90" s="38"/>
      <c r="E90" s="414" t="str">
        <f>E7</f>
        <v>Vstupní objekt do areálu Kamencového jezera D1 Mostecká</v>
      </c>
      <c r="F90" s="415"/>
      <c r="G90" s="415"/>
      <c r="H90" s="415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1" customFormat="1" ht="12" customHeight="1">
      <c r="B91" s="23"/>
      <c r="C91" s="31" t="s">
        <v>195</v>
      </c>
      <c r="D91" s="24"/>
      <c r="E91" s="24"/>
      <c r="F91" s="24"/>
      <c r="G91" s="24"/>
      <c r="H91" s="24"/>
      <c r="I91" s="24"/>
      <c r="J91" s="24"/>
      <c r="K91" s="24"/>
      <c r="L91" s="22"/>
    </row>
    <row r="92" spans="1:31" s="1" customFormat="1" ht="16.5" customHeight="1">
      <c r="B92" s="23"/>
      <c r="C92" s="24"/>
      <c r="D92" s="24"/>
      <c r="E92" s="414" t="s">
        <v>689</v>
      </c>
      <c r="F92" s="365"/>
      <c r="G92" s="365"/>
      <c r="H92" s="365"/>
      <c r="I92" s="24"/>
      <c r="J92" s="24"/>
      <c r="K92" s="24"/>
      <c r="L92" s="22"/>
    </row>
    <row r="93" spans="1:31" s="1" customFormat="1" ht="12" customHeight="1">
      <c r="B93" s="23"/>
      <c r="C93" s="31" t="s">
        <v>197</v>
      </c>
      <c r="D93" s="24"/>
      <c r="E93" s="24"/>
      <c r="F93" s="24"/>
      <c r="G93" s="24"/>
      <c r="H93" s="24"/>
      <c r="I93" s="24"/>
      <c r="J93" s="24"/>
      <c r="K93" s="24"/>
      <c r="L93" s="22"/>
    </row>
    <row r="94" spans="1:31" s="2" customFormat="1" ht="16.5" customHeight="1">
      <c r="A94" s="36"/>
      <c r="B94" s="37"/>
      <c r="C94" s="38"/>
      <c r="D94" s="38"/>
      <c r="E94" s="416" t="s">
        <v>198</v>
      </c>
      <c r="F94" s="417"/>
      <c r="G94" s="417"/>
      <c r="H94" s="417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199</v>
      </c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6.5" customHeight="1">
      <c r="A96" s="36"/>
      <c r="B96" s="37"/>
      <c r="C96" s="38"/>
      <c r="D96" s="38"/>
      <c r="E96" s="387" t="str">
        <f>E13</f>
        <v>SO 02.2 - Zdravotně technické instalace</v>
      </c>
      <c r="F96" s="417"/>
      <c r="G96" s="417"/>
      <c r="H96" s="417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6.9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>
      <c r="A98" s="36"/>
      <c r="B98" s="37"/>
      <c r="C98" s="31" t="s">
        <v>21</v>
      </c>
      <c r="D98" s="38"/>
      <c r="E98" s="38"/>
      <c r="F98" s="29" t="str">
        <f>F16</f>
        <v xml:space="preserve"> </v>
      </c>
      <c r="G98" s="38"/>
      <c r="H98" s="38"/>
      <c r="I98" s="31" t="s">
        <v>23</v>
      </c>
      <c r="J98" s="61" t="str">
        <f>IF(J16="","",J16)</f>
        <v>5. 4. 2022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6.9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25</v>
      </c>
      <c r="D100" s="38"/>
      <c r="E100" s="38"/>
      <c r="F100" s="29" t="str">
        <f>E19</f>
        <v>Statutární město Chomutov</v>
      </c>
      <c r="G100" s="38"/>
      <c r="H100" s="38"/>
      <c r="I100" s="31" t="s">
        <v>31</v>
      </c>
      <c r="J100" s="34" t="str">
        <f>E25</f>
        <v>Refuel s.r.o.</v>
      </c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5.2" customHeight="1">
      <c r="A101" s="36"/>
      <c r="B101" s="37"/>
      <c r="C101" s="31" t="s">
        <v>29</v>
      </c>
      <c r="D101" s="38"/>
      <c r="E101" s="38"/>
      <c r="F101" s="29" t="str">
        <f>IF(E22="","",E22)</f>
        <v>Vyplň údaj</v>
      </c>
      <c r="G101" s="38"/>
      <c r="H101" s="38"/>
      <c r="I101" s="31" t="s">
        <v>36</v>
      </c>
      <c r="J101" s="34" t="str">
        <f>E28</f>
        <v xml:space="preserve"> </v>
      </c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0.35" customHeight="1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11" customFormat="1" ht="29.25" customHeight="1">
      <c r="A103" s="153"/>
      <c r="B103" s="154"/>
      <c r="C103" s="155" t="s">
        <v>212</v>
      </c>
      <c r="D103" s="156" t="s">
        <v>58</v>
      </c>
      <c r="E103" s="156" t="s">
        <v>54</v>
      </c>
      <c r="F103" s="156" t="s">
        <v>55</v>
      </c>
      <c r="G103" s="156" t="s">
        <v>213</v>
      </c>
      <c r="H103" s="156" t="s">
        <v>214</v>
      </c>
      <c r="I103" s="156" t="s">
        <v>215</v>
      </c>
      <c r="J103" s="156" t="s">
        <v>203</v>
      </c>
      <c r="K103" s="157" t="s">
        <v>216</v>
      </c>
      <c r="L103" s="158"/>
      <c r="M103" s="70" t="s">
        <v>19</v>
      </c>
      <c r="N103" s="71" t="s">
        <v>43</v>
      </c>
      <c r="O103" s="71" t="s">
        <v>217</v>
      </c>
      <c r="P103" s="71" t="s">
        <v>218</v>
      </c>
      <c r="Q103" s="71" t="s">
        <v>219</v>
      </c>
      <c r="R103" s="71" t="s">
        <v>220</v>
      </c>
      <c r="S103" s="71" t="s">
        <v>221</v>
      </c>
      <c r="T103" s="72" t="s">
        <v>222</v>
      </c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</row>
    <row r="104" spans="1:65" s="2" customFormat="1" ht="22.9" customHeight="1">
      <c r="A104" s="36"/>
      <c r="B104" s="37"/>
      <c r="C104" s="77" t="s">
        <v>223</v>
      </c>
      <c r="D104" s="38"/>
      <c r="E104" s="38"/>
      <c r="F104" s="38"/>
      <c r="G104" s="38"/>
      <c r="H104" s="38"/>
      <c r="I104" s="38"/>
      <c r="J104" s="159">
        <f>BK104</f>
        <v>0</v>
      </c>
      <c r="K104" s="38"/>
      <c r="L104" s="41"/>
      <c r="M104" s="73"/>
      <c r="N104" s="160"/>
      <c r="O104" s="74"/>
      <c r="P104" s="161">
        <f>P105+P470</f>
        <v>0</v>
      </c>
      <c r="Q104" s="74"/>
      <c r="R104" s="161">
        <f>R105+R470</f>
        <v>68.123134434499988</v>
      </c>
      <c r="S104" s="74"/>
      <c r="T104" s="162">
        <f>T105+T470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72</v>
      </c>
      <c r="AU104" s="19" t="s">
        <v>204</v>
      </c>
      <c r="BK104" s="163">
        <f>BK105+BK470</f>
        <v>0</v>
      </c>
    </row>
    <row r="105" spans="1:65" s="12" customFormat="1" ht="25.9" customHeight="1">
      <c r="B105" s="164"/>
      <c r="C105" s="165"/>
      <c r="D105" s="166" t="s">
        <v>72</v>
      </c>
      <c r="E105" s="167" t="s">
        <v>572</v>
      </c>
      <c r="F105" s="167" t="s">
        <v>573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P106+P266+P305+P360+P457+P467</f>
        <v>0</v>
      </c>
      <c r="Q105" s="172"/>
      <c r="R105" s="173">
        <f>R106+R266+R305+R360+R457+R467</f>
        <v>65.698136279399989</v>
      </c>
      <c r="S105" s="172"/>
      <c r="T105" s="174">
        <f>T106+T266+T305+T360+T457+T467</f>
        <v>0</v>
      </c>
      <c r="AR105" s="175" t="s">
        <v>80</v>
      </c>
      <c r="AT105" s="176" t="s">
        <v>72</v>
      </c>
      <c r="AU105" s="176" t="s">
        <v>73</v>
      </c>
      <c r="AY105" s="175" t="s">
        <v>226</v>
      </c>
      <c r="BK105" s="177">
        <f>BK106+BK266+BK305+BK360+BK457+BK467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80</v>
      </c>
      <c r="F106" s="178" t="s">
        <v>576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SUM(P107:P265)</f>
        <v>0</v>
      </c>
      <c r="Q106" s="172"/>
      <c r="R106" s="173">
        <f>SUM(R107:R265)</f>
        <v>47.842701275399996</v>
      </c>
      <c r="S106" s="172"/>
      <c r="T106" s="174">
        <f>SUM(T107:T265)</f>
        <v>0</v>
      </c>
      <c r="AR106" s="175" t="s">
        <v>80</v>
      </c>
      <c r="AT106" s="176" t="s">
        <v>72</v>
      </c>
      <c r="AU106" s="176" t="s">
        <v>80</v>
      </c>
      <c r="AY106" s="175" t="s">
        <v>226</v>
      </c>
      <c r="BK106" s="177">
        <f>SUM(BK107:BK265)</f>
        <v>0</v>
      </c>
    </row>
    <row r="107" spans="1:65" s="2" customFormat="1" ht="24.2" customHeight="1">
      <c r="A107" s="36"/>
      <c r="B107" s="37"/>
      <c r="C107" s="180" t="s">
        <v>80</v>
      </c>
      <c r="D107" s="180" t="s">
        <v>229</v>
      </c>
      <c r="E107" s="181" t="s">
        <v>2382</v>
      </c>
      <c r="F107" s="182" t="s">
        <v>2383</v>
      </c>
      <c r="G107" s="183" t="s">
        <v>420</v>
      </c>
      <c r="H107" s="184">
        <v>47.392000000000003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2384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2385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13" customFormat="1" ht="11.25">
      <c r="B109" s="198"/>
      <c r="C109" s="199"/>
      <c r="D109" s="200" t="s">
        <v>238</v>
      </c>
      <c r="E109" s="201" t="s">
        <v>19</v>
      </c>
      <c r="F109" s="202" t="s">
        <v>2386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238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226</v>
      </c>
    </row>
    <row r="110" spans="1:65" s="13" customFormat="1" ht="11.25">
      <c r="B110" s="198"/>
      <c r="C110" s="199"/>
      <c r="D110" s="200" t="s">
        <v>238</v>
      </c>
      <c r="E110" s="201" t="s">
        <v>19</v>
      </c>
      <c r="F110" s="202" t="s">
        <v>2387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238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226</v>
      </c>
    </row>
    <row r="111" spans="1:65" s="14" customFormat="1" ht="11.25">
      <c r="B111" s="209"/>
      <c r="C111" s="210"/>
      <c r="D111" s="200" t="s">
        <v>238</v>
      </c>
      <c r="E111" s="211" t="s">
        <v>19</v>
      </c>
      <c r="F111" s="212" t="s">
        <v>2388</v>
      </c>
      <c r="G111" s="210"/>
      <c r="H111" s="213">
        <v>47.392000000000003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238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226</v>
      </c>
    </row>
    <row r="112" spans="1:65" s="15" customFormat="1" ht="11.25">
      <c r="B112" s="220"/>
      <c r="C112" s="221"/>
      <c r="D112" s="200" t="s">
        <v>238</v>
      </c>
      <c r="E112" s="222" t="s">
        <v>19</v>
      </c>
      <c r="F112" s="223" t="s">
        <v>241</v>
      </c>
      <c r="G112" s="221"/>
      <c r="H112" s="224">
        <v>47.392000000000003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238</v>
      </c>
      <c r="AU112" s="230" t="s">
        <v>82</v>
      </c>
      <c r="AV112" s="15" t="s">
        <v>143</v>
      </c>
      <c r="AW112" s="15" t="s">
        <v>35</v>
      </c>
      <c r="AX112" s="15" t="s">
        <v>80</v>
      </c>
      <c r="AY112" s="230" t="s">
        <v>226</v>
      </c>
    </row>
    <row r="113" spans="1:65" s="2" customFormat="1" ht="24.2" customHeight="1">
      <c r="A113" s="36"/>
      <c r="B113" s="37"/>
      <c r="C113" s="180" t="s">
        <v>82</v>
      </c>
      <c r="D113" s="180" t="s">
        <v>229</v>
      </c>
      <c r="E113" s="181" t="s">
        <v>1198</v>
      </c>
      <c r="F113" s="182" t="s">
        <v>1199</v>
      </c>
      <c r="G113" s="183" t="s">
        <v>420</v>
      </c>
      <c r="H113" s="184">
        <v>50.484999999999999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2389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1201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13" customFormat="1" ht="11.25">
      <c r="B115" s="198"/>
      <c r="C115" s="199"/>
      <c r="D115" s="200" t="s">
        <v>238</v>
      </c>
      <c r="E115" s="201" t="s">
        <v>19</v>
      </c>
      <c r="F115" s="202" t="s">
        <v>2390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238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226</v>
      </c>
    </row>
    <row r="116" spans="1:65" s="13" customFormat="1" ht="11.25">
      <c r="B116" s="198"/>
      <c r="C116" s="199"/>
      <c r="D116" s="200" t="s">
        <v>238</v>
      </c>
      <c r="E116" s="201" t="s">
        <v>19</v>
      </c>
      <c r="F116" s="202" t="s">
        <v>2391</v>
      </c>
      <c r="G116" s="199"/>
      <c r="H116" s="201" t="s">
        <v>19</v>
      </c>
      <c r="I116" s="203"/>
      <c r="J116" s="199"/>
      <c r="K116" s="199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238</v>
      </c>
      <c r="AU116" s="208" t="s">
        <v>82</v>
      </c>
      <c r="AV116" s="13" t="s">
        <v>80</v>
      </c>
      <c r="AW116" s="13" t="s">
        <v>35</v>
      </c>
      <c r="AX116" s="13" t="s">
        <v>73</v>
      </c>
      <c r="AY116" s="208" t="s">
        <v>226</v>
      </c>
    </row>
    <row r="117" spans="1:65" s="14" customFormat="1" ht="11.25">
      <c r="B117" s="209"/>
      <c r="C117" s="210"/>
      <c r="D117" s="200" t="s">
        <v>238</v>
      </c>
      <c r="E117" s="211" t="s">
        <v>19</v>
      </c>
      <c r="F117" s="212" t="s">
        <v>2392</v>
      </c>
      <c r="G117" s="210"/>
      <c r="H117" s="213">
        <v>0.80500000000000005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238</v>
      </c>
      <c r="AU117" s="219" t="s">
        <v>82</v>
      </c>
      <c r="AV117" s="14" t="s">
        <v>82</v>
      </c>
      <c r="AW117" s="14" t="s">
        <v>35</v>
      </c>
      <c r="AX117" s="14" t="s">
        <v>73</v>
      </c>
      <c r="AY117" s="219" t="s">
        <v>226</v>
      </c>
    </row>
    <row r="118" spans="1:65" s="14" customFormat="1" ht="11.25">
      <c r="B118" s="209"/>
      <c r="C118" s="210"/>
      <c r="D118" s="200" t="s">
        <v>238</v>
      </c>
      <c r="E118" s="211" t="s">
        <v>19</v>
      </c>
      <c r="F118" s="212" t="s">
        <v>2393</v>
      </c>
      <c r="G118" s="210"/>
      <c r="H118" s="213">
        <v>0.94499999999999995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238</v>
      </c>
      <c r="AU118" s="219" t="s">
        <v>82</v>
      </c>
      <c r="AV118" s="14" t="s">
        <v>82</v>
      </c>
      <c r="AW118" s="14" t="s">
        <v>35</v>
      </c>
      <c r="AX118" s="14" t="s">
        <v>73</v>
      </c>
      <c r="AY118" s="219" t="s">
        <v>226</v>
      </c>
    </row>
    <row r="119" spans="1:65" s="14" customFormat="1" ht="11.25">
      <c r="B119" s="209"/>
      <c r="C119" s="210"/>
      <c r="D119" s="200" t="s">
        <v>238</v>
      </c>
      <c r="E119" s="211" t="s">
        <v>19</v>
      </c>
      <c r="F119" s="212" t="s">
        <v>2394</v>
      </c>
      <c r="G119" s="210"/>
      <c r="H119" s="213">
        <v>0.7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238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226</v>
      </c>
    </row>
    <row r="120" spans="1:65" s="14" customFormat="1" ht="11.25">
      <c r="B120" s="209"/>
      <c r="C120" s="210"/>
      <c r="D120" s="200" t="s">
        <v>238</v>
      </c>
      <c r="E120" s="211" t="s">
        <v>19</v>
      </c>
      <c r="F120" s="212" t="s">
        <v>2395</v>
      </c>
      <c r="G120" s="210"/>
      <c r="H120" s="213">
        <v>0.7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238</v>
      </c>
      <c r="AU120" s="219" t="s">
        <v>82</v>
      </c>
      <c r="AV120" s="14" t="s">
        <v>82</v>
      </c>
      <c r="AW120" s="14" t="s">
        <v>35</v>
      </c>
      <c r="AX120" s="14" t="s">
        <v>73</v>
      </c>
      <c r="AY120" s="219" t="s">
        <v>226</v>
      </c>
    </row>
    <row r="121" spans="1:65" s="14" customFormat="1" ht="11.25">
      <c r="B121" s="209"/>
      <c r="C121" s="210"/>
      <c r="D121" s="200" t="s">
        <v>238</v>
      </c>
      <c r="E121" s="211" t="s">
        <v>19</v>
      </c>
      <c r="F121" s="212" t="s">
        <v>2396</v>
      </c>
      <c r="G121" s="210"/>
      <c r="H121" s="213">
        <v>0.52500000000000002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238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226</v>
      </c>
    </row>
    <row r="122" spans="1:65" s="14" customFormat="1" ht="11.25">
      <c r="B122" s="209"/>
      <c r="C122" s="210"/>
      <c r="D122" s="200" t="s">
        <v>238</v>
      </c>
      <c r="E122" s="211" t="s">
        <v>19</v>
      </c>
      <c r="F122" s="212" t="s">
        <v>2397</v>
      </c>
      <c r="G122" s="210"/>
      <c r="H122" s="213">
        <v>0.7</v>
      </c>
      <c r="I122" s="214"/>
      <c r="J122" s="210"/>
      <c r="K122" s="210"/>
      <c r="L122" s="215"/>
      <c r="M122" s="216"/>
      <c r="N122" s="217"/>
      <c r="O122" s="217"/>
      <c r="P122" s="217"/>
      <c r="Q122" s="217"/>
      <c r="R122" s="217"/>
      <c r="S122" s="217"/>
      <c r="T122" s="218"/>
      <c r="AT122" s="219" t="s">
        <v>238</v>
      </c>
      <c r="AU122" s="219" t="s">
        <v>82</v>
      </c>
      <c r="AV122" s="14" t="s">
        <v>82</v>
      </c>
      <c r="AW122" s="14" t="s">
        <v>35</v>
      </c>
      <c r="AX122" s="14" t="s">
        <v>73</v>
      </c>
      <c r="AY122" s="219" t="s">
        <v>226</v>
      </c>
    </row>
    <row r="123" spans="1:65" s="14" customFormat="1" ht="11.25">
      <c r="B123" s="209"/>
      <c r="C123" s="210"/>
      <c r="D123" s="200" t="s">
        <v>238</v>
      </c>
      <c r="E123" s="211" t="s">
        <v>19</v>
      </c>
      <c r="F123" s="212" t="s">
        <v>2398</v>
      </c>
      <c r="G123" s="210"/>
      <c r="H123" s="213">
        <v>0.35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238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226</v>
      </c>
    </row>
    <row r="124" spans="1:65" s="14" customFormat="1" ht="11.25">
      <c r="B124" s="209"/>
      <c r="C124" s="210"/>
      <c r="D124" s="200" t="s">
        <v>238</v>
      </c>
      <c r="E124" s="211" t="s">
        <v>19</v>
      </c>
      <c r="F124" s="212" t="s">
        <v>2399</v>
      </c>
      <c r="G124" s="210"/>
      <c r="H124" s="213">
        <v>2.8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238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226</v>
      </c>
    </row>
    <row r="125" spans="1:65" s="16" customFormat="1" ht="11.25">
      <c r="B125" s="253"/>
      <c r="C125" s="254"/>
      <c r="D125" s="200" t="s">
        <v>238</v>
      </c>
      <c r="E125" s="255" t="s">
        <v>19</v>
      </c>
      <c r="F125" s="256" t="s">
        <v>1207</v>
      </c>
      <c r="G125" s="254"/>
      <c r="H125" s="257">
        <v>7.5249999999999995</v>
      </c>
      <c r="I125" s="258"/>
      <c r="J125" s="254"/>
      <c r="K125" s="254"/>
      <c r="L125" s="259"/>
      <c r="M125" s="260"/>
      <c r="N125" s="261"/>
      <c r="O125" s="261"/>
      <c r="P125" s="261"/>
      <c r="Q125" s="261"/>
      <c r="R125" s="261"/>
      <c r="S125" s="261"/>
      <c r="T125" s="262"/>
      <c r="AT125" s="263" t="s">
        <v>238</v>
      </c>
      <c r="AU125" s="263" t="s">
        <v>82</v>
      </c>
      <c r="AV125" s="16" t="s">
        <v>90</v>
      </c>
      <c r="AW125" s="16" t="s">
        <v>35</v>
      </c>
      <c r="AX125" s="16" t="s">
        <v>73</v>
      </c>
      <c r="AY125" s="263" t="s">
        <v>226</v>
      </c>
    </row>
    <row r="126" spans="1:65" s="13" customFormat="1" ht="11.25">
      <c r="B126" s="198"/>
      <c r="C126" s="199"/>
      <c r="D126" s="200" t="s">
        <v>238</v>
      </c>
      <c r="E126" s="201" t="s">
        <v>19</v>
      </c>
      <c r="F126" s="202" t="s">
        <v>2400</v>
      </c>
      <c r="G126" s="199"/>
      <c r="H126" s="201" t="s">
        <v>19</v>
      </c>
      <c r="I126" s="203"/>
      <c r="J126" s="199"/>
      <c r="K126" s="199"/>
      <c r="L126" s="204"/>
      <c r="M126" s="205"/>
      <c r="N126" s="206"/>
      <c r="O126" s="206"/>
      <c r="P126" s="206"/>
      <c r="Q126" s="206"/>
      <c r="R126" s="206"/>
      <c r="S126" s="206"/>
      <c r="T126" s="207"/>
      <c r="AT126" s="208" t="s">
        <v>238</v>
      </c>
      <c r="AU126" s="208" t="s">
        <v>82</v>
      </c>
      <c r="AV126" s="13" t="s">
        <v>80</v>
      </c>
      <c r="AW126" s="13" t="s">
        <v>35</v>
      </c>
      <c r="AX126" s="13" t="s">
        <v>73</v>
      </c>
      <c r="AY126" s="208" t="s">
        <v>226</v>
      </c>
    </row>
    <row r="127" spans="1:65" s="14" customFormat="1" ht="11.25">
      <c r="B127" s="209"/>
      <c r="C127" s="210"/>
      <c r="D127" s="200" t="s">
        <v>238</v>
      </c>
      <c r="E127" s="211" t="s">
        <v>19</v>
      </c>
      <c r="F127" s="212" t="s">
        <v>2401</v>
      </c>
      <c r="G127" s="210"/>
      <c r="H127" s="213">
        <v>5.56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238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226</v>
      </c>
    </row>
    <row r="128" spans="1:65" s="14" customFormat="1" ht="11.25">
      <c r="B128" s="209"/>
      <c r="C128" s="210"/>
      <c r="D128" s="200" t="s">
        <v>238</v>
      </c>
      <c r="E128" s="211" t="s">
        <v>19</v>
      </c>
      <c r="F128" s="212" t="s">
        <v>2402</v>
      </c>
      <c r="G128" s="210"/>
      <c r="H128" s="213">
        <v>4.2</v>
      </c>
      <c r="I128" s="214"/>
      <c r="J128" s="210"/>
      <c r="K128" s="210"/>
      <c r="L128" s="215"/>
      <c r="M128" s="216"/>
      <c r="N128" s="217"/>
      <c r="O128" s="217"/>
      <c r="P128" s="217"/>
      <c r="Q128" s="217"/>
      <c r="R128" s="217"/>
      <c r="S128" s="217"/>
      <c r="T128" s="218"/>
      <c r="AT128" s="219" t="s">
        <v>238</v>
      </c>
      <c r="AU128" s="219" t="s">
        <v>82</v>
      </c>
      <c r="AV128" s="14" t="s">
        <v>82</v>
      </c>
      <c r="AW128" s="14" t="s">
        <v>35</v>
      </c>
      <c r="AX128" s="14" t="s">
        <v>73</v>
      </c>
      <c r="AY128" s="219" t="s">
        <v>226</v>
      </c>
    </row>
    <row r="129" spans="1:65" s="16" customFormat="1" ht="11.25">
      <c r="B129" s="253"/>
      <c r="C129" s="254"/>
      <c r="D129" s="200" t="s">
        <v>238</v>
      </c>
      <c r="E129" s="255" t="s">
        <v>19</v>
      </c>
      <c r="F129" s="256" t="s">
        <v>1207</v>
      </c>
      <c r="G129" s="254"/>
      <c r="H129" s="257">
        <v>9.76</v>
      </c>
      <c r="I129" s="258"/>
      <c r="J129" s="254"/>
      <c r="K129" s="254"/>
      <c r="L129" s="259"/>
      <c r="M129" s="260"/>
      <c r="N129" s="261"/>
      <c r="O129" s="261"/>
      <c r="P129" s="261"/>
      <c r="Q129" s="261"/>
      <c r="R129" s="261"/>
      <c r="S129" s="261"/>
      <c r="T129" s="262"/>
      <c r="AT129" s="263" t="s">
        <v>238</v>
      </c>
      <c r="AU129" s="263" t="s">
        <v>82</v>
      </c>
      <c r="AV129" s="16" t="s">
        <v>90</v>
      </c>
      <c r="AW129" s="16" t="s">
        <v>35</v>
      </c>
      <c r="AX129" s="16" t="s">
        <v>73</v>
      </c>
      <c r="AY129" s="263" t="s">
        <v>226</v>
      </c>
    </row>
    <row r="130" spans="1:65" s="13" customFormat="1" ht="11.25">
      <c r="B130" s="198"/>
      <c r="C130" s="199"/>
      <c r="D130" s="200" t="s">
        <v>238</v>
      </c>
      <c r="E130" s="201" t="s">
        <v>19</v>
      </c>
      <c r="F130" s="202" t="s">
        <v>2403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238</v>
      </c>
      <c r="AU130" s="208" t="s">
        <v>82</v>
      </c>
      <c r="AV130" s="13" t="s">
        <v>80</v>
      </c>
      <c r="AW130" s="13" t="s">
        <v>35</v>
      </c>
      <c r="AX130" s="13" t="s">
        <v>73</v>
      </c>
      <c r="AY130" s="208" t="s">
        <v>226</v>
      </c>
    </row>
    <row r="131" spans="1:65" s="14" customFormat="1" ht="11.25">
      <c r="B131" s="209"/>
      <c r="C131" s="210"/>
      <c r="D131" s="200" t="s">
        <v>238</v>
      </c>
      <c r="E131" s="211" t="s">
        <v>19</v>
      </c>
      <c r="F131" s="212" t="s">
        <v>2404</v>
      </c>
      <c r="G131" s="210"/>
      <c r="H131" s="213">
        <v>3.4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238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226</v>
      </c>
    </row>
    <row r="132" spans="1:65" s="16" customFormat="1" ht="11.25">
      <c r="B132" s="253"/>
      <c r="C132" s="254"/>
      <c r="D132" s="200" t="s">
        <v>238</v>
      </c>
      <c r="E132" s="255" t="s">
        <v>19</v>
      </c>
      <c r="F132" s="256" t="s">
        <v>1207</v>
      </c>
      <c r="G132" s="254"/>
      <c r="H132" s="257">
        <v>3.4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238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226</v>
      </c>
    </row>
    <row r="133" spans="1:65" s="13" customFormat="1" ht="11.25">
      <c r="B133" s="198"/>
      <c r="C133" s="199"/>
      <c r="D133" s="200" t="s">
        <v>238</v>
      </c>
      <c r="E133" s="201" t="s">
        <v>19</v>
      </c>
      <c r="F133" s="202" t="s">
        <v>2405</v>
      </c>
      <c r="G133" s="199"/>
      <c r="H133" s="201" t="s">
        <v>19</v>
      </c>
      <c r="I133" s="203"/>
      <c r="J133" s="199"/>
      <c r="K133" s="199"/>
      <c r="L133" s="204"/>
      <c r="M133" s="205"/>
      <c r="N133" s="206"/>
      <c r="O133" s="206"/>
      <c r="P133" s="206"/>
      <c r="Q133" s="206"/>
      <c r="R133" s="206"/>
      <c r="S133" s="206"/>
      <c r="T133" s="207"/>
      <c r="AT133" s="208" t="s">
        <v>238</v>
      </c>
      <c r="AU133" s="208" t="s">
        <v>82</v>
      </c>
      <c r="AV133" s="13" t="s">
        <v>80</v>
      </c>
      <c r="AW133" s="13" t="s">
        <v>35</v>
      </c>
      <c r="AX133" s="13" t="s">
        <v>73</v>
      </c>
      <c r="AY133" s="208" t="s">
        <v>226</v>
      </c>
    </row>
    <row r="134" spans="1:65" s="14" customFormat="1" ht="11.25">
      <c r="B134" s="209"/>
      <c r="C134" s="210"/>
      <c r="D134" s="200" t="s">
        <v>238</v>
      </c>
      <c r="E134" s="211" t="s">
        <v>19</v>
      </c>
      <c r="F134" s="212" t="s">
        <v>2406</v>
      </c>
      <c r="G134" s="210"/>
      <c r="H134" s="213">
        <v>2.8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238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226</v>
      </c>
    </row>
    <row r="135" spans="1:65" s="16" customFormat="1" ht="11.25">
      <c r="B135" s="253"/>
      <c r="C135" s="254"/>
      <c r="D135" s="200" t="s">
        <v>238</v>
      </c>
      <c r="E135" s="255" t="s">
        <v>19</v>
      </c>
      <c r="F135" s="256" t="s">
        <v>1207</v>
      </c>
      <c r="G135" s="254"/>
      <c r="H135" s="257">
        <v>2.8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238</v>
      </c>
      <c r="AU135" s="263" t="s">
        <v>82</v>
      </c>
      <c r="AV135" s="16" t="s">
        <v>90</v>
      </c>
      <c r="AW135" s="16" t="s">
        <v>35</v>
      </c>
      <c r="AX135" s="16" t="s">
        <v>73</v>
      </c>
      <c r="AY135" s="263" t="s">
        <v>226</v>
      </c>
    </row>
    <row r="136" spans="1:65" s="13" customFormat="1" ht="11.25">
      <c r="B136" s="198"/>
      <c r="C136" s="199"/>
      <c r="D136" s="200" t="s">
        <v>238</v>
      </c>
      <c r="E136" s="201" t="s">
        <v>19</v>
      </c>
      <c r="F136" s="202" t="s">
        <v>2407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238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226</v>
      </c>
    </row>
    <row r="137" spans="1:65" s="14" customFormat="1" ht="11.25">
      <c r="B137" s="209"/>
      <c r="C137" s="210"/>
      <c r="D137" s="200" t="s">
        <v>238</v>
      </c>
      <c r="E137" s="211" t="s">
        <v>19</v>
      </c>
      <c r="F137" s="212" t="s">
        <v>2408</v>
      </c>
      <c r="G137" s="210"/>
      <c r="H137" s="213">
        <v>27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238</v>
      </c>
      <c r="AU137" s="219" t="s">
        <v>82</v>
      </c>
      <c r="AV137" s="14" t="s">
        <v>82</v>
      </c>
      <c r="AW137" s="14" t="s">
        <v>35</v>
      </c>
      <c r="AX137" s="14" t="s">
        <v>73</v>
      </c>
      <c r="AY137" s="219" t="s">
        <v>226</v>
      </c>
    </row>
    <row r="138" spans="1:65" s="16" customFormat="1" ht="11.25">
      <c r="B138" s="253"/>
      <c r="C138" s="254"/>
      <c r="D138" s="200" t="s">
        <v>238</v>
      </c>
      <c r="E138" s="255" t="s">
        <v>19</v>
      </c>
      <c r="F138" s="256" t="s">
        <v>1207</v>
      </c>
      <c r="G138" s="254"/>
      <c r="H138" s="257">
        <v>27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238</v>
      </c>
      <c r="AU138" s="263" t="s">
        <v>82</v>
      </c>
      <c r="AV138" s="16" t="s">
        <v>90</v>
      </c>
      <c r="AW138" s="16" t="s">
        <v>35</v>
      </c>
      <c r="AX138" s="16" t="s">
        <v>73</v>
      </c>
      <c r="AY138" s="263" t="s">
        <v>226</v>
      </c>
    </row>
    <row r="139" spans="1:65" s="15" customFormat="1" ht="11.25">
      <c r="B139" s="220"/>
      <c r="C139" s="221"/>
      <c r="D139" s="200" t="s">
        <v>238</v>
      </c>
      <c r="E139" s="222" t="s">
        <v>19</v>
      </c>
      <c r="F139" s="223" t="s">
        <v>241</v>
      </c>
      <c r="G139" s="221"/>
      <c r="H139" s="224">
        <v>50.484999999999999</v>
      </c>
      <c r="I139" s="225"/>
      <c r="J139" s="221"/>
      <c r="K139" s="221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238</v>
      </c>
      <c r="AU139" s="230" t="s">
        <v>82</v>
      </c>
      <c r="AV139" s="15" t="s">
        <v>143</v>
      </c>
      <c r="AW139" s="15" t="s">
        <v>35</v>
      </c>
      <c r="AX139" s="15" t="s">
        <v>80</v>
      </c>
      <c r="AY139" s="230" t="s">
        <v>226</v>
      </c>
    </row>
    <row r="140" spans="1:65" s="2" customFormat="1" ht="24.2" customHeight="1">
      <c r="A140" s="36"/>
      <c r="B140" s="37"/>
      <c r="C140" s="180" t="s">
        <v>90</v>
      </c>
      <c r="D140" s="180" t="s">
        <v>229</v>
      </c>
      <c r="E140" s="181" t="s">
        <v>2409</v>
      </c>
      <c r="F140" s="182" t="s">
        <v>2410</v>
      </c>
      <c r="G140" s="183" t="s">
        <v>420</v>
      </c>
      <c r="H140" s="184">
        <v>15.858000000000001</v>
      </c>
      <c r="I140" s="185"/>
      <c r="J140" s="186">
        <f>ROUND(I140*H140,2)</f>
        <v>0</v>
      </c>
      <c r="K140" s="182" t="s">
        <v>233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143</v>
      </c>
      <c r="AT140" s="191" t="s">
        <v>229</v>
      </c>
      <c r="AU140" s="191" t="s">
        <v>82</v>
      </c>
      <c r="AY140" s="19" t="s">
        <v>226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143</v>
      </c>
      <c r="BM140" s="191" t="s">
        <v>2411</v>
      </c>
    </row>
    <row r="141" spans="1:65" s="2" customFormat="1" ht="11.25">
      <c r="A141" s="36"/>
      <c r="B141" s="37"/>
      <c r="C141" s="38"/>
      <c r="D141" s="193" t="s">
        <v>236</v>
      </c>
      <c r="E141" s="38"/>
      <c r="F141" s="194" t="s">
        <v>2412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236</v>
      </c>
      <c r="AU141" s="19" t="s">
        <v>82</v>
      </c>
    </row>
    <row r="142" spans="1:65" s="13" customFormat="1" ht="11.25">
      <c r="B142" s="198"/>
      <c r="C142" s="199"/>
      <c r="D142" s="200" t="s">
        <v>238</v>
      </c>
      <c r="E142" s="201" t="s">
        <v>19</v>
      </c>
      <c r="F142" s="202" t="s">
        <v>2390</v>
      </c>
      <c r="G142" s="199"/>
      <c r="H142" s="201" t="s">
        <v>19</v>
      </c>
      <c r="I142" s="203"/>
      <c r="J142" s="199"/>
      <c r="K142" s="199"/>
      <c r="L142" s="204"/>
      <c r="M142" s="205"/>
      <c r="N142" s="206"/>
      <c r="O142" s="206"/>
      <c r="P142" s="206"/>
      <c r="Q142" s="206"/>
      <c r="R142" s="206"/>
      <c r="S142" s="206"/>
      <c r="T142" s="207"/>
      <c r="AT142" s="208" t="s">
        <v>238</v>
      </c>
      <c r="AU142" s="208" t="s">
        <v>82</v>
      </c>
      <c r="AV142" s="13" t="s">
        <v>80</v>
      </c>
      <c r="AW142" s="13" t="s">
        <v>35</v>
      </c>
      <c r="AX142" s="13" t="s">
        <v>73</v>
      </c>
      <c r="AY142" s="208" t="s">
        <v>226</v>
      </c>
    </row>
    <row r="143" spans="1:65" s="13" customFormat="1" ht="11.25">
      <c r="B143" s="198"/>
      <c r="C143" s="199"/>
      <c r="D143" s="200" t="s">
        <v>238</v>
      </c>
      <c r="E143" s="201" t="s">
        <v>19</v>
      </c>
      <c r="F143" s="202" t="s">
        <v>182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238</v>
      </c>
      <c r="AU143" s="208" t="s">
        <v>82</v>
      </c>
      <c r="AV143" s="13" t="s">
        <v>80</v>
      </c>
      <c r="AW143" s="13" t="s">
        <v>35</v>
      </c>
      <c r="AX143" s="13" t="s">
        <v>73</v>
      </c>
      <c r="AY143" s="208" t="s">
        <v>226</v>
      </c>
    </row>
    <row r="144" spans="1:65" s="14" customFormat="1" ht="11.25">
      <c r="B144" s="209"/>
      <c r="C144" s="210"/>
      <c r="D144" s="200" t="s">
        <v>238</v>
      </c>
      <c r="E144" s="211" t="s">
        <v>19</v>
      </c>
      <c r="F144" s="212" t="s">
        <v>2413</v>
      </c>
      <c r="G144" s="210"/>
      <c r="H144" s="213">
        <v>5.0880000000000001</v>
      </c>
      <c r="I144" s="214"/>
      <c r="J144" s="210"/>
      <c r="K144" s="210"/>
      <c r="L144" s="215"/>
      <c r="M144" s="216"/>
      <c r="N144" s="217"/>
      <c r="O144" s="217"/>
      <c r="P144" s="217"/>
      <c r="Q144" s="217"/>
      <c r="R144" s="217"/>
      <c r="S144" s="217"/>
      <c r="T144" s="218"/>
      <c r="AT144" s="219" t="s">
        <v>238</v>
      </c>
      <c r="AU144" s="219" t="s">
        <v>82</v>
      </c>
      <c r="AV144" s="14" t="s">
        <v>82</v>
      </c>
      <c r="AW144" s="14" t="s">
        <v>35</v>
      </c>
      <c r="AX144" s="14" t="s">
        <v>73</v>
      </c>
      <c r="AY144" s="219" t="s">
        <v>226</v>
      </c>
    </row>
    <row r="145" spans="1:65" s="14" customFormat="1" ht="11.25">
      <c r="B145" s="209"/>
      <c r="C145" s="210"/>
      <c r="D145" s="200" t="s">
        <v>238</v>
      </c>
      <c r="E145" s="211" t="s">
        <v>19</v>
      </c>
      <c r="F145" s="212" t="s">
        <v>2414</v>
      </c>
      <c r="G145" s="210"/>
      <c r="H145" s="213">
        <v>2.16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238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226</v>
      </c>
    </row>
    <row r="146" spans="1:65" s="16" customFormat="1" ht="11.25">
      <c r="B146" s="253"/>
      <c r="C146" s="254"/>
      <c r="D146" s="200" t="s">
        <v>238</v>
      </c>
      <c r="E146" s="255" t="s">
        <v>19</v>
      </c>
      <c r="F146" s="256" t="s">
        <v>1207</v>
      </c>
      <c r="G146" s="254"/>
      <c r="H146" s="257">
        <v>7.2480000000000002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AT146" s="263" t="s">
        <v>238</v>
      </c>
      <c r="AU146" s="263" t="s">
        <v>82</v>
      </c>
      <c r="AV146" s="16" t="s">
        <v>90</v>
      </c>
      <c r="AW146" s="16" t="s">
        <v>35</v>
      </c>
      <c r="AX146" s="16" t="s">
        <v>73</v>
      </c>
      <c r="AY146" s="263" t="s">
        <v>226</v>
      </c>
    </row>
    <row r="147" spans="1:65" s="13" customFormat="1" ht="11.25">
      <c r="B147" s="198"/>
      <c r="C147" s="199"/>
      <c r="D147" s="200" t="s">
        <v>238</v>
      </c>
      <c r="E147" s="201" t="s">
        <v>19</v>
      </c>
      <c r="F147" s="202" t="s">
        <v>2415</v>
      </c>
      <c r="G147" s="199"/>
      <c r="H147" s="201" t="s">
        <v>19</v>
      </c>
      <c r="I147" s="203"/>
      <c r="J147" s="199"/>
      <c r="K147" s="199"/>
      <c r="L147" s="204"/>
      <c r="M147" s="205"/>
      <c r="N147" s="206"/>
      <c r="O147" s="206"/>
      <c r="P147" s="206"/>
      <c r="Q147" s="206"/>
      <c r="R147" s="206"/>
      <c r="S147" s="206"/>
      <c r="T147" s="207"/>
      <c r="AT147" s="208" t="s">
        <v>238</v>
      </c>
      <c r="AU147" s="208" t="s">
        <v>82</v>
      </c>
      <c r="AV147" s="13" t="s">
        <v>80</v>
      </c>
      <c r="AW147" s="13" t="s">
        <v>35</v>
      </c>
      <c r="AX147" s="13" t="s">
        <v>73</v>
      </c>
      <c r="AY147" s="208" t="s">
        <v>226</v>
      </c>
    </row>
    <row r="148" spans="1:65" s="14" customFormat="1" ht="11.25">
      <c r="B148" s="209"/>
      <c r="C148" s="210"/>
      <c r="D148" s="200" t="s">
        <v>238</v>
      </c>
      <c r="E148" s="211" t="s">
        <v>19</v>
      </c>
      <c r="F148" s="212" t="s">
        <v>2416</v>
      </c>
      <c r="G148" s="210"/>
      <c r="H148" s="213">
        <v>5.61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238</v>
      </c>
      <c r="AU148" s="219" t="s">
        <v>82</v>
      </c>
      <c r="AV148" s="14" t="s">
        <v>82</v>
      </c>
      <c r="AW148" s="14" t="s">
        <v>35</v>
      </c>
      <c r="AX148" s="14" t="s">
        <v>73</v>
      </c>
      <c r="AY148" s="219" t="s">
        <v>226</v>
      </c>
    </row>
    <row r="149" spans="1:65" s="16" customFormat="1" ht="11.25">
      <c r="B149" s="253"/>
      <c r="C149" s="254"/>
      <c r="D149" s="200" t="s">
        <v>238</v>
      </c>
      <c r="E149" s="255" t="s">
        <v>19</v>
      </c>
      <c r="F149" s="256" t="s">
        <v>1207</v>
      </c>
      <c r="G149" s="254"/>
      <c r="H149" s="257">
        <v>5.61</v>
      </c>
      <c r="I149" s="258"/>
      <c r="J149" s="254"/>
      <c r="K149" s="254"/>
      <c r="L149" s="259"/>
      <c r="M149" s="260"/>
      <c r="N149" s="261"/>
      <c r="O149" s="261"/>
      <c r="P149" s="261"/>
      <c r="Q149" s="261"/>
      <c r="R149" s="261"/>
      <c r="S149" s="261"/>
      <c r="T149" s="262"/>
      <c r="AT149" s="263" t="s">
        <v>238</v>
      </c>
      <c r="AU149" s="263" t="s">
        <v>82</v>
      </c>
      <c r="AV149" s="16" t="s">
        <v>90</v>
      </c>
      <c r="AW149" s="16" t="s">
        <v>35</v>
      </c>
      <c r="AX149" s="16" t="s">
        <v>73</v>
      </c>
      <c r="AY149" s="263" t="s">
        <v>226</v>
      </c>
    </row>
    <row r="150" spans="1:65" s="13" customFormat="1" ht="11.25">
      <c r="B150" s="198"/>
      <c r="C150" s="199"/>
      <c r="D150" s="200" t="s">
        <v>238</v>
      </c>
      <c r="E150" s="201" t="s">
        <v>19</v>
      </c>
      <c r="F150" s="202" t="s">
        <v>2417</v>
      </c>
      <c r="G150" s="199"/>
      <c r="H150" s="201" t="s">
        <v>19</v>
      </c>
      <c r="I150" s="203"/>
      <c r="J150" s="199"/>
      <c r="K150" s="199"/>
      <c r="L150" s="204"/>
      <c r="M150" s="205"/>
      <c r="N150" s="206"/>
      <c r="O150" s="206"/>
      <c r="P150" s="206"/>
      <c r="Q150" s="206"/>
      <c r="R150" s="206"/>
      <c r="S150" s="206"/>
      <c r="T150" s="207"/>
      <c r="AT150" s="208" t="s">
        <v>238</v>
      </c>
      <c r="AU150" s="208" t="s">
        <v>82</v>
      </c>
      <c r="AV150" s="13" t="s">
        <v>80</v>
      </c>
      <c r="AW150" s="13" t="s">
        <v>35</v>
      </c>
      <c r="AX150" s="13" t="s">
        <v>73</v>
      </c>
      <c r="AY150" s="208" t="s">
        <v>226</v>
      </c>
    </row>
    <row r="151" spans="1:65" s="14" customFormat="1" ht="11.25">
      <c r="B151" s="209"/>
      <c r="C151" s="210"/>
      <c r="D151" s="200" t="s">
        <v>238</v>
      </c>
      <c r="E151" s="211" t="s">
        <v>19</v>
      </c>
      <c r="F151" s="212" t="s">
        <v>2418</v>
      </c>
      <c r="G151" s="210"/>
      <c r="H151" s="213">
        <v>3</v>
      </c>
      <c r="I151" s="214"/>
      <c r="J151" s="210"/>
      <c r="K151" s="210"/>
      <c r="L151" s="215"/>
      <c r="M151" s="216"/>
      <c r="N151" s="217"/>
      <c r="O151" s="217"/>
      <c r="P151" s="217"/>
      <c r="Q151" s="217"/>
      <c r="R151" s="217"/>
      <c r="S151" s="217"/>
      <c r="T151" s="218"/>
      <c r="AT151" s="219" t="s">
        <v>238</v>
      </c>
      <c r="AU151" s="219" t="s">
        <v>82</v>
      </c>
      <c r="AV151" s="14" t="s">
        <v>82</v>
      </c>
      <c r="AW151" s="14" t="s">
        <v>35</v>
      </c>
      <c r="AX151" s="14" t="s">
        <v>73</v>
      </c>
      <c r="AY151" s="219" t="s">
        <v>226</v>
      </c>
    </row>
    <row r="152" spans="1:65" s="16" customFormat="1" ht="11.25">
      <c r="B152" s="253"/>
      <c r="C152" s="254"/>
      <c r="D152" s="200" t="s">
        <v>238</v>
      </c>
      <c r="E152" s="255" t="s">
        <v>19</v>
      </c>
      <c r="F152" s="256" t="s">
        <v>1207</v>
      </c>
      <c r="G152" s="254"/>
      <c r="H152" s="257">
        <v>3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238</v>
      </c>
      <c r="AU152" s="263" t="s">
        <v>82</v>
      </c>
      <c r="AV152" s="16" t="s">
        <v>90</v>
      </c>
      <c r="AW152" s="16" t="s">
        <v>35</v>
      </c>
      <c r="AX152" s="16" t="s">
        <v>73</v>
      </c>
      <c r="AY152" s="263" t="s">
        <v>226</v>
      </c>
    </row>
    <row r="153" spans="1:65" s="15" customFormat="1" ht="11.25">
      <c r="B153" s="220"/>
      <c r="C153" s="221"/>
      <c r="D153" s="200" t="s">
        <v>238</v>
      </c>
      <c r="E153" s="222" t="s">
        <v>19</v>
      </c>
      <c r="F153" s="223" t="s">
        <v>241</v>
      </c>
      <c r="G153" s="221"/>
      <c r="H153" s="224">
        <v>15.858000000000001</v>
      </c>
      <c r="I153" s="225"/>
      <c r="J153" s="221"/>
      <c r="K153" s="221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238</v>
      </c>
      <c r="AU153" s="230" t="s">
        <v>82</v>
      </c>
      <c r="AV153" s="15" t="s">
        <v>143</v>
      </c>
      <c r="AW153" s="15" t="s">
        <v>35</v>
      </c>
      <c r="AX153" s="15" t="s">
        <v>80</v>
      </c>
      <c r="AY153" s="230" t="s">
        <v>226</v>
      </c>
    </row>
    <row r="154" spans="1:65" s="2" customFormat="1" ht="21.75" customHeight="1">
      <c r="A154" s="36"/>
      <c r="B154" s="37"/>
      <c r="C154" s="180" t="s">
        <v>143</v>
      </c>
      <c r="D154" s="180" t="s">
        <v>229</v>
      </c>
      <c r="E154" s="181" t="s">
        <v>2419</v>
      </c>
      <c r="F154" s="182" t="s">
        <v>2420</v>
      </c>
      <c r="G154" s="183" t="s">
        <v>232</v>
      </c>
      <c r="H154" s="184">
        <v>48.54</v>
      </c>
      <c r="I154" s="185"/>
      <c r="J154" s="186">
        <f>ROUND(I154*H154,2)</f>
        <v>0</v>
      </c>
      <c r="K154" s="182" t="s">
        <v>233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8.3850999999999999E-4</v>
      </c>
      <c r="R154" s="189">
        <f>Q154*H154</f>
        <v>4.07012754E-2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143</v>
      </c>
      <c r="AT154" s="191" t="s">
        <v>229</v>
      </c>
      <c r="AU154" s="191" t="s">
        <v>82</v>
      </c>
      <c r="AY154" s="19" t="s">
        <v>226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143</v>
      </c>
      <c r="BM154" s="191" t="s">
        <v>2421</v>
      </c>
    </row>
    <row r="155" spans="1:65" s="2" customFormat="1" ht="11.25">
      <c r="A155" s="36"/>
      <c r="B155" s="37"/>
      <c r="C155" s="38"/>
      <c r="D155" s="193" t="s">
        <v>236</v>
      </c>
      <c r="E155" s="38"/>
      <c r="F155" s="194" t="s">
        <v>2422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236</v>
      </c>
      <c r="AU155" s="19" t="s">
        <v>82</v>
      </c>
    </row>
    <row r="156" spans="1:65" s="13" customFormat="1" ht="11.25">
      <c r="B156" s="198"/>
      <c r="C156" s="199"/>
      <c r="D156" s="200" t="s">
        <v>238</v>
      </c>
      <c r="E156" s="201" t="s">
        <v>19</v>
      </c>
      <c r="F156" s="202" t="s">
        <v>2390</v>
      </c>
      <c r="G156" s="199"/>
      <c r="H156" s="201" t="s">
        <v>19</v>
      </c>
      <c r="I156" s="203"/>
      <c r="J156" s="199"/>
      <c r="K156" s="199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238</v>
      </c>
      <c r="AU156" s="208" t="s">
        <v>82</v>
      </c>
      <c r="AV156" s="13" t="s">
        <v>80</v>
      </c>
      <c r="AW156" s="13" t="s">
        <v>35</v>
      </c>
      <c r="AX156" s="13" t="s">
        <v>73</v>
      </c>
      <c r="AY156" s="208" t="s">
        <v>226</v>
      </c>
    </row>
    <row r="157" spans="1:65" s="13" customFormat="1" ht="11.25">
      <c r="B157" s="198"/>
      <c r="C157" s="199"/>
      <c r="D157" s="200" t="s">
        <v>238</v>
      </c>
      <c r="E157" s="201" t="s">
        <v>19</v>
      </c>
      <c r="F157" s="202" t="s">
        <v>182</v>
      </c>
      <c r="G157" s="199"/>
      <c r="H157" s="201" t="s">
        <v>19</v>
      </c>
      <c r="I157" s="203"/>
      <c r="J157" s="199"/>
      <c r="K157" s="199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238</v>
      </c>
      <c r="AU157" s="208" t="s">
        <v>82</v>
      </c>
      <c r="AV157" s="13" t="s">
        <v>80</v>
      </c>
      <c r="AW157" s="13" t="s">
        <v>35</v>
      </c>
      <c r="AX157" s="13" t="s">
        <v>73</v>
      </c>
      <c r="AY157" s="208" t="s">
        <v>226</v>
      </c>
    </row>
    <row r="158" spans="1:65" s="14" customFormat="1" ht="11.25">
      <c r="B158" s="209"/>
      <c r="C158" s="210"/>
      <c r="D158" s="200" t="s">
        <v>238</v>
      </c>
      <c r="E158" s="211" t="s">
        <v>19</v>
      </c>
      <c r="F158" s="212" t="s">
        <v>2423</v>
      </c>
      <c r="G158" s="210"/>
      <c r="H158" s="213">
        <v>16.96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238</v>
      </c>
      <c r="AU158" s="219" t="s">
        <v>82</v>
      </c>
      <c r="AV158" s="14" t="s">
        <v>82</v>
      </c>
      <c r="AW158" s="14" t="s">
        <v>35</v>
      </c>
      <c r="AX158" s="14" t="s">
        <v>73</v>
      </c>
      <c r="AY158" s="219" t="s">
        <v>226</v>
      </c>
    </row>
    <row r="159" spans="1:65" s="14" customFormat="1" ht="11.25">
      <c r="B159" s="209"/>
      <c r="C159" s="210"/>
      <c r="D159" s="200" t="s">
        <v>238</v>
      </c>
      <c r="E159" s="211" t="s">
        <v>19</v>
      </c>
      <c r="F159" s="212" t="s">
        <v>2424</v>
      </c>
      <c r="G159" s="210"/>
      <c r="H159" s="213">
        <v>2.88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238</v>
      </c>
      <c r="AU159" s="219" t="s">
        <v>82</v>
      </c>
      <c r="AV159" s="14" t="s">
        <v>82</v>
      </c>
      <c r="AW159" s="14" t="s">
        <v>35</v>
      </c>
      <c r="AX159" s="14" t="s">
        <v>73</v>
      </c>
      <c r="AY159" s="219" t="s">
        <v>226</v>
      </c>
    </row>
    <row r="160" spans="1:65" s="16" customFormat="1" ht="11.25">
      <c r="B160" s="253"/>
      <c r="C160" s="254"/>
      <c r="D160" s="200" t="s">
        <v>238</v>
      </c>
      <c r="E160" s="255" t="s">
        <v>19</v>
      </c>
      <c r="F160" s="256" t="s">
        <v>1207</v>
      </c>
      <c r="G160" s="254"/>
      <c r="H160" s="257">
        <v>19.84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238</v>
      </c>
      <c r="AU160" s="263" t="s">
        <v>82</v>
      </c>
      <c r="AV160" s="16" t="s">
        <v>90</v>
      </c>
      <c r="AW160" s="16" t="s">
        <v>35</v>
      </c>
      <c r="AX160" s="16" t="s">
        <v>73</v>
      </c>
      <c r="AY160" s="263" t="s">
        <v>226</v>
      </c>
    </row>
    <row r="161" spans="1:65" s="13" customFormat="1" ht="11.25">
      <c r="B161" s="198"/>
      <c r="C161" s="199"/>
      <c r="D161" s="200" t="s">
        <v>238</v>
      </c>
      <c r="E161" s="201" t="s">
        <v>19</v>
      </c>
      <c r="F161" s="202" t="s">
        <v>2415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238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226</v>
      </c>
    </row>
    <row r="162" spans="1:65" s="14" customFormat="1" ht="11.25">
      <c r="B162" s="209"/>
      <c r="C162" s="210"/>
      <c r="D162" s="200" t="s">
        <v>238</v>
      </c>
      <c r="E162" s="211" t="s">
        <v>19</v>
      </c>
      <c r="F162" s="212" t="s">
        <v>2425</v>
      </c>
      <c r="G162" s="210"/>
      <c r="H162" s="213">
        <v>18.7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238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226</v>
      </c>
    </row>
    <row r="163" spans="1:65" s="16" customFormat="1" ht="11.25">
      <c r="B163" s="253"/>
      <c r="C163" s="254"/>
      <c r="D163" s="200" t="s">
        <v>238</v>
      </c>
      <c r="E163" s="255" t="s">
        <v>19</v>
      </c>
      <c r="F163" s="256" t="s">
        <v>1207</v>
      </c>
      <c r="G163" s="254"/>
      <c r="H163" s="257">
        <v>18.7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238</v>
      </c>
      <c r="AU163" s="263" t="s">
        <v>82</v>
      </c>
      <c r="AV163" s="16" t="s">
        <v>90</v>
      </c>
      <c r="AW163" s="16" t="s">
        <v>35</v>
      </c>
      <c r="AX163" s="16" t="s">
        <v>73</v>
      </c>
      <c r="AY163" s="263" t="s">
        <v>226</v>
      </c>
    </row>
    <row r="164" spans="1:65" s="13" customFormat="1" ht="11.25">
      <c r="B164" s="198"/>
      <c r="C164" s="199"/>
      <c r="D164" s="200" t="s">
        <v>238</v>
      </c>
      <c r="E164" s="201" t="s">
        <v>19</v>
      </c>
      <c r="F164" s="202" t="s">
        <v>2417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238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226</v>
      </c>
    </row>
    <row r="165" spans="1:65" s="14" customFormat="1" ht="11.25">
      <c r="B165" s="209"/>
      <c r="C165" s="210"/>
      <c r="D165" s="200" t="s">
        <v>238</v>
      </c>
      <c r="E165" s="211" t="s">
        <v>19</v>
      </c>
      <c r="F165" s="212" t="s">
        <v>2426</v>
      </c>
      <c r="G165" s="210"/>
      <c r="H165" s="213">
        <v>10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238</v>
      </c>
      <c r="AU165" s="219" t="s">
        <v>82</v>
      </c>
      <c r="AV165" s="14" t="s">
        <v>82</v>
      </c>
      <c r="AW165" s="14" t="s">
        <v>35</v>
      </c>
      <c r="AX165" s="14" t="s">
        <v>73</v>
      </c>
      <c r="AY165" s="219" t="s">
        <v>226</v>
      </c>
    </row>
    <row r="166" spans="1:65" s="16" customFormat="1" ht="11.25">
      <c r="B166" s="253"/>
      <c r="C166" s="254"/>
      <c r="D166" s="200" t="s">
        <v>238</v>
      </c>
      <c r="E166" s="255" t="s">
        <v>19</v>
      </c>
      <c r="F166" s="256" t="s">
        <v>1207</v>
      </c>
      <c r="G166" s="254"/>
      <c r="H166" s="257">
        <v>10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238</v>
      </c>
      <c r="AU166" s="263" t="s">
        <v>82</v>
      </c>
      <c r="AV166" s="16" t="s">
        <v>90</v>
      </c>
      <c r="AW166" s="16" t="s">
        <v>35</v>
      </c>
      <c r="AX166" s="16" t="s">
        <v>73</v>
      </c>
      <c r="AY166" s="263" t="s">
        <v>226</v>
      </c>
    </row>
    <row r="167" spans="1:65" s="15" customFormat="1" ht="11.25">
      <c r="B167" s="220"/>
      <c r="C167" s="221"/>
      <c r="D167" s="200" t="s">
        <v>238</v>
      </c>
      <c r="E167" s="222" t="s">
        <v>19</v>
      </c>
      <c r="F167" s="223" t="s">
        <v>241</v>
      </c>
      <c r="G167" s="221"/>
      <c r="H167" s="224">
        <v>48.54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238</v>
      </c>
      <c r="AU167" s="230" t="s">
        <v>82</v>
      </c>
      <c r="AV167" s="15" t="s">
        <v>143</v>
      </c>
      <c r="AW167" s="15" t="s">
        <v>35</v>
      </c>
      <c r="AX167" s="15" t="s">
        <v>80</v>
      </c>
      <c r="AY167" s="230" t="s">
        <v>226</v>
      </c>
    </row>
    <row r="168" spans="1:65" s="2" customFormat="1" ht="24.2" customHeight="1">
      <c r="A168" s="36"/>
      <c r="B168" s="37"/>
      <c r="C168" s="180" t="s">
        <v>258</v>
      </c>
      <c r="D168" s="180" t="s">
        <v>229</v>
      </c>
      <c r="E168" s="181" t="s">
        <v>2427</v>
      </c>
      <c r="F168" s="182" t="s">
        <v>2428</v>
      </c>
      <c r="G168" s="183" t="s">
        <v>232</v>
      </c>
      <c r="H168" s="184">
        <v>48.54</v>
      </c>
      <c r="I168" s="185"/>
      <c r="J168" s="186">
        <f>ROUND(I168*H168,2)</f>
        <v>0</v>
      </c>
      <c r="K168" s="182" t="s">
        <v>233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143</v>
      </c>
      <c r="AT168" s="191" t="s">
        <v>229</v>
      </c>
      <c r="AU168" s="191" t="s">
        <v>82</v>
      </c>
      <c r="AY168" s="19" t="s">
        <v>226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143</v>
      </c>
      <c r="BM168" s="191" t="s">
        <v>2429</v>
      </c>
    </row>
    <row r="169" spans="1:65" s="2" customFormat="1" ht="11.25">
      <c r="A169" s="36"/>
      <c r="B169" s="37"/>
      <c r="C169" s="38"/>
      <c r="D169" s="193" t="s">
        <v>236</v>
      </c>
      <c r="E169" s="38"/>
      <c r="F169" s="194" t="s">
        <v>2430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236</v>
      </c>
      <c r="AU169" s="19" t="s">
        <v>82</v>
      </c>
    </row>
    <row r="170" spans="1:65" s="2" customFormat="1" ht="37.9" customHeight="1">
      <c r="A170" s="36"/>
      <c r="B170" s="37"/>
      <c r="C170" s="180" t="s">
        <v>265</v>
      </c>
      <c r="D170" s="180" t="s">
        <v>229</v>
      </c>
      <c r="E170" s="181" t="s">
        <v>1223</v>
      </c>
      <c r="F170" s="182" t="s">
        <v>1224</v>
      </c>
      <c r="G170" s="183" t="s">
        <v>420</v>
      </c>
      <c r="H170" s="184">
        <v>45.158999999999999</v>
      </c>
      <c r="I170" s="185"/>
      <c r="J170" s="186">
        <f>ROUND(I170*H170,2)</f>
        <v>0</v>
      </c>
      <c r="K170" s="182" t="s">
        <v>233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143</v>
      </c>
      <c r="AT170" s="191" t="s">
        <v>229</v>
      </c>
      <c r="AU170" s="191" t="s">
        <v>82</v>
      </c>
      <c r="AY170" s="19" t="s">
        <v>226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143</v>
      </c>
      <c r="BM170" s="191" t="s">
        <v>2431</v>
      </c>
    </row>
    <row r="171" spans="1:65" s="2" customFormat="1" ht="11.25">
      <c r="A171" s="36"/>
      <c r="B171" s="37"/>
      <c r="C171" s="38"/>
      <c r="D171" s="193" t="s">
        <v>236</v>
      </c>
      <c r="E171" s="38"/>
      <c r="F171" s="194" t="s">
        <v>1226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236</v>
      </c>
      <c r="AU171" s="19" t="s">
        <v>82</v>
      </c>
    </row>
    <row r="172" spans="1:65" s="13" customFormat="1" ht="11.25">
      <c r="B172" s="198"/>
      <c r="C172" s="199"/>
      <c r="D172" s="200" t="s">
        <v>238</v>
      </c>
      <c r="E172" s="201" t="s">
        <v>19</v>
      </c>
      <c r="F172" s="202" t="s">
        <v>2432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238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226</v>
      </c>
    </row>
    <row r="173" spans="1:65" s="13" customFormat="1" ht="11.25">
      <c r="B173" s="198"/>
      <c r="C173" s="199"/>
      <c r="D173" s="200" t="s">
        <v>238</v>
      </c>
      <c r="E173" s="201" t="s">
        <v>19</v>
      </c>
      <c r="F173" s="202" t="s">
        <v>2433</v>
      </c>
      <c r="G173" s="199"/>
      <c r="H173" s="201" t="s">
        <v>19</v>
      </c>
      <c r="I173" s="203"/>
      <c r="J173" s="199"/>
      <c r="K173" s="199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238</v>
      </c>
      <c r="AU173" s="208" t="s">
        <v>82</v>
      </c>
      <c r="AV173" s="13" t="s">
        <v>80</v>
      </c>
      <c r="AW173" s="13" t="s">
        <v>35</v>
      </c>
      <c r="AX173" s="13" t="s">
        <v>73</v>
      </c>
      <c r="AY173" s="208" t="s">
        <v>226</v>
      </c>
    </row>
    <row r="174" spans="1:65" s="14" customFormat="1" ht="11.25">
      <c r="B174" s="209"/>
      <c r="C174" s="210"/>
      <c r="D174" s="200" t="s">
        <v>238</v>
      </c>
      <c r="E174" s="211" t="s">
        <v>19</v>
      </c>
      <c r="F174" s="212" t="s">
        <v>2434</v>
      </c>
      <c r="G174" s="210"/>
      <c r="H174" s="213">
        <v>50.406999999999996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238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226</v>
      </c>
    </row>
    <row r="175" spans="1:65" s="14" customFormat="1" ht="11.25">
      <c r="B175" s="209"/>
      <c r="C175" s="210"/>
      <c r="D175" s="200" t="s">
        <v>238</v>
      </c>
      <c r="E175" s="211" t="s">
        <v>19</v>
      </c>
      <c r="F175" s="212" t="s">
        <v>2435</v>
      </c>
      <c r="G175" s="210"/>
      <c r="H175" s="213">
        <v>-5.2480000000000002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238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226</v>
      </c>
    </row>
    <row r="176" spans="1:65" s="15" customFormat="1" ht="11.25">
      <c r="B176" s="220"/>
      <c r="C176" s="221"/>
      <c r="D176" s="200" t="s">
        <v>238</v>
      </c>
      <c r="E176" s="222" t="s">
        <v>19</v>
      </c>
      <c r="F176" s="223" t="s">
        <v>241</v>
      </c>
      <c r="G176" s="221"/>
      <c r="H176" s="224">
        <v>45.158999999999999</v>
      </c>
      <c r="I176" s="225"/>
      <c r="J176" s="221"/>
      <c r="K176" s="221"/>
      <c r="L176" s="226"/>
      <c r="M176" s="227"/>
      <c r="N176" s="228"/>
      <c r="O176" s="228"/>
      <c r="P176" s="228"/>
      <c r="Q176" s="228"/>
      <c r="R176" s="228"/>
      <c r="S176" s="228"/>
      <c r="T176" s="229"/>
      <c r="AT176" s="230" t="s">
        <v>238</v>
      </c>
      <c r="AU176" s="230" t="s">
        <v>82</v>
      </c>
      <c r="AV176" s="15" t="s">
        <v>143</v>
      </c>
      <c r="AW176" s="15" t="s">
        <v>35</v>
      </c>
      <c r="AX176" s="15" t="s">
        <v>80</v>
      </c>
      <c r="AY176" s="230" t="s">
        <v>226</v>
      </c>
    </row>
    <row r="177" spans="1:65" s="2" customFormat="1" ht="37.9" customHeight="1">
      <c r="A177" s="36"/>
      <c r="B177" s="37"/>
      <c r="C177" s="180" t="s">
        <v>270</v>
      </c>
      <c r="D177" s="180" t="s">
        <v>229</v>
      </c>
      <c r="E177" s="181" t="s">
        <v>1229</v>
      </c>
      <c r="F177" s="182" t="s">
        <v>1230</v>
      </c>
      <c r="G177" s="183" t="s">
        <v>420</v>
      </c>
      <c r="H177" s="184">
        <v>68.575999999999993</v>
      </c>
      <c r="I177" s="185"/>
      <c r="J177" s="186">
        <f>ROUND(I177*H177,2)</f>
        <v>0</v>
      </c>
      <c r="K177" s="182" t="s">
        <v>233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143</v>
      </c>
      <c r="AT177" s="191" t="s">
        <v>229</v>
      </c>
      <c r="AU177" s="191" t="s">
        <v>82</v>
      </c>
      <c r="AY177" s="19" t="s">
        <v>226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143</v>
      </c>
      <c r="BM177" s="191" t="s">
        <v>2436</v>
      </c>
    </row>
    <row r="178" spans="1:65" s="2" customFormat="1" ht="11.25">
      <c r="A178" s="36"/>
      <c r="B178" s="37"/>
      <c r="C178" s="38"/>
      <c r="D178" s="193" t="s">
        <v>236</v>
      </c>
      <c r="E178" s="38"/>
      <c r="F178" s="194" t="s">
        <v>1232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236</v>
      </c>
      <c r="AU178" s="19" t="s">
        <v>82</v>
      </c>
    </row>
    <row r="179" spans="1:65" s="13" customFormat="1" ht="11.25">
      <c r="B179" s="198"/>
      <c r="C179" s="199"/>
      <c r="D179" s="200" t="s">
        <v>238</v>
      </c>
      <c r="E179" s="201" t="s">
        <v>19</v>
      </c>
      <c r="F179" s="202" t="s">
        <v>1233</v>
      </c>
      <c r="G179" s="199"/>
      <c r="H179" s="201" t="s">
        <v>19</v>
      </c>
      <c r="I179" s="203"/>
      <c r="J179" s="199"/>
      <c r="K179" s="199"/>
      <c r="L179" s="204"/>
      <c r="M179" s="205"/>
      <c r="N179" s="206"/>
      <c r="O179" s="206"/>
      <c r="P179" s="206"/>
      <c r="Q179" s="206"/>
      <c r="R179" s="206"/>
      <c r="S179" s="206"/>
      <c r="T179" s="207"/>
      <c r="AT179" s="208" t="s">
        <v>238</v>
      </c>
      <c r="AU179" s="208" t="s">
        <v>82</v>
      </c>
      <c r="AV179" s="13" t="s">
        <v>80</v>
      </c>
      <c r="AW179" s="13" t="s">
        <v>35</v>
      </c>
      <c r="AX179" s="13" t="s">
        <v>73</v>
      </c>
      <c r="AY179" s="208" t="s">
        <v>226</v>
      </c>
    </row>
    <row r="180" spans="1:65" s="14" customFormat="1" ht="11.25">
      <c r="B180" s="209"/>
      <c r="C180" s="210"/>
      <c r="D180" s="200" t="s">
        <v>238</v>
      </c>
      <c r="E180" s="211" t="s">
        <v>19</v>
      </c>
      <c r="F180" s="212" t="s">
        <v>2437</v>
      </c>
      <c r="G180" s="210"/>
      <c r="H180" s="213">
        <v>113.735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238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226</v>
      </c>
    </row>
    <row r="181" spans="1:65" s="14" customFormat="1" ht="11.25">
      <c r="B181" s="209"/>
      <c r="C181" s="210"/>
      <c r="D181" s="200" t="s">
        <v>238</v>
      </c>
      <c r="E181" s="211" t="s">
        <v>19</v>
      </c>
      <c r="F181" s="212" t="s">
        <v>2438</v>
      </c>
      <c r="G181" s="210"/>
      <c r="H181" s="213">
        <v>-45.158999999999999</v>
      </c>
      <c r="I181" s="214"/>
      <c r="J181" s="210"/>
      <c r="K181" s="210"/>
      <c r="L181" s="215"/>
      <c r="M181" s="216"/>
      <c r="N181" s="217"/>
      <c r="O181" s="217"/>
      <c r="P181" s="217"/>
      <c r="Q181" s="217"/>
      <c r="R181" s="217"/>
      <c r="S181" s="217"/>
      <c r="T181" s="218"/>
      <c r="AT181" s="219" t="s">
        <v>238</v>
      </c>
      <c r="AU181" s="219" t="s">
        <v>82</v>
      </c>
      <c r="AV181" s="14" t="s">
        <v>82</v>
      </c>
      <c r="AW181" s="14" t="s">
        <v>35</v>
      </c>
      <c r="AX181" s="14" t="s">
        <v>73</v>
      </c>
      <c r="AY181" s="219" t="s">
        <v>226</v>
      </c>
    </row>
    <row r="182" spans="1:65" s="15" customFormat="1" ht="11.25">
      <c r="B182" s="220"/>
      <c r="C182" s="221"/>
      <c r="D182" s="200" t="s">
        <v>238</v>
      </c>
      <c r="E182" s="222" t="s">
        <v>19</v>
      </c>
      <c r="F182" s="223" t="s">
        <v>241</v>
      </c>
      <c r="G182" s="221"/>
      <c r="H182" s="224">
        <v>68.575999999999993</v>
      </c>
      <c r="I182" s="225"/>
      <c r="J182" s="221"/>
      <c r="K182" s="221"/>
      <c r="L182" s="226"/>
      <c r="M182" s="227"/>
      <c r="N182" s="228"/>
      <c r="O182" s="228"/>
      <c r="P182" s="228"/>
      <c r="Q182" s="228"/>
      <c r="R182" s="228"/>
      <c r="S182" s="228"/>
      <c r="T182" s="229"/>
      <c r="AT182" s="230" t="s">
        <v>238</v>
      </c>
      <c r="AU182" s="230" t="s">
        <v>82</v>
      </c>
      <c r="AV182" s="15" t="s">
        <v>143</v>
      </c>
      <c r="AW182" s="15" t="s">
        <v>35</v>
      </c>
      <c r="AX182" s="15" t="s">
        <v>80</v>
      </c>
      <c r="AY182" s="230" t="s">
        <v>226</v>
      </c>
    </row>
    <row r="183" spans="1:65" s="2" customFormat="1" ht="24.2" customHeight="1">
      <c r="A183" s="36"/>
      <c r="B183" s="37"/>
      <c r="C183" s="180" t="s">
        <v>275</v>
      </c>
      <c r="D183" s="180" t="s">
        <v>229</v>
      </c>
      <c r="E183" s="181" t="s">
        <v>711</v>
      </c>
      <c r="F183" s="182" t="s">
        <v>712</v>
      </c>
      <c r="G183" s="183" t="s">
        <v>420</v>
      </c>
      <c r="H183" s="184">
        <v>45.158999999999999</v>
      </c>
      <c r="I183" s="185"/>
      <c r="J183" s="186">
        <f>ROUND(I183*H183,2)</f>
        <v>0</v>
      </c>
      <c r="K183" s="182" t="s">
        <v>233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143</v>
      </c>
      <c r="AT183" s="191" t="s">
        <v>229</v>
      </c>
      <c r="AU183" s="191" t="s">
        <v>82</v>
      </c>
      <c r="AY183" s="19" t="s">
        <v>226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143</v>
      </c>
      <c r="BM183" s="191" t="s">
        <v>2439</v>
      </c>
    </row>
    <row r="184" spans="1:65" s="2" customFormat="1" ht="11.25">
      <c r="A184" s="36"/>
      <c r="B184" s="37"/>
      <c r="C184" s="38"/>
      <c r="D184" s="193" t="s">
        <v>236</v>
      </c>
      <c r="E184" s="38"/>
      <c r="F184" s="194" t="s">
        <v>714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236</v>
      </c>
      <c r="AU184" s="19" t="s">
        <v>82</v>
      </c>
    </row>
    <row r="185" spans="1:65" s="2" customFormat="1" ht="24.2" customHeight="1">
      <c r="A185" s="36"/>
      <c r="B185" s="37"/>
      <c r="C185" s="180" t="s">
        <v>281</v>
      </c>
      <c r="D185" s="180" t="s">
        <v>229</v>
      </c>
      <c r="E185" s="181" t="s">
        <v>1237</v>
      </c>
      <c r="F185" s="182" t="s">
        <v>1238</v>
      </c>
      <c r="G185" s="183" t="s">
        <v>245</v>
      </c>
      <c r="H185" s="184">
        <v>123.437</v>
      </c>
      <c r="I185" s="185"/>
      <c r="J185" s="186">
        <f>ROUND(I185*H185,2)</f>
        <v>0</v>
      </c>
      <c r="K185" s="182" t="s">
        <v>233</v>
      </c>
      <c r="L185" s="41"/>
      <c r="M185" s="187" t="s">
        <v>19</v>
      </c>
      <c r="N185" s="188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143</v>
      </c>
      <c r="AT185" s="191" t="s">
        <v>229</v>
      </c>
      <c r="AU185" s="191" t="s">
        <v>82</v>
      </c>
      <c r="AY185" s="19" t="s">
        <v>226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143</v>
      </c>
      <c r="BM185" s="191" t="s">
        <v>2440</v>
      </c>
    </row>
    <row r="186" spans="1:65" s="2" customFormat="1" ht="11.25">
      <c r="A186" s="36"/>
      <c r="B186" s="37"/>
      <c r="C186" s="38"/>
      <c r="D186" s="193" t="s">
        <v>236</v>
      </c>
      <c r="E186" s="38"/>
      <c r="F186" s="194" t="s">
        <v>1240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236</v>
      </c>
      <c r="AU186" s="19" t="s">
        <v>82</v>
      </c>
    </row>
    <row r="187" spans="1:65" s="14" customFormat="1" ht="11.25">
      <c r="B187" s="209"/>
      <c r="C187" s="210"/>
      <c r="D187" s="200" t="s">
        <v>238</v>
      </c>
      <c r="E187" s="210"/>
      <c r="F187" s="212" t="s">
        <v>2441</v>
      </c>
      <c r="G187" s="210"/>
      <c r="H187" s="213">
        <v>123.437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238</v>
      </c>
      <c r="AU187" s="219" t="s">
        <v>82</v>
      </c>
      <c r="AV187" s="14" t="s">
        <v>82</v>
      </c>
      <c r="AW187" s="14" t="s">
        <v>4</v>
      </c>
      <c r="AX187" s="14" t="s">
        <v>80</v>
      </c>
      <c r="AY187" s="219" t="s">
        <v>226</v>
      </c>
    </row>
    <row r="188" spans="1:65" s="2" customFormat="1" ht="24.2" customHeight="1">
      <c r="A188" s="36"/>
      <c r="B188" s="37"/>
      <c r="C188" s="180" t="s">
        <v>285</v>
      </c>
      <c r="D188" s="180" t="s">
        <v>229</v>
      </c>
      <c r="E188" s="181" t="s">
        <v>1242</v>
      </c>
      <c r="F188" s="182" t="s">
        <v>1243</v>
      </c>
      <c r="G188" s="183" t="s">
        <v>420</v>
      </c>
      <c r="H188" s="184">
        <v>68.575999999999993</v>
      </c>
      <c r="I188" s="185"/>
      <c r="J188" s="186">
        <f>ROUND(I188*H188,2)</f>
        <v>0</v>
      </c>
      <c r="K188" s="182" t="s">
        <v>233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143</v>
      </c>
      <c r="AT188" s="191" t="s">
        <v>229</v>
      </c>
      <c r="AU188" s="191" t="s">
        <v>82</v>
      </c>
      <c r="AY188" s="19" t="s">
        <v>226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143</v>
      </c>
      <c r="BM188" s="191" t="s">
        <v>2442</v>
      </c>
    </row>
    <row r="189" spans="1:65" s="2" customFormat="1" ht="11.25">
      <c r="A189" s="36"/>
      <c r="B189" s="37"/>
      <c r="C189" s="38"/>
      <c r="D189" s="193" t="s">
        <v>236</v>
      </c>
      <c r="E189" s="38"/>
      <c r="F189" s="194" t="s">
        <v>1245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236</v>
      </c>
      <c r="AU189" s="19" t="s">
        <v>82</v>
      </c>
    </row>
    <row r="190" spans="1:65" s="2" customFormat="1" ht="24.2" customHeight="1">
      <c r="A190" s="36"/>
      <c r="B190" s="37"/>
      <c r="C190" s="180" t="s">
        <v>290</v>
      </c>
      <c r="D190" s="180" t="s">
        <v>229</v>
      </c>
      <c r="E190" s="181" t="s">
        <v>715</v>
      </c>
      <c r="F190" s="182" t="s">
        <v>716</v>
      </c>
      <c r="G190" s="183" t="s">
        <v>420</v>
      </c>
      <c r="H190" s="184">
        <v>50.406999999999996</v>
      </c>
      <c r="I190" s="185"/>
      <c r="J190" s="186">
        <f>ROUND(I190*H190,2)</f>
        <v>0</v>
      </c>
      <c r="K190" s="182" t="s">
        <v>233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143</v>
      </c>
      <c r="AT190" s="191" t="s">
        <v>229</v>
      </c>
      <c r="AU190" s="191" t="s">
        <v>82</v>
      </c>
      <c r="AY190" s="19" t="s">
        <v>226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143</v>
      </c>
      <c r="BM190" s="191" t="s">
        <v>2443</v>
      </c>
    </row>
    <row r="191" spans="1:65" s="2" customFormat="1" ht="11.25">
      <c r="A191" s="36"/>
      <c r="B191" s="37"/>
      <c r="C191" s="38"/>
      <c r="D191" s="193" t="s">
        <v>236</v>
      </c>
      <c r="E191" s="38"/>
      <c r="F191" s="194" t="s">
        <v>718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236</v>
      </c>
      <c r="AU191" s="19" t="s">
        <v>82</v>
      </c>
    </row>
    <row r="192" spans="1:65" s="13" customFormat="1" ht="11.25">
      <c r="B192" s="198"/>
      <c r="C192" s="199"/>
      <c r="D192" s="200" t="s">
        <v>238</v>
      </c>
      <c r="E192" s="201" t="s">
        <v>19</v>
      </c>
      <c r="F192" s="202" t="s">
        <v>2444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238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226</v>
      </c>
    </row>
    <row r="193" spans="2:51" s="14" customFormat="1" ht="11.25">
      <c r="B193" s="209"/>
      <c r="C193" s="210"/>
      <c r="D193" s="200" t="s">
        <v>238</v>
      </c>
      <c r="E193" s="211" t="s">
        <v>19</v>
      </c>
      <c r="F193" s="212" t="s">
        <v>2445</v>
      </c>
      <c r="G193" s="210"/>
      <c r="H193" s="213">
        <v>113.735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238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226</v>
      </c>
    </row>
    <row r="194" spans="2:51" s="16" customFormat="1" ht="11.25">
      <c r="B194" s="253"/>
      <c r="C194" s="254"/>
      <c r="D194" s="200" t="s">
        <v>238</v>
      </c>
      <c r="E194" s="255" t="s">
        <v>19</v>
      </c>
      <c r="F194" s="256" t="s">
        <v>1207</v>
      </c>
      <c r="G194" s="254"/>
      <c r="H194" s="257">
        <v>113.735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AT194" s="263" t="s">
        <v>238</v>
      </c>
      <c r="AU194" s="263" t="s">
        <v>82</v>
      </c>
      <c r="AV194" s="16" t="s">
        <v>90</v>
      </c>
      <c r="AW194" s="16" t="s">
        <v>35</v>
      </c>
      <c r="AX194" s="16" t="s">
        <v>73</v>
      </c>
      <c r="AY194" s="263" t="s">
        <v>226</v>
      </c>
    </row>
    <row r="195" spans="2:51" s="13" customFormat="1" ht="11.25">
      <c r="B195" s="198"/>
      <c r="C195" s="199"/>
      <c r="D195" s="200" t="s">
        <v>238</v>
      </c>
      <c r="E195" s="201" t="s">
        <v>19</v>
      </c>
      <c r="F195" s="202" t="s">
        <v>2446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238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226</v>
      </c>
    </row>
    <row r="196" spans="2:51" s="14" customFormat="1" ht="11.25">
      <c r="B196" s="209"/>
      <c r="C196" s="210"/>
      <c r="D196" s="200" t="s">
        <v>238</v>
      </c>
      <c r="E196" s="211" t="s">
        <v>19</v>
      </c>
      <c r="F196" s="212" t="s">
        <v>2447</v>
      </c>
      <c r="G196" s="210"/>
      <c r="H196" s="213">
        <v>-18.652999999999999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238</v>
      </c>
      <c r="AU196" s="219" t="s">
        <v>82</v>
      </c>
      <c r="AV196" s="14" t="s">
        <v>82</v>
      </c>
      <c r="AW196" s="14" t="s">
        <v>35</v>
      </c>
      <c r="AX196" s="14" t="s">
        <v>73</v>
      </c>
      <c r="AY196" s="219" t="s">
        <v>226</v>
      </c>
    </row>
    <row r="197" spans="2:51" s="16" customFormat="1" ht="11.25">
      <c r="B197" s="253"/>
      <c r="C197" s="254"/>
      <c r="D197" s="200" t="s">
        <v>238</v>
      </c>
      <c r="E197" s="255" t="s">
        <v>19</v>
      </c>
      <c r="F197" s="256" t="s">
        <v>1207</v>
      </c>
      <c r="G197" s="254"/>
      <c r="H197" s="257">
        <v>-18.652999999999999</v>
      </c>
      <c r="I197" s="258"/>
      <c r="J197" s="254"/>
      <c r="K197" s="254"/>
      <c r="L197" s="259"/>
      <c r="M197" s="260"/>
      <c r="N197" s="261"/>
      <c r="O197" s="261"/>
      <c r="P197" s="261"/>
      <c r="Q197" s="261"/>
      <c r="R197" s="261"/>
      <c r="S197" s="261"/>
      <c r="T197" s="262"/>
      <c r="AT197" s="263" t="s">
        <v>238</v>
      </c>
      <c r="AU197" s="263" t="s">
        <v>82</v>
      </c>
      <c r="AV197" s="16" t="s">
        <v>90</v>
      </c>
      <c r="AW197" s="16" t="s">
        <v>35</v>
      </c>
      <c r="AX197" s="16" t="s">
        <v>73</v>
      </c>
      <c r="AY197" s="263" t="s">
        <v>226</v>
      </c>
    </row>
    <row r="198" spans="2:51" s="13" customFormat="1" ht="11.25">
      <c r="B198" s="198"/>
      <c r="C198" s="199"/>
      <c r="D198" s="200" t="s">
        <v>238</v>
      </c>
      <c r="E198" s="201" t="s">
        <v>19</v>
      </c>
      <c r="F198" s="202" t="s">
        <v>2448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238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226</v>
      </c>
    </row>
    <row r="199" spans="2:51" s="14" customFormat="1" ht="11.25">
      <c r="B199" s="209"/>
      <c r="C199" s="210"/>
      <c r="D199" s="200" t="s">
        <v>238</v>
      </c>
      <c r="E199" s="211" t="s">
        <v>19</v>
      </c>
      <c r="F199" s="212" t="s">
        <v>2449</v>
      </c>
      <c r="G199" s="210"/>
      <c r="H199" s="213">
        <v>-16.5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238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226</v>
      </c>
    </row>
    <row r="200" spans="2:51" s="16" customFormat="1" ht="11.25">
      <c r="B200" s="253"/>
      <c r="C200" s="254"/>
      <c r="D200" s="200" t="s">
        <v>238</v>
      </c>
      <c r="E200" s="255" t="s">
        <v>19</v>
      </c>
      <c r="F200" s="256" t="s">
        <v>1207</v>
      </c>
      <c r="G200" s="254"/>
      <c r="H200" s="257">
        <v>-16.5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238</v>
      </c>
      <c r="AU200" s="263" t="s">
        <v>82</v>
      </c>
      <c r="AV200" s="16" t="s">
        <v>90</v>
      </c>
      <c r="AW200" s="16" t="s">
        <v>35</v>
      </c>
      <c r="AX200" s="16" t="s">
        <v>73</v>
      </c>
      <c r="AY200" s="263" t="s">
        <v>226</v>
      </c>
    </row>
    <row r="201" spans="2:51" s="13" customFormat="1" ht="11.25">
      <c r="B201" s="198"/>
      <c r="C201" s="199"/>
      <c r="D201" s="200" t="s">
        <v>238</v>
      </c>
      <c r="E201" s="201" t="s">
        <v>19</v>
      </c>
      <c r="F201" s="202" t="s">
        <v>2450</v>
      </c>
      <c r="G201" s="199"/>
      <c r="H201" s="201" t="s">
        <v>19</v>
      </c>
      <c r="I201" s="203"/>
      <c r="J201" s="199"/>
      <c r="K201" s="199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238</v>
      </c>
      <c r="AU201" s="208" t="s">
        <v>82</v>
      </c>
      <c r="AV201" s="13" t="s">
        <v>80</v>
      </c>
      <c r="AW201" s="13" t="s">
        <v>35</v>
      </c>
      <c r="AX201" s="13" t="s">
        <v>73</v>
      </c>
      <c r="AY201" s="208" t="s">
        <v>226</v>
      </c>
    </row>
    <row r="202" spans="2:51" s="14" customFormat="1" ht="11.25">
      <c r="B202" s="209"/>
      <c r="C202" s="210"/>
      <c r="D202" s="200" t="s">
        <v>238</v>
      </c>
      <c r="E202" s="211" t="s">
        <v>19</v>
      </c>
      <c r="F202" s="212" t="s">
        <v>2451</v>
      </c>
      <c r="G202" s="210"/>
      <c r="H202" s="213">
        <v>-2.363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238</v>
      </c>
      <c r="AU202" s="219" t="s">
        <v>82</v>
      </c>
      <c r="AV202" s="14" t="s">
        <v>82</v>
      </c>
      <c r="AW202" s="14" t="s">
        <v>35</v>
      </c>
      <c r="AX202" s="14" t="s">
        <v>73</v>
      </c>
      <c r="AY202" s="219" t="s">
        <v>226</v>
      </c>
    </row>
    <row r="203" spans="2:51" s="16" customFormat="1" ht="11.25">
      <c r="B203" s="253"/>
      <c r="C203" s="254"/>
      <c r="D203" s="200" t="s">
        <v>238</v>
      </c>
      <c r="E203" s="255" t="s">
        <v>19</v>
      </c>
      <c r="F203" s="256" t="s">
        <v>1207</v>
      </c>
      <c r="G203" s="254"/>
      <c r="H203" s="257">
        <v>-2.363</v>
      </c>
      <c r="I203" s="258"/>
      <c r="J203" s="254"/>
      <c r="K203" s="254"/>
      <c r="L203" s="259"/>
      <c r="M203" s="260"/>
      <c r="N203" s="261"/>
      <c r="O203" s="261"/>
      <c r="P203" s="261"/>
      <c r="Q203" s="261"/>
      <c r="R203" s="261"/>
      <c r="S203" s="261"/>
      <c r="T203" s="262"/>
      <c r="AT203" s="263" t="s">
        <v>238</v>
      </c>
      <c r="AU203" s="263" t="s">
        <v>82</v>
      </c>
      <c r="AV203" s="16" t="s">
        <v>90</v>
      </c>
      <c r="AW203" s="16" t="s">
        <v>35</v>
      </c>
      <c r="AX203" s="16" t="s">
        <v>73</v>
      </c>
      <c r="AY203" s="263" t="s">
        <v>226</v>
      </c>
    </row>
    <row r="204" spans="2:51" s="13" customFormat="1" ht="11.25">
      <c r="B204" s="198"/>
      <c r="C204" s="199"/>
      <c r="D204" s="200" t="s">
        <v>238</v>
      </c>
      <c r="E204" s="201" t="s">
        <v>19</v>
      </c>
      <c r="F204" s="202" t="s">
        <v>2452</v>
      </c>
      <c r="G204" s="199"/>
      <c r="H204" s="201" t="s">
        <v>19</v>
      </c>
      <c r="I204" s="203"/>
      <c r="J204" s="199"/>
      <c r="K204" s="199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238</v>
      </c>
      <c r="AU204" s="208" t="s">
        <v>82</v>
      </c>
      <c r="AV204" s="13" t="s">
        <v>80</v>
      </c>
      <c r="AW204" s="13" t="s">
        <v>35</v>
      </c>
      <c r="AX204" s="13" t="s">
        <v>73</v>
      </c>
      <c r="AY204" s="208" t="s">
        <v>226</v>
      </c>
    </row>
    <row r="205" spans="2:51" s="14" customFormat="1" ht="11.25">
      <c r="B205" s="209"/>
      <c r="C205" s="210"/>
      <c r="D205" s="200" t="s">
        <v>238</v>
      </c>
      <c r="E205" s="211" t="s">
        <v>19</v>
      </c>
      <c r="F205" s="212" t="s">
        <v>2453</v>
      </c>
      <c r="G205" s="210"/>
      <c r="H205" s="213">
        <v>-4.3419999999999996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238</v>
      </c>
      <c r="AU205" s="219" t="s">
        <v>82</v>
      </c>
      <c r="AV205" s="14" t="s">
        <v>82</v>
      </c>
      <c r="AW205" s="14" t="s">
        <v>35</v>
      </c>
      <c r="AX205" s="14" t="s">
        <v>73</v>
      </c>
      <c r="AY205" s="219" t="s">
        <v>226</v>
      </c>
    </row>
    <row r="206" spans="2:51" s="16" customFormat="1" ht="11.25">
      <c r="B206" s="253"/>
      <c r="C206" s="254"/>
      <c r="D206" s="200" t="s">
        <v>238</v>
      </c>
      <c r="E206" s="255" t="s">
        <v>19</v>
      </c>
      <c r="F206" s="256" t="s">
        <v>1207</v>
      </c>
      <c r="G206" s="254"/>
      <c r="H206" s="257">
        <v>-4.3419999999999996</v>
      </c>
      <c r="I206" s="258"/>
      <c r="J206" s="254"/>
      <c r="K206" s="254"/>
      <c r="L206" s="259"/>
      <c r="M206" s="260"/>
      <c r="N206" s="261"/>
      <c r="O206" s="261"/>
      <c r="P206" s="261"/>
      <c r="Q206" s="261"/>
      <c r="R206" s="261"/>
      <c r="S206" s="261"/>
      <c r="T206" s="262"/>
      <c r="AT206" s="263" t="s">
        <v>238</v>
      </c>
      <c r="AU206" s="263" t="s">
        <v>82</v>
      </c>
      <c r="AV206" s="16" t="s">
        <v>90</v>
      </c>
      <c r="AW206" s="16" t="s">
        <v>35</v>
      </c>
      <c r="AX206" s="16" t="s">
        <v>73</v>
      </c>
      <c r="AY206" s="263" t="s">
        <v>226</v>
      </c>
    </row>
    <row r="207" spans="2:51" s="13" customFormat="1" ht="11.25">
      <c r="B207" s="198"/>
      <c r="C207" s="199"/>
      <c r="D207" s="200" t="s">
        <v>238</v>
      </c>
      <c r="E207" s="201" t="s">
        <v>19</v>
      </c>
      <c r="F207" s="202" t="s">
        <v>2454</v>
      </c>
      <c r="G207" s="199"/>
      <c r="H207" s="201" t="s">
        <v>19</v>
      </c>
      <c r="I207" s="203"/>
      <c r="J207" s="199"/>
      <c r="K207" s="199"/>
      <c r="L207" s="204"/>
      <c r="M207" s="205"/>
      <c r="N207" s="206"/>
      <c r="O207" s="206"/>
      <c r="P207" s="206"/>
      <c r="Q207" s="206"/>
      <c r="R207" s="206"/>
      <c r="S207" s="206"/>
      <c r="T207" s="207"/>
      <c r="AT207" s="208" t="s">
        <v>238</v>
      </c>
      <c r="AU207" s="208" t="s">
        <v>82</v>
      </c>
      <c r="AV207" s="13" t="s">
        <v>80</v>
      </c>
      <c r="AW207" s="13" t="s">
        <v>35</v>
      </c>
      <c r="AX207" s="13" t="s">
        <v>73</v>
      </c>
      <c r="AY207" s="208" t="s">
        <v>226</v>
      </c>
    </row>
    <row r="208" spans="2:51" s="14" customFormat="1" ht="11.25">
      <c r="B208" s="209"/>
      <c r="C208" s="210"/>
      <c r="D208" s="200" t="s">
        <v>238</v>
      </c>
      <c r="E208" s="211" t="s">
        <v>19</v>
      </c>
      <c r="F208" s="212" t="s">
        <v>2455</v>
      </c>
      <c r="G208" s="210"/>
      <c r="H208" s="213">
        <v>-2.5880000000000001</v>
      </c>
      <c r="I208" s="214"/>
      <c r="J208" s="210"/>
      <c r="K208" s="210"/>
      <c r="L208" s="215"/>
      <c r="M208" s="216"/>
      <c r="N208" s="217"/>
      <c r="O208" s="217"/>
      <c r="P208" s="217"/>
      <c r="Q208" s="217"/>
      <c r="R208" s="217"/>
      <c r="S208" s="217"/>
      <c r="T208" s="218"/>
      <c r="AT208" s="219" t="s">
        <v>238</v>
      </c>
      <c r="AU208" s="219" t="s">
        <v>82</v>
      </c>
      <c r="AV208" s="14" t="s">
        <v>82</v>
      </c>
      <c r="AW208" s="14" t="s">
        <v>35</v>
      </c>
      <c r="AX208" s="14" t="s">
        <v>73</v>
      </c>
      <c r="AY208" s="219" t="s">
        <v>226</v>
      </c>
    </row>
    <row r="209" spans="1:65" s="16" customFormat="1" ht="11.25">
      <c r="B209" s="253"/>
      <c r="C209" s="254"/>
      <c r="D209" s="200" t="s">
        <v>238</v>
      </c>
      <c r="E209" s="255" t="s">
        <v>19</v>
      </c>
      <c r="F209" s="256" t="s">
        <v>1207</v>
      </c>
      <c r="G209" s="254"/>
      <c r="H209" s="257">
        <v>-2.5880000000000001</v>
      </c>
      <c r="I209" s="258"/>
      <c r="J209" s="254"/>
      <c r="K209" s="254"/>
      <c r="L209" s="259"/>
      <c r="M209" s="260"/>
      <c r="N209" s="261"/>
      <c r="O209" s="261"/>
      <c r="P209" s="261"/>
      <c r="Q209" s="261"/>
      <c r="R209" s="261"/>
      <c r="S209" s="261"/>
      <c r="T209" s="262"/>
      <c r="AT209" s="263" t="s">
        <v>238</v>
      </c>
      <c r="AU209" s="263" t="s">
        <v>82</v>
      </c>
      <c r="AV209" s="16" t="s">
        <v>90</v>
      </c>
      <c r="AW209" s="16" t="s">
        <v>35</v>
      </c>
      <c r="AX209" s="16" t="s">
        <v>73</v>
      </c>
      <c r="AY209" s="263" t="s">
        <v>226</v>
      </c>
    </row>
    <row r="210" spans="1:65" s="13" customFormat="1" ht="11.25">
      <c r="B210" s="198"/>
      <c r="C210" s="199"/>
      <c r="D210" s="200" t="s">
        <v>238</v>
      </c>
      <c r="E210" s="201" t="s">
        <v>19</v>
      </c>
      <c r="F210" s="202" t="s">
        <v>2456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238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226</v>
      </c>
    </row>
    <row r="211" spans="1:65" s="14" customFormat="1" ht="11.25">
      <c r="B211" s="209"/>
      <c r="C211" s="210"/>
      <c r="D211" s="200" t="s">
        <v>238</v>
      </c>
      <c r="E211" s="211" t="s">
        <v>19</v>
      </c>
      <c r="F211" s="212" t="s">
        <v>2457</v>
      </c>
      <c r="G211" s="210"/>
      <c r="H211" s="213">
        <v>-1.1779999999999999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238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226</v>
      </c>
    </row>
    <row r="212" spans="1:65" s="16" customFormat="1" ht="11.25">
      <c r="B212" s="253"/>
      <c r="C212" s="254"/>
      <c r="D212" s="200" t="s">
        <v>238</v>
      </c>
      <c r="E212" s="255" t="s">
        <v>19</v>
      </c>
      <c r="F212" s="256" t="s">
        <v>1207</v>
      </c>
      <c r="G212" s="254"/>
      <c r="H212" s="257">
        <v>-1.1779999999999999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AT212" s="263" t="s">
        <v>238</v>
      </c>
      <c r="AU212" s="263" t="s">
        <v>82</v>
      </c>
      <c r="AV212" s="16" t="s">
        <v>90</v>
      </c>
      <c r="AW212" s="16" t="s">
        <v>35</v>
      </c>
      <c r="AX212" s="16" t="s">
        <v>73</v>
      </c>
      <c r="AY212" s="263" t="s">
        <v>226</v>
      </c>
    </row>
    <row r="213" spans="1:65" s="13" customFormat="1" ht="11.25">
      <c r="B213" s="198"/>
      <c r="C213" s="199"/>
      <c r="D213" s="200" t="s">
        <v>238</v>
      </c>
      <c r="E213" s="201" t="s">
        <v>19</v>
      </c>
      <c r="F213" s="202" t="s">
        <v>2458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238</v>
      </c>
      <c r="AU213" s="208" t="s">
        <v>82</v>
      </c>
      <c r="AV213" s="13" t="s">
        <v>80</v>
      </c>
      <c r="AW213" s="13" t="s">
        <v>35</v>
      </c>
      <c r="AX213" s="13" t="s">
        <v>73</v>
      </c>
      <c r="AY213" s="208" t="s">
        <v>226</v>
      </c>
    </row>
    <row r="214" spans="1:65" s="14" customFormat="1" ht="11.25">
      <c r="B214" s="209"/>
      <c r="C214" s="210"/>
      <c r="D214" s="200" t="s">
        <v>238</v>
      </c>
      <c r="E214" s="211" t="s">
        <v>19</v>
      </c>
      <c r="F214" s="212" t="s">
        <v>2459</v>
      </c>
      <c r="G214" s="210"/>
      <c r="H214" s="213">
        <v>-13.282999999999999</v>
      </c>
      <c r="I214" s="214"/>
      <c r="J214" s="210"/>
      <c r="K214" s="210"/>
      <c r="L214" s="215"/>
      <c r="M214" s="216"/>
      <c r="N214" s="217"/>
      <c r="O214" s="217"/>
      <c r="P214" s="217"/>
      <c r="Q214" s="217"/>
      <c r="R214" s="217"/>
      <c r="S214" s="217"/>
      <c r="T214" s="218"/>
      <c r="AT214" s="219" t="s">
        <v>238</v>
      </c>
      <c r="AU214" s="219" t="s">
        <v>82</v>
      </c>
      <c r="AV214" s="14" t="s">
        <v>82</v>
      </c>
      <c r="AW214" s="14" t="s">
        <v>35</v>
      </c>
      <c r="AX214" s="14" t="s">
        <v>73</v>
      </c>
      <c r="AY214" s="219" t="s">
        <v>226</v>
      </c>
    </row>
    <row r="215" spans="1:65" s="16" customFormat="1" ht="11.25">
      <c r="B215" s="253"/>
      <c r="C215" s="254"/>
      <c r="D215" s="200" t="s">
        <v>238</v>
      </c>
      <c r="E215" s="255" t="s">
        <v>19</v>
      </c>
      <c r="F215" s="256" t="s">
        <v>1207</v>
      </c>
      <c r="G215" s="254"/>
      <c r="H215" s="257">
        <v>-13.282999999999999</v>
      </c>
      <c r="I215" s="258"/>
      <c r="J215" s="254"/>
      <c r="K215" s="254"/>
      <c r="L215" s="259"/>
      <c r="M215" s="260"/>
      <c r="N215" s="261"/>
      <c r="O215" s="261"/>
      <c r="P215" s="261"/>
      <c r="Q215" s="261"/>
      <c r="R215" s="261"/>
      <c r="S215" s="261"/>
      <c r="T215" s="262"/>
      <c r="AT215" s="263" t="s">
        <v>238</v>
      </c>
      <c r="AU215" s="263" t="s">
        <v>82</v>
      </c>
      <c r="AV215" s="16" t="s">
        <v>90</v>
      </c>
      <c r="AW215" s="16" t="s">
        <v>35</v>
      </c>
      <c r="AX215" s="16" t="s">
        <v>73</v>
      </c>
      <c r="AY215" s="263" t="s">
        <v>226</v>
      </c>
    </row>
    <row r="216" spans="1:65" s="13" customFormat="1" ht="11.25">
      <c r="B216" s="198"/>
      <c r="C216" s="199"/>
      <c r="D216" s="200" t="s">
        <v>238</v>
      </c>
      <c r="E216" s="201" t="s">
        <v>19</v>
      </c>
      <c r="F216" s="202" t="s">
        <v>2460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238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226</v>
      </c>
    </row>
    <row r="217" spans="1:65" s="14" customFormat="1" ht="11.25">
      <c r="B217" s="209"/>
      <c r="C217" s="210"/>
      <c r="D217" s="200" t="s">
        <v>238</v>
      </c>
      <c r="E217" s="211" t="s">
        <v>19</v>
      </c>
      <c r="F217" s="212" t="s">
        <v>2461</v>
      </c>
      <c r="G217" s="210"/>
      <c r="H217" s="213">
        <v>-1.113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238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226</v>
      </c>
    </row>
    <row r="218" spans="1:65" s="14" customFormat="1" ht="11.25">
      <c r="B218" s="209"/>
      <c r="C218" s="210"/>
      <c r="D218" s="200" t="s">
        <v>238</v>
      </c>
      <c r="E218" s="211" t="s">
        <v>19</v>
      </c>
      <c r="F218" s="212" t="s">
        <v>2462</v>
      </c>
      <c r="G218" s="210"/>
      <c r="H218" s="213">
        <v>-0.47299999999999998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238</v>
      </c>
      <c r="AU218" s="219" t="s">
        <v>82</v>
      </c>
      <c r="AV218" s="14" t="s">
        <v>82</v>
      </c>
      <c r="AW218" s="14" t="s">
        <v>35</v>
      </c>
      <c r="AX218" s="14" t="s">
        <v>73</v>
      </c>
      <c r="AY218" s="219" t="s">
        <v>226</v>
      </c>
    </row>
    <row r="219" spans="1:65" s="14" customFormat="1" ht="11.25">
      <c r="B219" s="209"/>
      <c r="C219" s="210"/>
      <c r="D219" s="200" t="s">
        <v>238</v>
      </c>
      <c r="E219" s="211" t="s">
        <v>19</v>
      </c>
      <c r="F219" s="212" t="s">
        <v>2463</v>
      </c>
      <c r="G219" s="210"/>
      <c r="H219" s="213">
        <v>-1.7849999999999999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238</v>
      </c>
      <c r="AU219" s="219" t="s">
        <v>82</v>
      </c>
      <c r="AV219" s="14" t="s">
        <v>82</v>
      </c>
      <c r="AW219" s="14" t="s">
        <v>35</v>
      </c>
      <c r="AX219" s="14" t="s">
        <v>73</v>
      </c>
      <c r="AY219" s="219" t="s">
        <v>226</v>
      </c>
    </row>
    <row r="220" spans="1:65" s="14" customFormat="1" ht="11.25">
      <c r="B220" s="209"/>
      <c r="C220" s="210"/>
      <c r="D220" s="200" t="s">
        <v>238</v>
      </c>
      <c r="E220" s="211" t="s">
        <v>19</v>
      </c>
      <c r="F220" s="212" t="s">
        <v>2464</v>
      </c>
      <c r="G220" s="210"/>
      <c r="H220" s="213">
        <v>-1.05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238</v>
      </c>
      <c r="AU220" s="219" t="s">
        <v>82</v>
      </c>
      <c r="AV220" s="14" t="s">
        <v>82</v>
      </c>
      <c r="AW220" s="14" t="s">
        <v>35</v>
      </c>
      <c r="AX220" s="14" t="s">
        <v>73</v>
      </c>
      <c r="AY220" s="219" t="s">
        <v>226</v>
      </c>
    </row>
    <row r="221" spans="1:65" s="16" customFormat="1" ht="11.25">
      <c r="B221" s="253"/>
      <c r="C221" s="254"/>
      <c r="D221" s="200" t="s">
        <v>238</v>
      </c>
      <c r="E221" s="255" t="s">
        <v>19</v>
      </c>
      <c r="F221" s="256" t="s">
        <v>1207</v>
      </c>
      <c r="G221" s="254"/>
      <c r="H221" s="257">
        <v>-4.4209999999999994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238</v>
      </c>
      <c r="AU221" s="263" t="s">
        <v>82</v>
      </c>
      <c r="AV221" s="16" t="s">
        <v>90</v>
      </c>
      <c r="AW221" s="16" t="s">
        <v>35</v>
      </c>
      <c r="AX221" s="16" t="s">
        <v>73</v>
      </c>
      <c r="AY221" s="263" t="s">
        <v>226</v>
      </c>
    </row>
    <row r="222" spans="1:65" s="15" customFormat="1" ht="11.25">
      <c r="B222" s="220"/>
      <c r="C222" s="221"/>
      <c r="D222" s="200" t="s">
        <v>238</v>
      </c>
      <c r="E222" s="222" t="s">
        <v>19</v>
      </c>
      <c r="F222" s="223" t="s">
        <v>241</v>
      </c>
      <c r="G222" s="221"/>
      <c r="H222" s="224">
        <v>50.407000000000011</v>
      </c>
      <c r="I222" s="225"/>
      <c r="J222" s="221"/>
      <c r="K222" s="221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238</v>
      </c>
      <c r="AU222" s="230" t="s">
        <v>82</v>
      </c>
      <c r="AV222" s="15" t="s">
        <v>143</v>
      </c>
      <c r="AW222" s="15" t="s">
        <v>35</v>
      </c>
      <c r="AX222" s="15" t="s">
        <v>80</v>
      </c>
      <c r="AY222" s="230" t="s">
        <v>226</v>
      </c>
    </row>
    <row r="223" spans="1:65" s="2" customFormat="1" ht="16.5" customHeight="1">
      <c r="A223" s="36"/>
      <c r="B223" s="37"/>
      <c r="C223" s="231" t="s">
        <v>294</v>
      </c>
      <c r="D223" s="231" t="s">
        <v>242</v>
      </c>
      <c r="E223" s="232" t="s">
        <v>2465</v>
      </c>
      <c r="F223" s="233" t="s">
        <v>2466</v>
      </c>
      <c r="G223" s="234" t="s">
        <v>245</v>
      </c>
      <c r="H223" s="235">
        <v>10.496</v>
      </c>
      <c r="I223" s="236"/>
      <c r="J223" s="237">
        <f>ROUND(I223*H223,2)</f>
        <v>0</v>
      </c>
      <c r="K223" s="233" t="s">
        <v>233</v>
      </c>
      <c r="L223" s="238"/>
      <c r="M223" s="239" t="s">
        <v>19</v>
      </c>
      <c r="N223" s="240" t="s">
        <v>44</v>
      </c>
      <c r="O223" s="66"/>
      <c r="P223" s="189">
        <f>O223*H223</f>
        <v>0</v>
      </c>
      <c r="Q223" s="189">
        <v>1</v>
      </c>
      <c r="R223" s="189">
        <f>Q223*H223</f>
        <v>10.496</v>
      </c>
      <c r="S223" s="189">
        <v>0</v>
      </c>
      <c r="T223" s="190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91" t="s">
        <v>275</v>
      </c>
      <c r="AT223" s="191" t="s">
        <v>242</v>
      </c>
      <c r="AU223" s="191" t="s">
        <v>82</v>
      </c>
      <c r="AY223" s="19" t="s">
        <v>226</v>
      </c>
      <c r="BE223" s="192">
        <f>IF(N223="základní",J223,0)</f>
        <v>0</v>
      </c>
      <c r="BF223" s="192">
        <f>IF(N223="snížená",J223,0)</f>
        <v>0</v>
      </c>
      <c r="BG223" s="192">
        <f>IF(N223="zákl. přenesená",J223,0)</f>
        <v>0</v>
      </c>
      <c r="BH223" s="192">
        <f>IF(N223="sníž. přenesená",J223,0)</f>
        <v>0</v>
      </c>
      <c r="BI223" s="192">
        <f>IF(N223="nulová",J223,0)</f>
        <v>0</v>
      </c>
      <c r="BJ223" s="19" t="s">
        <v>80</v>
      </c>
      <c r="BK223" s="192">
        <f>ROUND(I223*H223,2)</f>
        <v>0</v>
      </c>
      <c r="BL223" s="19" t="s">
        <v>143</v>
      </c>
      <c r="BM223" s="191" t="s">
        <v>2467</v>
      </c>
    </row>
    <row r="224" spans="1:65" s="13" customFormat="1" ht="11.25">
      <c r="B224" s="198"/>
      <c r="C224" s="199"/>
      <c r="D224" s="200" t="s">
        <v>238</v>
      </c>
      <c r="E224" s="201" t="s">
        <v>19</v>
      </c>
      <c r="F224" s="202" t="s">
        <v>2468</v>
      </c>
      <c r="G224" s="199"/>
      <c r="H224" s="201" t="s">
        <v>19</v>
      </c>
      <c r="I224" s="203"/>
      <c r="J224" s="199"/>
      <c r="K224" s="199"/>
      <c r="L224" s="204"/>
      <c r="M224" s="205"/>
      <c r="N224" s="206"/>
      <c r="O224" s="206"/>
      <c r="P224" s="206"/>
      <c r="Q224" s="206"/>
      <c r="R224" s="206"/>
      <c r="S224" s="206"/>
      <c r="T224" s="207"/>
      <c r="AT224" s="208" t="s">
        <v>238</v>
      </c>
      <c r="AU224" s="208" t="s">
        <v>82</v>
      </c>
      <c r="AV224" s="13" t="s">
        <v>80</v>
      </c>
      <c r="AW224" s="13" t="s">
        <v>35</v>
      </c>
      <c r="AX224" s="13" t="s">
        <v>73</v>
      </c>
      <c r="AY224" s="208" t="s">
        <v>226</v>
      </c>
    </row>
    <row r="225" spans="1:65" s="14" customFormat="1" ht="11.25">
      <c r="B225" s="209"/>
      <c r="C225" s="210"/>
      <c r="D225" s="200" t="s">
        <v>238</v>
      </c>
      <c r="E225" s="211" t="s">
        <v>19</v>
      </c>
      <c r="F225" s="212" t="s">
        <v>2469</v>
      </c>
      <c r="G225" s="210"/>
      <c r="H225" s="213">
        <v>2.5760000000000001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238</v>
      </c>
      <c r="AU225" s="219" t="s">
        <v>82</v>
      </c>
      <c r="AV225" s="14" t="s">
        <v>82</v>
      </c>
      <c r="AW225" s="14" t="s">
        <v>35</v>
      </c>
      <c r="AX225" s="14" t="s">
        <v>73</v>
      </c>
      <c r="AY225" s="219" t="s">
        <v>226</v>
      </c>
    </row>
    <row r="226" spans="1:65" s="14" customFormat="1" ht="11.25">
      <c r="B226" s="209"/>
      <c r="C226" s="210"/>
      <c r="D226" s="200" t="s">
        <v>238</v>
      </c>
      <c r="E226" s="211" t="s">
        <v>19</v>
      </c>
      <c r="F226" s="212" t="s">
        <v>2470</v>
      </c>
      <c r="G226" s="210"/>
      <c r="H226" s="213">
        <v>1.5529999999999999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238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226</v>
      </c>
    </row>
    <row r="227" spans="1:65" s="14" customFormat="1" ht="11.25">
      <c r="B227" s="209"/>
      <c r="C227" s="210"/>
      <c r="D227" s="200" t="s">
        <v>238</v>
      </c>
      <c r="E227" s="211" t="s">
        <v>19</v>
      </c>
      <c r="F227" s="212" t="s">
        <v>2471</v>
      </c>
      <c r="G227" s="210"/>
      <c r="H227" s="213">
        <v>0.96899999999999997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238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226</v>
      </c>
    </row>
    <row r="228" spans="1:65" s="14" customFormat="1" ht="11.25">
      <c r="B228" s="209"/>
      <c r="C228" s="210"/>
      <c r="D228" s="200" t="s">
        <v>238</v>
      </c>
      <c r="E228" s="211" t="s">
        <v>19</v>
      </c>
      <c r="F228" s="212" t="s">
        <v>2472</v>
      </c>
      <c r="G228" s="210"/>
      <c r="H228" s="213">
        <v>0.15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238</v>
      </c>
      <c r="AU228" s="219" t="s">
        <v>82</v>
      </c>
      <c r="AV228" s="14" t="s">
        <v>82</v>
      </c>
      <c r="AW228" s="14" t="s">
        <v>35</v>
      </c>
      <c r="AX228" s="14" t="s">
        <v>73</v>
      </c>
      <c r="AY228" s="219" t="s">
        <v>226</v>
      </c>
    </row>
    <row r="229" spans="1:65" s="15" customFormat="1" ht="11.25">
      <c r="B229" s="220"/>
      <c r="C229" s="221"/>
      <c r="D229" s="200" t="s">
        <v>238</v>
      </c>
      <c r="E229" s="222" t="s">
        <v>19</v>
      </c>
      <c r="F229" s="223" t="s">
        <v>241</v>
      </c>
      <c r="G229" s="221"/>
      <c r="H229" s="224">
        <v>5.2480000000000002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238</v>
      </c>
      <c r="AU229" s="230" t="s">
        <v>82</v>
      </c>
      <c r="AV229" s="15" t="s">
        <v>143</v>
      </c>
      <c r="AW229" s="15" t="s">
        <v>35</v>
      </c>
      <c r="AX229" s="15" t="s">
        <v>80</v>
      </c>
      <c r="AY229" s="230" t="s">
        <v>226</v>
      </c>
    </row>
    <row r="230" spans="1:65" s="14" customFormat="1" ht="11.25">
      <c r="B230" s="209"/>
      <c r="C230" s="210"/>
      <c r="D230" s="200" t="s">
        <v>238</v>
      </c>
      <c r="E230" s="210"/>
      <c r="F230" s="212" t="s">
        <v>2473</v>
      </c>
      <c r="G230" s="210"/>
      <c r="H230" s="213">
        <v>10.496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238</v>
      </c>
      <c r="AU230" s="219" t="s">
        <v>82</v>
      </c>
      <c r="AV230" s="14" t="s">
        <v>82</v>
      </c>
      <c r="AW230" s="14" t="s">
        <v>4</v>
      </c>
      <c r="AX230" s="14" t="s">
        <v>80</v>
      </c>
      <c r="AY230" s="219" t="s">
        <v>226</v>
      </c>
    </row>
    <row r="231" spans="1:65" s="2" customFormat="1" ht="37.9" customHeight="1">
      <c r="A231" s="36"/>
      <c r="B231" s="37"/>
      <c r="C231" s="180" t="s">
        <v>299</v>
      </c>
      <c r="D231" s="180" t="s">
        <v>229</v>
      </c>
      <c r="E231" s="181" t="s">
        <v>2474</v>
      </c>
      <c r="F231" s="182" t="s">
        <v>2475</v>
      </c>
      <c r="G231" s="183" t="s">
        <v>420</v>
      </c>
      <c r="H231" s="184">
        <v>18.652999999999999</v>
      </c>
      <c r="I231" s="185"/>
      <c r="J231" s="186">
        <f>ROUND(I231*H231,2)</f>
        <v>0</v>
      </c>
      <c r="K231" s="182" t="s">
        <v>233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143</v>
      </c>
      <c r="AT231" s="191" t="s">
        <v>229</v>
      </c>
      <c r="AU231" s="191" t="s">
        <v>82</v>
      </c>
      <c r="AY231" s="19" t="s">
        <v>226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143</v>
      </c>
      <c r="BM231" s="191" t="s">
        <v>2476</v>
      </c>
    </row>
    <row r="232" spans="1:65" s="2" customFormat="1" ht="11.25">
      <c r="A232" s="36"/>
      <c r="B232" s="37"/>
      <c r="C232" s="38"/>
      <c r="D232" s="193" t="s">
        <v>236</v>
      </c>
      <c r="E232" s="38"/>
      <c r="F232" s="194" t="s">
        <v>2477</v>
      </c>
      <c r="G232" s="38"/>
      <c r="H232" s="38"/>
      <c r="I232" s="195"/>
      <c r="J232" s="38"/>
      <c r="K232" s="38"/>
      <c r="L232" s="41"/>
      <c r="M232" s="196"/>
      <c r="N232" s="197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236</v>
      </c>
      <c r="AU232" s="19" t="s">
        <v>82</v>
      </c>
    </row>
    <row r="233" spans="1:65" s="13" customFormat="1" ht="11.25">
      <c r="B233" s="198"/>
      <c r="C233" s="199"/>
      <c r="D233" s="200" t="s">
        <v>238</v>
      </c>
      <c r="E233" s="201" t="s">
        <v>19</v>
      </c>
      <c r="F233" s="202" t="s">
        <v>2478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238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226</v>
      </c>
    </row>
    <row r="234" spans="1:65" s="13" customFormat="1" ht="11.25">
      <c r="B234" s="198"/>
      <c r="C234" s="199"/>
      <c r="D234" s="200" t="s">
        <v>238</v>
      </c>
      <c r="E234" s="201" t="s">
        <v>19</v>
      </c>
      <c r="F234" s="202" t="s">
        <v>182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238</v>
      </c>
      <c r="AU234" s="208" t="s">
        <v>82</v>
      </c>
      <c r="AV234" s="13" t="s">
        <v>80</v>
      </c>
      <c r="AW234" s="13" t="s">
        <v>35</v>
      </c>
      <c r="AX234" s="13" t="s">
        <v>73</v>
      </c>
      <c r="AY234" s="208" t="s">
        <v>226</v>
      </c>
    </row>
    <row r="235" spans="1:65" s="14" customFormat="1" ht="11.25">
      <c r="B235" s="209"/>
      <c r="C235" s="210"/>
      <c r="D235" s="200" t="s">
        <v>238</v>
      </c>
      <c r="E235" s="211" t="s">
        <v>19</v>
      </c>
      <c r="F235" s="212" t="s">
        <v>2479</v>
      </c>
      <c r="G235" s="210"/>
      <c r="H235" s="213">
        <v>1.081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238</v>
      </c>
      <c r="AU235" s="219" t="s">
        <v>82</v>
      </c>
      <c r="AV235" s="14" t="s">
        <v>82</v>
      </c>
      <c r="AW235" s="14" t="s">
        <v>35</v>
      </c>
      <c r="AX235" s="14" t="s">
        <v>73</v>
      </c>
      <c r="AY235" s="219" t="s">
        <v>226</v>
      </c>
    </row>
    <row r="236" spans="1:65" s="16" customFormat="1" ht="11.25">
      <c r="B236" s="253"/>
      <c r="C236" s="254"/>
      <c r="D236" s="200" t="s">
        <v>238</v>
      </c>
      <c r="E236" s="255" t="s">
        <v>19</v>
      </c>
      <c r="F236" s="256" t="s">
        <v>1207</v>
      </c>
      <c r="G236" s="254"/>
      <c r="H236" s="257">
        <v>1.081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238</v>
      </c>
      <c r="AU236" s="263" t="s">
        <v>82</v>
      </c>
      <c r="AV236" s="16" t="s">
        <v>90</v>
      </c>
      <c r="AW236" s="16" t="s">
        <v>35</v>
      </c>
      <c r="AX236" s="16" t="s">
        <v>73</v>
      </c>
      <c r="AY236" s="263" t="s">
        <v>226</v>
      </c>
    </row>
    <row r="237" spans="1:65" s="13" customFormat="1" ht="11.25">
      <c r="B237" s="198"/>
      <c r="C237" s="199"/>
      <c r="D237" s="200" t="s">
        <v>238</v>
      </c>
      <c r="E237" s="201" t="s">
        <v>19</v>
      </c>
      <c r="F237" s="202" t="s">
        <v>2415</v>
      </c>
      <c r="G237" s="199"/>
      <c r="H237" s="201" t="s">
        <v>19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238</v>
      </c>
      <c r="AU237" s="208" t="s">
        <v>82</v>
      </c>
      <c r="AV237" s="13" t="s">
        <v>80</v>
      </c>
      <c r="AW237" s="13" t="s">
        <v>35</v>
      </c>
      <c r="AX237" s="13" t="s">
        <v>73</v>
      </c>
      <c r="AY237" s="208" t="s">
        <v>226</v>
      </c>
    </row>
    <row r="238" spans="1:65" s="14" customFormat="1" ht="11.25">
      <c r="B238" s="209"/>
      <c r="C238" s="210"/>
      <c r="D238" s="200" t="s">
        <v>238</v>
      </c>
      <c r="E238" s="211" t="s">
        <v>19</v>
      </c>
      <c r="F238" s="212" t="s">
        <v>2480</v>
      </c>
      <c r="G238" s="210"/>
      <c r="H238" s="213">
        <v>2.3460000000000001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238</v>
      </c>
      <c r="AU238" s="219" t="s">
        <v>82</v>
      </c>
      <c r="AV238" s="14" t="s">
        <v>82</v>
      </c>
      <c r="AW238" s="14" t="s">
        <v>35</v>
      </c>
      <c r="AX238" s="14" t="s">
        <v>73</v>
      </c>
      <c r="AY238" s="219" t="s">
        <v>226</v>
      </c>
    </row>
    <row r="239" spans="1:65" s="16" customFormat="1" ht="11.25">
      <c r="B239" s="253"/>
      <c r="C239" s="254"/>
      <c r="D239" s="200" t="s">
        <v>238</v>
      </c>
      <c r="E239" s="255" t="s">
        <v>19</v>
      </c>
      <c r="F239" s="256" t="s">
        <v>1207</v>
      </c>
      <c r="G239" s="254"/>
      <c r="H239" s="257">
        <v>2.3460000000000001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238</v>
      </c>
      <c r="AU239" s="263" t="s">
        <v>82</v>
      </c>
      <c r="AV239" s="16" t="s">
        <v>90</v>
      </c>
      <c r="AW239" s="16" t="s">
        <v>35</v>
      </c>
      <c r="AX239" s="16" t="s">
        <v>73</v>
      </c>
      <c r="AY239" s="263" t="s">
        <v>226</v>
      </c>
    </row>
    <row r="240" spans="1:65" s="13" customFormat="1" ht="11.25">
      <c r="B240" s="198"/>
      <c r="C240" s="199"/>
      <c r="D240" s="200" t="s">
        <v>238</v>
      </c>
      <c r="E240" s="201" t="s">
        <v>19</v>
      </c>
      <c r="F240" s="202" t="s">
        <v>2417</v>
      </c>
      <c r="G240" s="199"/>
      <c r="H240" s="201" t="s">
        <v>19</v>
      </c>
      <c r="I240" s="203"/>
      <c r="J240" s="199"/>
      <c r="K240" s="199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238</v>
      </c>
      <c r="AU240" s="208" t="s">
        <v>82</v>
      </c>
      <c r="AV240" s="13" t="s">
        <v>80</v>
      </c>
      <c r="AW240" s="13" t="s">
        <v>35</v>
      </c>
      <c r="AX240" s="13" t="s">
        <v>73</v>
      </c>
      <c r="AY240" s="208" t="s">
        <v>226</v>
      </c>
    </row>
    <row r="241" spans="2:51" s="14" customFormat="1" ht="11.25">
      <c r="B241" s="209"/>
      <c r="C241" s="210"/>
      <c r="D241" s="200" t="s">
        <v>238</v>
      </c>
      <c r="E241" s="211" t="s">
        <v>19</v>
      </c>
      <c r="F241" s="212" t="s">
        <v>2481</v>
      </c>
      <c r="G241" s="210"/>
      <c r="H241" s="213">
        <v>1.5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238</v>
      </c>
      <c r="AU241" s="219" t="s">
        <v>82</v>
      </c>
      <c r="AV241" s="14" t="s">
        <v>82</v>
      </c>
      <c r="AW241" s="14" t="s">
        <v>35</v>
      </c>
      <c r="AX241" s="14" t="s">
        <v>73</v>
      </c>
      <c r="AY241" s="219" t="s">
        <v>226</v>
      </c>
    </row>
    <row r="242" spans="2:51" s="16" customFormat="1" ht="11.25">
      <c r="B242" s="253"/>
      <c r="C242" s="254"/>
      <c r="D242" s="200" t="s">
        <v>238</v>
      </c>
      <c r="E242" s="255" t="s">
        <v>19</v>
      </c>
      <c r="F242" s="256" t="s">
        <v>1207</v>
      </c>
      <c r="G242" s="254"/>
      <c r="H242" s="257">
        <v>1.5</v>
      </c>
      <c r="I242" s="258"/>
      <c r="J242" s="254"/>
      <c r="K242" s="254"/>
      <c r="L242" s="259"/>
      <c r="M242" s="260"/>
      <c r="N242" s="261"/>
      <c r="O242" s="261"/>
      <c r="P242" s="261"/>
      <c r="Q242" s="261"/>
      <c r="R242" s="261"/>
      <c r="S242" s="261"/>
      <c r="T242" s="262"/>
      <c r="AT242" s="263" t="s">
        <v>238</v>
      </c>
      <c r="AU242" s="263" t="s">
        <v>82</v>
      </c>
      <c r="AV242" s="16" t="s">
        <v>90</v>
      </c>
      <c r="AW242" s="16" t="s">
        <v>35</v>
      </c>
      <c r="AX242" s="16" t="s">
        <v>73</v>
      </c>
      <c r="AY242" s="263" t="s">
        <v>226</v>
      </c>
    </row>
    <row r="243" spans="2:51" s="13" customFormat="1" ht="11.25">
      <c r="B243" s="198"/>
      <c r="C243" s="199"/>
      <c r="D243" s="200" t="s">
        <v>238</v>
      </c>
      <c r="E243" s="201" t="s">
        <v>19</v>
      </c>
      <c r="F243" s="202" t="s">
        <v>2482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238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226</v>
      </c>
    </row>
    <row r="244" spans="2:51" s="14" customFormat="1" ht="11.25">
      <c r="B244" s="209"/>
      <c r="C244" s="210"/>
      <c r="D244" s="200" t="s">
        <v>238</v>
      </c>
      <c r="E244" s="211" t="s">
        <v>19</v>
      </c>
      <c r="F244" s="212" t="s">
        <v>2483</v>
      </c>
      <c r="G244" s="210"/>
      <c r="H244" s="213">
        <v>0.47199999999999998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238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226</v>
      </c>
    </row>
    <row r="245" spans="2:51" s="14" customFormat="1" ht="11.25">
      <c r="B245" s="209"/>
      <c r="C245" s="210"/>
      <c r="D245" s="200" t="s">
        <v>238</v>
      </c>
      <c r="E245" s="211" t="s">
        <v>19</v>
      </c>
      <c r="F245" s="212" t="s">
        <v>2484</v>
      </c>
      <c r="G245" s="210"/>
      <c r="H245" s="213">
        <v>0.55400000000000005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238</v>
      </c>
      <c r="AU245" s="219" t="s">
        <v>82</v>
      </c>
      <c r="AV245" s="14" t="s">
        <v>82</v>
      </c>
      <c r="AW245" s="14" t="s">
        <v>35</v>
      </c>
      <c r="AX245" s="14" t="s">
        <v>73</v>
      </c>
      <c r="AY245" s="219" t="s">
        <v>226</v>
      </c>
    </row>
    <row r="246" spans="2:51" s="14" customFormat="1" ht="11.25">
      <c r="B246" s="209"/>
      <c r="C246" s="210"/>
      <c r="D246" s="200" t="s">
        <v>238</v>
      </c>
      <c r="E246" s="211" t="s">
        <v>19</v>
      </c>
      <c r="F246" s="212" t="s">
        <v>2485</v>
      </c>
      <c r="G246" s="210"/>
      <c r="H246" s="213">
        <v>0.41</v>
      </c>
      <c r="I246" s="214"/>
      <c r="J246" s="210"/>
      <c r="K246" s="210"/>
      <c r="L246" s="215"/>
      <c r="M246" s="216"/>
      <c r="N246" s="217"/>
      <c r="O246" s="217"/>
      <c r="P246" s="217"/>
      <c r="Q246" s="217"/>
      <c r="R246" s="217"/>
      <c r="S246" s="217"/>
      <c r="T246" s="218"/>
      <c r="AT246" s="219" t="s">
        <v>238</v>
      </c>
      <c r="AU246" s="219" t="s">
        <v>82</v>
      </c>
      <c r="AV246" s="14" t="s">
        <v>82</v>
      </c>
      <c r="AW246" s="14" t="s">
        <v>35</v>
      </c>
      <c r="AX246" s="14" t="s">
        <v>73</v>
      </c>
      <c r="AY246" s="219" t="s">
        <v>226</v>
      </c>
    </row>
    <row r="247" spans="2:51" s="14" customFormat="1" ht="11.25">
      <c r="B247" s="209"/>
      <c r="C247" s="210"/>
      <c r="D247" s="200" t="s">
        <v>238</v>
      </c>
      <c r="E247" s="211" t="s">
        <v>19</v>
      </c>
      <c r="F247" s="212" t="s">
        <v>2486</v>
      </c>
      <c r="G247" s="210"/>
      <c r="H247" s="213">
        <v>0.41</v>
      </c>
      <c r="I247" s="214"/>
      <c r="J247" s="210"/>
      <c r="K247" s="210"/>
      <c r="L247" s="215"/>
      <c r="M247" s="216"/>
      <c r="N247" s="217"/>
      <c r="O247" s="217"/>
      <c r="P247" s="217"/>
      <c r="Q247" s="217"/>
      <c r="R247" s="217"/>
      <c r="S247" s="217"/>
      <c r="T247" s="218"/>
      <c r="AT247" s="219" t="s">
        <v>238</v>
      </c>
      <c r="AU247" s="219" t="s">
        <v>82</v>
      </c>
      <c r="AV247" s="14" t="s">
        <v>82</v>
      </c>
      <c r="AW247" s="14" t="s">
        <v>35</v>
      </c>
      <c r="AX247" s="14" t="s">
        <v>73</v>
      </c>
      <c r="AY247" s="219" t="s">
        <v>226</v>
      </c>
    </row>
    <row r="248" spans="2:51" s="14" customFormat="1" ht="11.25">
      <c r="B248" s="209"/>
      <c r="C248" s="210"/>
      <c r="D248" s="200" t="s">
        <v>238</v>
      </c>
      <c r="E248" s="211" t="s">
        <v>19</v>
      </c>
      <c r="F248" s="212" t="s">
        <v>2487</v>
      </c>
      <c r="G248" s="210"/>
      <c r="H248" s="213">
        <v>0.308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238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226</v>
      </c>
    </row>
    <row r="249" spans="2:51" s="14" customFormat="1" ht="11.25">
      <c r="B249" s="209"/>
      <c r="C249" s="210"/>
      <c r="D249" s="200" t="s">
        <v>238</v>
      </c>
      <c r="E249" s="211" t="s">
        <v>19</v>
      </c>
      <c r="F249" s="212" t="s">
        <v>2488</v>
      </c>
      <c r="G249" s="210"/>
      <c r="H249" s="213">
        <v>0.41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238</v>
      </c>
      <c r="AU249" s="219" t="s">
        <v>82</v>
      </c>
      <c r="AV249" s="14" t="s">
        <v>82</v>
      </c>
      <c r="AW249" s="14" t="s">
        <v>35</v>
      </c>
      <c r="AX249" s="14" t="s">
        <v>73</v>
      </c>
      <c r="AY249" s="219" t="s">
        <v>226</v>
      </c>
    </row>
    <row r="250" spans="2:51" s="14" customFormat="1" ht="11.25">
      <c r="B250" s="209"/>
      <c r="C250" s="210"/>
      <c r="D250" s="200" t="s">
        <v>238</v>
      </c>
      <c r="E250" s="211" t="s">
        <v>19</v>
      </c>
      <c r="F250" s="212" t="s">
        <v>2489</v>
      </c>
      <c r="G250" s="210"/>
      <c r="H250" s="213">
        <v>0.20499999999999999</v>
      </c>
      <c r="I250" s="214"/>
      <c r="J250" s="210"/>
      <c r="K250" s="210"/>
      <c r="L250" s="215"/>
      <c r="M250" s="216"/>
      <c r="N250" s="217"/>
      <c r="O250" s="217"/>
      <c r="P250" s="217"/>
      <c r="Q250" s="217"/>
      <c r="R250" s="217"/>
      <c r="S250" s="217"/>
      <c r="T250" s="218"/>
      <c r="AT250" s="219" t="s">
        <v>238</v>
      </c>
      <c r="AU250" s="219" t="s">
        <v>82</v>
      </c>
      <c r="AV250" s="14" t="s">
        <v>82</v>
      </c>
      <c r="AW250" s="14" t="s">
        <v>35</v>
      </c>
      <c r="AX250" s="14" t="s">
        <v>73</v>
      </c>
      <c r="AY250" s="219" t="s">
        <v>226</v>
      </c>
    </row>
    <row r="251" spans="2:51" s="14" customFormat="1" ht="11.25">
      <c r="B251" s="209"/>
      <c r="C251" s="210"/>
      <c r="D251" s="200" t="s">
        <v>238</v>
      </c>
      <c r="E251" s="211" t="s">
        <v>19</v>
      </c>
      <c r="F251" s="212" t="s">
        <v>2490</v>
      </c>
      <c r="G251" s="210"/>
      <c r="H251" s="213">
        <v>1.64</v>
      </c>
      <c r="I251" s="214"/>
      <c r="J251" s="210"/>
      <c r="K251" s="210"/>
      <c r="L251" s="215"/>
      <c r="M251" s="216"/>
      <c r="N251" s="217"/>
      <c r="O251" s="217"/>
      <c r="P251" s="217"/>
      <c r="Q251" s="217"/>
      <c r="R251" s="217"/>
      <c r="S251" s="217"/>
      <c r="T251" s="218"/>
      <c r="AT251" s="219" t="s">
        <v>238</v>
      </c>
      <c r="AU251" s="219" t="s">
        <v>82</v>
      </c>
      <c r="AV251" s="14" t="s">
        <v>82</v>
      </c>
      <c r="AW251" s="14" t="s">
        <v>35</v>
      </c>
      <c r="AX251" s="14" t="s">
        <v>73</v>
      </c>
      <c r="AY251" s="219" t="s">
        <v>226</v>
      </c>
    </row>
    <row r="252" spans="2:51" s="16" customFormat="1" ht="11.25">
      <c r="B252" s="253"/>
      <c r="C252" s="254"/>
      <c r="D252" s="200" t="s">
        <v>238</v>
      </c>
      <c r="E252" s="255" t="s">
        <v>19</v>
      </c>
      <c r="F252" s="256" t="s">
        <v>1207</v>
      </c>
      <c r="G252" s="254"/>
      <c r="H252" s="257">
        <v>4.4089999999999998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238</v>
      </c>
      <c r="AU252" s="263" t="s">
        <v>82</v>
      </c>
      <c r="AV252" s="16" t="s">
        <v>90</v>
      </c>
      <c r="AW252" s="16" t="s">
        <v>35</v>
      </c>
      <c r="AX252" s="16" t="s">
        <v>73</v>
      </c>
      <c r="AY252" s="263" t="s">
        <v>226</v>
      </c>
    </row>
    <row r="253" spans="2:51" s="13" customFormat="1" ht="11.25">
      <c r="B253" s="198"/>
      <c r="C253" s="199"/>
      <c r="D253" s="200" t="s">
        <v>238</v>
      </c>
      <c r="E253" s="201" t="s">
        <v>19</v>
      </c>
      <c r="F253" s="202" t="s">
        <v>2491</v>
      </c>
      <c r="G253" s="199"/>
      <c r="H253" s="201" t="s">
        <v>19</v>
      </c>
      <c r="I253" s="203"/>
      <c r="J253" s="199"/>
      <c r="K253" s="199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238</v>
      </c>
      <c r="AU253" s="208" t="s">
        <v>82</v>
      </c>
      <c r="AV253" s="13" t="s">
        <v>80</v>
      </c>
      <c r="AW253" s="13" t="s">
        <v>35</v>
      </c>
      <c r="AX253" s="13" t="s">
        <v>73</v>
      </c>
      <c r="AY253" s="208" t="s">
        <v>226</v>
      </c>
    </row>
    <row r="254" spans="2:51" s="14" customFormat="1" ht="11.25">
      <c r="B254" s="209"/>
      <c r="C254" s="210"/>
      <c r="D254" s="200" t="s">
        <v>238</v>
      </c>
      <c r="E254" s="211" t="s">
        <v>19</v>
      </c>
      <c r="F254" s="212" t="s">
        <v>2492</v>
      </c>
      <c r="G254" s="210"/>
      <c r="H254" s="213">
        <v>3.1970000000000001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238</v>
      </c>
      <c r="AU254" s="219" t="s">
        <v>82</v>
      </c>
      <c r="AV254" s="14" t="s">
        <v>82</v>
      </c>
      <c r="AW254" s="14" t="s">
        <v>35</v>
      </c>
      <c r="AX254" s="14" t="s">
        <v>73</v>
      </c>
      <c r="AY254" s="219" t="s">
        <v>226</v>
      </c>
    </row>
    <row r="255" spans="2:51" s="14" customFormat="1" ht="11.25">
      <c r="B255" s="209"/>
      <c r="C255" s="210"/>
      <c r="D255" s="200" t="s">
        <v>238</v>
      </c>
      <c r="E255" s="211" t="s">
        <v>19</v>
      </c>
      <c r="F255" s="212" t="s">
        <v>2493</v>
      </c>
      <c r="G255" s="210"/>
      <c r="H255" s="213">
        <v>2.415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238</v>
      </c>
      <c r="AU255" s="219" t="s">
        <v>82</v>
      </c>
      <c r="AV255" s="14" t="s">
        <v>82</v>
      </c>
      <c r="AW255" s="14" t="s">
        <v>35</v>
      </c>
      <c r="AX255" s="14" t="s">
        <v>73</v>
      </c>
      <c r="AY255" s="219" t="s">
        <v>226</v>
      </c>
    </row>
    <row r="256" spans="2:51" s="16" customFormat="1" ht="11.25">
      <c r="B256" s="253"/>
      <c r="C256" s="254"/>
      <c r="D256" s="200" t="s">
        <v>238</v>
      </c>
      <c r="E256" s="255" t="s">
        <v>19</v>
      </c>
      <c r="F256" s="256" t="s">
        <v>1207</v>
      </c>
      <c r="G256" s="254"/>
      <c r="H256" s="257">
        <v>5.6120000000000001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238</v>
      </c>
      <c r="AU256" s="263" t="s">
        <v>82</v>
      </c>
      <c r="AV256" s="16" t="s">
        <v>90</v>
      </c>
      <c r="AW256" s="16" t="s">
        <v>35</v>
      </c>
      <c r="AX256" s="16" t="s">
        <v>73</v>
      </c>
      <c r="AY256" s="263" t="s">
        <v>226</v>
      </c>
    </row>
    <row r="257" spans="1:65" s="13" customFormat="1" ht="11.25">
      <c r="B257" s="198"/>
      <c r="C257" s="199"/>
      <c r="D257" s="200" t="s">
        <v>238</v>
      </c>
      <c r="E257" s="201" t="s">
        <v>19</v>
      </c>
      <c r="F257" s="202" t="s">
        <v>2494</v>
      </c>
      <c r="G257" s="199"/>
      <c r="H257" s="201" t="s">
        <v>19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238</v>
      </c>
      <c r="AU257" s="208" t="s">
        <v>82</v>
      </c>
      <c r="AV257" s="13" t="s">
        <v>80</v>
      </c>
      <c r="AW257" s="13" t="s">
        <v>35</v>
      </c>
      <c r="AX257" s="13" t="s">
        <v>73</v>
      </c>
      <c r="AY257" s="208" t="s">
        <v>226</v>
      </c>
    </row>
    <row r="258" spans="1:65" s="14" customFormat="1" ht="11.25">
      <c r="B258" s="209"/>
      <c r="C258" s="210"/>
      <c r="D258" s="200" t="s">
        <v>238</v>
      </c>
      <c r="E258" s="211" t="s">
        <v>19</v>
      </c>
      <c r="F258" s="212" t="s">
        <v>2495</v>
      </c>
      <c r="G258" s="210"/>
      <c r="H258" s="213">
        <v>1.9550000000000001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238</v>
      </c>
      <c r="AU258" s="219" t="s">
        <v>82</v>
      </c>
      <c r="AV258" s="14" t="s">
        <v>82</v>
      </c>
      <c r="AW258" s="14" t="s">
        <v>35</v>
      </c>
      <c r="AX258" s="14" t="s">
        <v>73</v>
      </c>
      <c r="AY258" s="219" t="s">
        <v>226</v>
      </c>
    </row>
    <row r="259" spans="1:65" s="16" customFormat="1" ht="11.25">
      <c r="B259" s="253"/>
      <c r="C259" s="254"/>
      <c r="D259" s="200" t="s">
        <v>238</v>
      </c>
      <c r="E259" s="255" t="s">
        <v>19</v>
      </c>
      <c r="F259" s="256" t="s">
        <v>1207</v>
      </c>
      <c r="G259" s="254"/>
      <c r="H259" s="257">
        <v>1.9550000000000001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238</v>
      </c>
      <c r="AU259" s="263" t="s">
        <v>82</v>
      </c>
      <c r="AV259" s="16" t="s">
        <v>90</v>
      </c>
      <c r="AW259" s="16" t="s">
        <v>35</v>
      </c>
      <c r="AX259" s="16" t="s">
        <v>73</v>
      </c>
      <c r="AY259" s="263" t="s">
        <v>226</v>
      </c>
    </row>
    <row r="260" spans="1:65" s="13" customFormat="1" ht="11.25">
      <c r="B260" s="198"/>
      <c r="C260" s="199"/>
      <c r="D260" s="200" t="s">
        <v>238</v>
      </c>
      <c r="E260" s="201" t="s">
        <v>19</v>
      </c>
      <c r="F260" s="202" t="s">
        <v>2496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238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226</v>
      </c>
    </row>
    <row r="261" spans="1:65" s="14" customFormat="1" ht="11.25">
      <c r="B261" s="209"/>
      <c r="C261" s="210"/>
      <c r="D261" s="200" t="s">
        <v>238</v>
      </c>
      <c r="E261" s="211" t="s">
        <v>19</v>
      </c>
      <c r="F261" s="212" t="s">
        <v>2497</v>
      </c>
      <c r="G261" s="210"/>
      <c r="H261" s="213">
        <v>1.75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238</v>
      </c>
      <c r="AU261" s="219" t="s">
        <v>82</v>
      </c>
      <c r="AV261" s="14" t="s">
        <v>82</v>
      </c>
      <c r="AW261" s="14" t="s">
        <v>35</v>
      </c>
      <c r="AX261" s="14" t="s">
        <v>73</v>
      </c>
      <c r="AY261" s="219" t="s">
        <v>226</v>
      </c>
    </row>
    <row r="262" spans="1:65" s="16" customFormat="1" ht="11.25">
      <c r="B262" s="253"/>
      <c r="C262" s="254"/>
      <c r="D262" s="200" t="s">
        <v>238</v>
      </c>
      <c r="E262" s="255" t="s">
        <v>19</v>
      </c>
      <c r="F262" s="256" t="s">
        <v>1207</v>
      </c>
      <c r="G262" s="254"/>
      <c r="H262" s="257">
        <v>1.75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238</v>
      </c>
      <c r="AU262" s="263" t="s">
        <v>82</v>
      </c>
      <c r="AV262" s="16" t="s">
        <v>90</v>
      </c>
      <c r="AW262" s="16" t="s">
        <v>35</v>
      </c>
      <c r="AX262" s="16" t="s">
        <v>73</v>
      </c>
      <c r="AY262" s="263" t="s">
        <v>226</v>
      </c>
    </row>
    <row r="263" spans="1:65" s="15" customFormat="1" ht="11.25">
      <c r="B263" s="220"/>
      <c r="C263" s="221"/>
      <c r="D263" s="200" t="s">
        <v>238</v>
      </c>
      <c r="E263" s="222" t="s">
        <v>19</v>
      </c>
      <c r="F263" s="223" t="s">
        <v>241</v>
      </c>
      <c r="G263" s="221"/>
      <c r="H263" s="224">
        <v>18.652999999999999</v>
      </c>
      <c r="I263" s="225"/>
      <c r="J263" s="221"/>
      <c r="K263" s="221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238</v>
      </c>
      <c r="AU263" s="230" t="s">
        <v>82</v>
      </c>
      <c r="AV263" s="15" t="s">
        <v>143</v>
      </c>
      <c r="AW263" s="15" t="s">
        <v>35</v>
      </c>
      <c r="AX263" s="15" t="s">
        <v>80</v>
      </c>
      <c r="AY263" s="230" t="s">
        <v>226</v>
      </c>
    </row>
    <row r="264" spans="1:65" s="2" customFormat="1" ht="16.5" customHeight="1">
      <c r="A264" s="36"/>
      <c r="B264" s="37"/>
      <c r="C264" s="231" t="s">
        <v>303</v>
      </c>
      <c r="D264" s="231" t="s">
        <v>242</v>
      </c>
      <c r="E264" s="232" t="s">
        <v>2498</v>
      </c>
      <c r="F264" s="233" t="s">
        <v>2499</v>
      </c>
      <c r="G264" s="234" t="s">
        <v>245</v>
      </c>
      <c r="H264" s="235">
        <v>37.305999999999997</v>
      </c>
      <c r="I264" s="236"/>
      <c r="J264" s="237">
        <f>ROUND(I264*H264,2)</f>
        <v>0</v>
      </c>
      <c r="K264" s="233" t="s">
        <v>233</v>
      </c>
      <c r="L264" s="238"/>
      <c r="M264" s="239" t="s">
        <v>19</v>
      </c>
      <c r="N264" s="240" t="s">
        <v>44</v>
      </c>
      <c r="O264" s="66"/>
      <c r="P264" s="189">
        <f>O264*H264</f>
        <v>0</v>
      </c>
      <c r="Q264" s="189">
        <v>1</v>
      </c>
      <c r="R264" s="189">
        <f>Q264*H264</f>
        <v>37.305999999999997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275</v>
      </c>
      <c r="AT264" s="191" t="s">
        <v>242</v>
      </c>
      <c r="AU264" s="191" t="s">
        <v>82</v>
      </c>
      <c r="AY264" s="19" t="s">
        <v>226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143</v>
      </c>
      <c r="BM264" s="191" t="s">
        <v>2500</v>
      </c>
    </row>
    <row r="265" spans="1:65" s="14" customFormat="1" ht="11.25">
      <c r="B265" s="209"/>
      <c r="C265" s="210"/>
      <c r="D265" s="200" t="s">
        <v>238</v>
      </c>
      <c r="E265" s="210"/>
      <c r="F265" s="212" t="s">
        <v>2501</v>
      </c>
      <c r="G265" s="210"/>
      <c r="H265" s="213">
        <v>37.305999999999997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238</v>
      </c>
      <c r="AU265" s="219" t="s">
        <v>82</v>
      </c>
      <c r="AV265" s="14" t="s">
        <v>82</v>
      </c>
      <c r="AW265" s="14" t="s">
        <v>4</v>
      </c>
      <c r="AX265" s="14" t="s">
        <v>80</v>
      </c>
      <c r="AY265" s="219" t="s">
        <v>226</v>
      </c>
    </row>
    <row r="266" spans="1:65" s="12" customFormat="1" ht="22.9" customHeight="1">
      <c r="B266" s="164"/>
      <c r="C266" s="165"/>
      <c r="D266" s="166" t="s">
        <v>72</v>
      </c>
      <c r="E266" s="178" t="s">
        <v>82</v>
      </c>
      <c r="F266" s="178" t="s">
        <v>1263</v>
      </c>
      <c r="G266" s="165"/>
      <c r="H266" s="165"/>
      <c r="I266" s="168"/>
      <c r="J266" s="179">
        <f>BK266</f>
        <v>0</v>
      </c>
      <c r="K266" s="165"/>
      <c r="L266" s="170"/>
      <c r="M266" s="171"/>
      <c r="N266" s="172"/>
      <c r="O266" s="172"/>
      <c r="P266" s="173">
        <f>SUM(P267:P304)</f>
        <v>0</v>
      </c>
      <c r="Q266" s="172"/>
      <c r="R266" s="173">
        <f>SUM(R267:R304)</f>
        <v>9.9994561500000003</v>
      </c>
      <c r="S266" s="172"/>
      <c r="T266" s="174">
        <f>SUM(T267:T304)</f>
        <v>0</v>
      </c>
      <c r="AR266" s="175" t="s">
        <v>80</v>
      </c>
      <c r="AT266" s="176" t="s">
        <v>72</v>
      </c>
      <c r="AU266" s="176" t="s">
        <v>80</v>
      </c>
      <c r="AY266" s="175" t="s">
        <v>226</v>
      </c>
      <c r="BK266" s="177">
        <f>SUM(BK267:BK304)</f>
        <v>0</v>
      </c>
    </row>
    <row r="267" spans="1:65" s="2" customFormat="1" ht="24.2" customHeight="1">
      <c r="A267" s="36"/>
      <c r="B267" s="37"/>
      <c r="C267" s="180" t="s">
        <v>8</v>
      </c>
      <c r="D267" s="180" t="s">
        <v>229</v>
      </c>
      <c r="E267" s="181" t="s">
        <v>1264</v>
      </c>
      <c r="F267" s="182" t="s">
        <v>1265</v>
      </c>
      <c r="G267" s="183" t="s">
        <v>420</v>
      </c>
      <c r="H267" s="184">
        <v>13.5</v>
      </c>
      <c r="I267" s="185"/>
      <c r="J267" s="186">
        <f>ROUND(I267*H267,2)</f>
        <v>0</v>
      </c>
      <c r="K267" s="182" t="s">
        <v>233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143</v>
      </c>
      <c r="AT267" s="191" t="s">
        <v>229</v>
      </c>
      <c r="AU267" s="191" t="s">
        <v>82</v>
      </c>
      <c r="AY267" s="19" t="s">
        <v>226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143</v>
      </c>
      <c r="BM267" s="191" t="s">
        <v>2502</v>
      </c>
    </row>
    <row r="268" spans="1:65" s="2" customFormat="1" ht="11.25">
      <c r="A268" s="36"/>
      <c r="B268" s="37"/>
      <c r="C268" s="38"/>
      <c r="D268" s="193" t="s">
        <v>236</v>
      </c>
      <c r="E268" s="38"/>
      <c r="F268" s="194" t="s">
        <v>1267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236</v>
      </c>
      <c r="AU268" s="19" t="s">
        <v>82</v>
      </c>
    </row>
    <row r="269" spans="1:65" s="13" customFormat="1" ht="11.25">
      <c r="B269" s="198"/>
      <c r="C269" s="199"/>
      <c r="D269" s="200" t="s">
        <v>238</v>
      </c>
      <c r="E269" s="201" t="s">
        <v>19</v>
      </c>
      <c r="F269" s="202" t="s">
        <v>2390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238</v>
      </c>
      <c r="AU269" s="208" t="s">
        <v>82</v>
      </c>
      <c r="AV269" s="13" t="s">
        <v>80</v>
      </c>
      <c r="AW269" s="13" t="s">
        <v>35</v>
      </c>
      <c r="AX269" s="13" t="s">
        <v>73</v>
      </c>
      <c r="AY269" s="208" t="s">
        <v>226</v>
      </c>
    </row>
    <row r="270" spans="1:65" s="13" customFormat="1" ht="11.25">
      <c r="B270" s="198"/>
      <c r="C270" s="199"/>
      <c r="D270" s="200" t="s">
        <v>238</v>
      </c>
      <c r="E270" s="201" t="s">
        <v>19</v>
      </c>
      <c r="F270" s="202" t="s">
        <v>2407</v>
      </c>
      <c r="G270" s="199"/>
      <c r="H270" s="201" t="s">
        <v>19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238</v>
      </c>
      <c r="AU270" s="208" t="s">
        <v>82</v>
      </c>
      <c r="AV270" s="13" t="s">
        <v>80</v>
      </c>
      <c r="AW270" s="13" t="s">
        <v>35</v>
      </c>
      <c r="AX270" s="13" t="s">
        <v>73</v>
      </c>
      <c r="AY270" s="208" t="s">
        <v>226</v>
      </c>
    </row>
    <row r="271" spans="1:65" s="14" customFormat="1" ht="11.25">
      <c r="B271" s="209"/>
      <c r="C271" s="210"/>
      <c r="D271" s="200" t="s">
        <v>238</v>
      </c>
      <c r="E271" s="211" t="s">
        <v>19</v>
      </c>
      <c r="F271" s="212" t="s">
        <v>2503</v>
      </c>
      <c r="G271" s="210"/>
      <c r="H271" s="213">
        <v>13.5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238</v>
      </c>
      <c r="AU271" s="219" t="s">
        <v>82</v>
      </c>
      <c r="AV271" s="14" t="s">
        <v>82</v>
      </c>
      <c r="AW271" s="14" t="s">
        <v>35</v>
      </c>
      <c r="AX271" s="14" t="s">
        <v>73</v>
      </c>
      <c r="AY271" s="219" t="s">
        <v>226</v>
      </c>
    </row>
    <row r="272" spans="1:65" s="15" customFormat="1" ht="11.25">
      <c r="B272" s="220"/>
      <c r="C272" s="221"/>
      <c r="D272" s="200" t="s">
        <v>238</v>
      </c>
      <c r="E272" s="222" t="s">
        <v>19</v>
      </c>
      <c r="F272" s="223" t="s">
        <v>241</v>
      </c>
      <c r="G272" s="221"/>
      <c r="H272" s="224">
        <v>13.5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238</v>
      </c>
      <c r="AU272" s="230" t="s">
        <v>82</v>
      </c>
      <c r="AV272" s="15" t="s">
        <v>143</v>
      </c>
      <c r="AW272" s="15" t="s">
        <v>35</v>
      </c>
      <c r="AX272" s="15" t="s">
        <v>80</v>
      </c>
      <c r="AY272" s="230" t="s">
        <v>226</v>
      </c>
    </row>
    <row r="273" spans="1:65" s="2" customFormat="1" ht="24.2" customHeight="1">
      <c r="A273" s="36"/>
      <c r="B273" s="37"/>
      <c r="C273" s="180" t="s">
        <v>234</v>
      </c>
      <c r="D273" s="180" t="s">
        <v>229</v>
      </c>
      <c r="E273" s="181" t="s">
        <v>2504</v>
      </c>
      <c r="F273" s="182" t="s">
        <v>2505</v>
      </c>
      <c r="G273" s="183" t="s">
        <v>232</v>
      </c>
      <c r="H273" s="184">
        <v>87</v>
      </c>
      <c r="I273" s="185"/>
      <c r="J273" s="186">
        <f>ROUND(I273*H273,2)</f>
        <v>0</v>
      </c>
      <c r="K273" s="182" t="s">
        <v>233</v>
      </c>
      <c r="L273" s="41"/>
      <c r="M273" s="187" t="s">
        <v>19</v>
      </c>
      <c r="N273" s="188" t="s">
        <v>44</v>
      </c>
      <c r="O273" s="66"/>
      <c r="P273" s="189">
        <f>O273*H273</f>
        <v>0</v>
      </c>
      <c r="Q273" s="189">
        <v>3.0945000000000001E-4</v>
      </c>
      <c r="R273" s="189">
        <f>Q273*H273</f>
        <v>2.6922150000000002E-2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143</v>
      </c>
      <c r="AT273" s="191" t="s">
        <v>229</v>
      </c>
      <c r="AU273" s="191" t="s">
        <v>82</v>
      </c>
      <c r="AY273" s="19" t="s">
        <v>226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143</v>
      </c>
      <c r="BM273" s="191" t="s">
        <v>2506</v>
      </c>
    </row>
    <row r="274" spans="1:65" s="2" customFormat="1" ht="11.25">
      <c r="A274" s="36"/>
      <c r="B274" s="37"/>
      <c r="C274" s="38"/>
      <c r="D274" s="193" t="s">
        <v>236</v>
      </c>
      <c r="E274" s="38"/>
      <c r="F274" s="194" t="s">
        <v>2507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236</v>
      </c>
      <c r="AU274" s="19" t="s">
        <v>82</v>
      </c>
    </row>
    <row r="275" spans="1:65" s="13" customFormat="1" ht="11.25">
      <c r="B275" s="198"/>
      <c r="C275" s="199"/>
      <c r="D275" s="200" t="s">
        <v>238</v>
      </c>
      <c r="E275" s="201" t="s">
        <v>19</v>
      </c>
      <c r="F275" s="202" t="s">
        <v>2390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238</v>
      </c>
      <c r="AU275" s="208" t="s">
        <v>82</v>
      </c>
      <c r="AV275" s="13" t="s">
        <v>80</v>
      </c>
      <c r="AW275" s="13" t="s">
        <v>35</v>
      </c>
      <c r="AX275" s="13" t="s">
        <v>73</v>
      </c>
      <c r="AY275" s="208" t="s">
        <v>226</v>
      </c>
    </row>
    <row r="276" spans="1:65" s="13" customFormat="1" ht="11.25">
      <c r="B276" s="198"/>
      <c r="C276" s="199"/>
      <c r="D276" s="200" t="s">
        <v>238</v>
      </c>
      <c r="E276" s="201" t="s">
        <v>19</v>
      </c>
      <c r="F276" s="202" t="s">
        <v>2407</v>
      </c>
      <c r="G276" s="199"/>
      <c r="H276" s="201" t="s">
        <v>19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238</v>
      </c>
      <c r="AU276" s="208" t="s">
        <v>82</v>
      </c>
      <c r="AV276" s="13" t="s">
        <v>80</v>
      </c>
      <c r="AW276" s="13" t="s">
        <v>35</v>
      </c>
      <c r="AX276" s="13" t="s">
        <v>73</v>
      </c>
      <c r="AY276" s="208" t="s">
        <v>226</v>
      </c>
    </row>
    <row r="277" spans="1:65" s="14" customFormat="1" ht="11.25">
      <c r="B277" s="209"/>
      <c r="C277" s="210"/>
      <c r="D277" s="200" t="s">
        <v>238</v>
      </c>
      <c r="E277" s="211" t="s">
        <v>19</v>
      </c>
      <c r="F277" s="212" t="s">
        <v>2508</v>
      </c>
      <c r="G277" s="210"/>
      <c r="H277" s="213">
        <v>87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238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226</v>
      </c>
    </row>
    <row r="278" spans="1:65" s="15" customFormat="1" ht="11.25">
      <c r="B278" s="220"/>
      <c r="C278" s="221"/>
      <c r="D278" s="200" t="s">
        <v>238</v>
      </c>
      <c r="E278" s="222" t="s">
        <v>19</v>
      </c>
      <c r="F278" s="223" t="s">
        <v>241</v>
      </c>
      <c r="G278" s="221"/>
      <c r="H278" s="224">
        <v>87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238</v>
      </c>
      <c r="AU278" s="230" t="s">
        <v>82</v>
      </c>
      <c r="AV278" s="15" t="s">
        <v>143</v>
      </c>
      <c r="AW278" s="15" t="s">
        <v>35</v>
      </c>
      <c r="AX278" s="15" t="s">
        <v>80</v>
      </c>
      <c r="AY278" s="230" t="s">
        <v>226</v>
      </c>
    </row>
    <row r="279" spans="1:65" s="2" customFormat="1" ht="16.5" customHeight="1">
      <c r="A279" s="36"/>
      <c r="B279" s="37"/>
      <c r="C279" s="231" t="s">
        <v>316</v>
      </c>
      <c r="D279" s="231" t="s">
        <v>242</v>
      </c>
      <c r="E279" s="232" t="s">
        <v>352</v>
      </c>
      <c r="F279" s="233" t="s">
        <v>353</v>
      </c>
      <c r="G279" s="234" t="s">
        <v>232</v>
      </c>
      <c r="H279" s="235">
        <v>95.7</v>
      </c>
      <c r="I279" s="236"/>
      <c r="J279" s="237">
        <f>ROUND(I279*H279,2)</f>
        <v>0</v>
      </c>
      <c r="K279" s="233" t="s">
        <v>233</v>
      </c>
      <c r="L279" s="238"/>
      <c r="M279" s="239" t="s">
        <v>19</v>
      </c>
      <c r="N279" s="240" t="s">
        <v>44</v>
      </c>
      <c r="O279" s="66"/>
      <c r="P279" s="189">
        <f>O279*H279</f>
        <v>0</v>
      </c>
      <c r="Q279" s="189">
        <v>2.9999999999999997E-4</v>
      </c>
      <c r="R279" s="189">
        <f>Q279*H279</f>
        <v>2.8709999999999999E-2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275</v>
      </c>
      <c r="AT279" s="191" t="s">
        <v>242</v>
      </c>
      <c r="AU279" s="191" t="s">
        <v>82</v>
      </c>
      <c r="AY279" s="19" t="s">
        <v>226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143</v>
      </c>
      <c r="BM279" s="191" t="s">
        <v>2509</v>
      </c>
    </row>
    <row r="280" spans="1:65" s="14" customFormat="1" ht="11.25">
      <c r="B280" s="209"/>
      <c r="C280" s="210"/>
      <c r="D280" s="200" t="s">
        <v>238</v>
      </c>
      <c r="E280" s="210"/>
      <c r="F280" s="212" t="s">
        <v>2510</v>
      </c>
      <c r="G280" s="210"/>
      <c r="H280" s="213">
        <v>95.7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238</v>
      </c>
      <c r="AU280" s="219" t="s">
        <v>82</v>
      </c>
      <c r="AV280" s="14" t="s">
        <v>82</v>
      </c>
      <c r="AW280" s="14" t="s">
        <v>4</v>
      </c>
      <c r="AX280" s="14" t="s">
        <v>80</v>
      </c>
      <c r="AY280" s="219" t="s">
        <v>226</v>
      </c>
    </row>
    <row r="281" spans="1:65" s="2" customFormat="1" ht="16.5" customHeight="1">
      <c r="A281" s="36"/>
      <c r="B281" s="37"/>
      <c r="C281" s="180" t="s">
        <v>321</v>
      </c>
      <c r="D281" s="180" t="s">
        <v>229</v>
      </c>
      <c r="E281" s="181" t="s">
        <v>2511</v>
      </c>
      <c r="F281" s="182" t="s">
        <v>2512</v>
      </c>
      <c r="G281" s="183" t="s">
        <v>420</v>
      </c>
      <c r="H281" s="184">
        <v>3</v>
      </c>
      <c r="I281" s="185"/>
      <c r="J281" s="186">
        <f>ROUND(I281*H281,2)</f>
        <v>0</v>
      </c>
      <c r="K281" s="182" t="s">
        <v>233</v>
      </c>
      <c r="L281" s="41"/>
      <c r="M281" s="187" t="s">
        <v>19</v>
      </c>
      <c r="N281" s="188" t="s">
        <v>44</v>
      </c>
      <c r="O281" s="66"/>
      <c r="P281" s="189">
        <f>O281*H281</f>
        <v>0</v>
      </c>
      <c r="Q281" s="189">
        <v>1.63</v>
      </c>
      <c r="R281" s="189">
        <f>Q281*H281</f>
        <v>4.8899999999999997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143</v>
      </c>
      <c r="AT281" s="191" t="s">
        <v>229</v>
      </c>
      <c r="AU281" s="191" t="s">
        <v>82</v>
      </c>
      <c r="AY281" s="19" t="s">
        <v>226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143</v>
      </c>
      <c r="BM281" s="191" t="s">
        <v>2513</v>
      </c>
    </row>
    <row r="282" spans="1:65" s="2" customFormat="1" ht="11.25">
      <c r="A282" s="36"/>
      <c r="B282" s="37"/>
      <c r="C282" s="38"/>
      <c r="D282" s="193" t="s">
        <v>236</v>
      </c>
      <c r="E282" s="38"/>
      <c r="F282" s="194" t="s">
        <v>2514</v>
      </c>
      <c r="G282" s="38"/>
      <c r="H282" s="38"/>
      <c r="I282" s="195"/>
      <c r="J282" s="38"/>
      <c r="K282" s="38"/>
      <c r="L282" s="41"/>
      <c r="M282" s="196"/>
      <c r="N282" s="197"/>
      <c r="O282" s="66"/>
      <c r="P282" s="66"/>
      <c r="Q282" s="66"/>
      <c r="R282" s="66"/>
      <c r="S282" s="66"/>
      <c r="T282" s="67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T282" s="19" t="s">
        <v>236</v>
      </c>
      <c r="AU282" s="19" t="s">
        <v>82</v>
      </c>
    </row>
    <row r="283" spans="1:65" s="13" customFormat="1" ht="11.25">
      <c r="B283" s="198"/>
      <c r="C283" s="199"/>
      <c r="D283" s="200" t="s">
        <v>238</v>
      </c>
      <c r="E283" s="201" t="s">
        <v>19</v>
      </c>
      <c r="F283" s="202" t="s">
        <v>2390</v>
      </c>
      <c r="G283" s="199"/>
      <c r="H283" s="201" t="s">
        <v>19</v>
      </c>
      <c r="I283" s="203"/>
      <c r="J283" s="199"/>
      <c r="K283" s="199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238</v>
      </c>
      <c r="AU283" s="208" t="s">
        <v>82</v>
      </c>
      <c r="AV283" s="13" t="s">
        <v>80</v>
      </c>
      <c r="AW283" s="13" t="s">
        <v>35</v>
      </c>
      <c r="AX283" s="13" t="s">
        <v>73</v>
      </c>
      <c r="AY283" s="208" t="s">
        <v>226</v>
      </c>
    </row>
    <row r="284" spans="1:65" s="13" customFormat="1" ht="11.25">
      <c r="B284" s="198"/>
      <c r="C284" s="199"/>
      <c r="D284" s="200" t="s">
        <v>238</v>
      </c>
      <c r="E284" s="201" t="s">
        <v>19</v>
      </c>
      <c r="F284" s="202" t="s">
        <v>2407</v>
      </c>
      <c r="G284" s="199"/>
      <c r="H284" s="201" t="s">
        <v>19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238</v>
      </c>
      <c r="AU284" s="208" t="s">
        <v>82</v>
      </c>
      <c r="AV284" s="13" t="s">
        <v>80</v>
      </c>
      <c r="AW284" s="13" t="s">
        <v>35</v>
      </c>
      <c r="AX284" s="13" t="s">
        <v>73</v>
      </c>
      <c r="AY284" s="208" t="s">
        <v>226</v>
      </c>
    </row>
    <row r="285" spans="1:65" s="14" customFormat="1" ht="11.25">
      <c r="B285" s="209"/>
      <c r="C285" s="210"/>
      <c r="D285" s="200" t="s">
        <v>238</v>
      </c>
      <c r="E285" s="211" t="s">
        <v>19</v>
      </c>
      <c r="F285" s="212" t="s">
        <v>2515</v>
      </c>
      <c r="G285" s="210"/>
      <c r="H285" s="213">
        <v>3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238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226</v>
      </c>
    </row>
    <row r="286" spans="1:65" s="15" customFormat="1" ht="11.25">
      <c r="B286" s="220"/>
      <c r="C286" s="221"/>
      <c r="D286" s="200" t="s">
        <v>238</v>
      </c>
      <c r="E286" s="222" t="s">
        <v>19</v>
      </c>
      <c r="F286" s="223" t="s">
        <v>241</v>
      </c>
      <c r="G286" s="221"/>
      <c r="H286" s="224">
        <v>3</v>
      </c>
      <c r="I286" s="225"/>
      <c r="J286" s="221"/>
      <c r="K286" s="221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238</v>
      </c>
      <c r="AU286" s="230" t="s">
        <v>82</v>
      </c>
      <c r="AV286" s="15" t="s">
        <v>143</v>
      </c>
      <c r="AW286" s="15" t="s">
        <v>35</v>
      </c>
      <c r="AX286" s="15" t="s">
        <v>80</v>
      </c>
      <c r="AY286" s="230" t="s">
        <v>226</v>
      </c>
    </row>
    <row r="287" spans="1:65" s="2" customFormat="1" ht="16.5" customHeight="1">
      <c r="A287" s="36"/>
      <c r="B287" s="37"/>
      <c r="C287" s="180" t="s">
        <v>325</v>
      </c>
      <c r="D287" s="180" t="s">
        <v>229</v>
      </c>
      <c r="E287" s="181" t="s">
        <v>1294</v>
      </c>
      <c r="F287" s="182" t="s">
        <v>1295</v>
      </c>
      <c r="G287" s="183" t="s">
        <v>328</v>
      </c>
      <c r="H287" s="184">
        <v>30</v>
      </c>
      <c r="I287" s="185"/>
      <c r="J287" s="186">
        <f>ROUND(I287*H287,2)</f>
        <v>0</v>
      </c>
      <c r="K287" s="182" t="s">
        <v>233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1.1628000000000001E-3</v>
      </c>
      <c r="R287" s="189">
        <f>Q287*H287</f>
        <v>3.4884000000000005E-2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143</v>
      </c>
      <c r="AT287" s="191" t="s">
        <v>229</v>
      </c>
      <c r="AU287" s="191" t="s">
        <v>82</v>
      </c>
      <c r="AY287" s="19" t="s">
        <v>226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143</v>
      </c>
      <c r="BM287" s="191" t="s">
        <v>2516</v>
      </c>
    </row>
    <row r="288" spans="1:65" s="2" customFormat="1" ht="11.25">
      <c r="A288" s="36"/>
      <c r="B288" s="37"/>
      <c r="C288" s="38"/>
      <c r="D288" s="193" t="s">
        <v>236</v>
      </c>
      <c r="E288" s="38"/>
      <c r="F288" s="194" t="s">
        <v>1297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236</v>
      </c>
      <c r="AU288" s="19" t="s">
        <v>82</v>
      </c>
    </row>
    <row r="289" spans="1:65" s="13" customFormat="1" ht="11.25">
      <c r="B289" s="198"/>
      <c r="C289" s="199"/>
      <c r="D289" s="200" t="s">
        <v>238</v>
      </c>
      <c r="E289" s="201" t="s">
        <v>19</v>
      </c>
      <c r="F289" s="202" t="s">
        <v>2390</v>
      </c>
      <c r="G289" s="199"/>
      <c r="H289" s="201" t="s">
        <v>19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238</v>
      </c>
      <c r="AU289" s="208" t="s">
        <v>82</v>
      </c>
      <c r="AV289" s="13" t="s">
        <v>80</v>
      </c>
      <c r="AW289" s="13" t="s">
        <v>35</v>
      </c>
      <c r="AX289" s="13" t="s">
        <v>73</v>
      </c>
      <c r="AY289" s="208" t="s">
        <v>226</v>
      </c>
    </row>
    <row r="290" spans="1:65" s="13" customFormat="1" ht="11.25">
      <c r="B290" s="198"/>
      <c r="C290" s="199"/>
      <c r="D290" s="200" t="s">
        <v>238</v>
      </c>
      <c r="E290" s="201" t="s">
        <v>19</v>
      </c>
      <c r="F290" s="202" t="s">
        <v>2407</v>
      </c>
      <c r="G290" s="199"/>
      <c r="H290" s="201" t="s">
        <v>19</v>
      </c>
      <c r="I290" s="203"/>
      <c r="J290" s="199"/>
      <c r="K290" s="199"/>
      <c r="L290" s="204"/>
      <c r="M290" s="205"/>
      <c r="N290" s="206"/>
      <c r="O290" s="206"/>
      <c r="P290" s="206"/>
      <c r="Q290" s="206"/>
      <c r="R290" s="206"/>
      <c r="S290" s="206"/>
      <c r="T290" s="207"/>
      <c r="AT290" s="208" t="s">
        <v>238</v>
      </c>
      <c r="AU290" s="208" t="s">
        <v>82</v>
      </c>
      <c r="AV290" s="13" t="s">
        <v>80</v>
      </c>
      <c r="AW290" s="13" t="s">
        <v>35</v>
      </c>
      <c r="AX290" s="13" t="s">
        <v>73</v>
      </c>
      <c r="AY290" s="208" t="s">
        <v>226</v>
      </c>
    </row>
    <row r="291" spans="1:65" s="14" customFormat="1" ht="11.25">
      <c r="B291" s="209"/>
      <c r="C291" s="210"/>
      <c r="D291" s="200" t="s">
        <v>238</v>
      </c>
      <c r="E291" s="211" t="s">
        <v>19</v>
      </c>
      <c r="F291" s="212" t="s">
        <v>2517</v>
      </c>
      <c r="G291" s="210"/>
      <c r="H291" s="213">
        <v>30</v>
      </c>
      <c r="I291" s="214"/>
      <c r="J291" s="210"/>
      <c r="K291" s="210"/>
      <c r="L291" s="215"/>
      <c r="M291" s="216"/>
      <c r="N291" s="217"/>
      <c r="O291" s="217"/>
      <c r="P291" s="217"/>
      <c r="Q291" s="217"/>
      <c r="R291" s="217"/>
      <c r="S291" s="217"/>
      <c r="T291" s="218"/>
      <c r="AT291" s="219" t="s">
        <v>238</v>
      </c>
      <c r="AU291" s="219" t="s">
        <v>82</v>
      </c>
      <c r="AV291" s="14" t="s">
        <v>82</v>
      </c>
      <c r="AW291" s="14" t="s">
        <v>35</v>
      </c>
      <c r="AX291" s="14" t="s">
        <v>73</v>
      </c>
      <c r="AY291" s="219" t="s">
        <v>226</v>
      </c>
    </row>
    <row r="292" spans="1:65" s="15" customFormat="1" ht="11.25">
      <c r="B292" s="220"/>
      <c r="C292" s="221"/>
      <c r="D292" s="200" t="s">
        <v>238</v>
      </c>
      <c r="E292" s="222" t="s">
        <v>19</v>
      </c>
      <c r="F292" s="223" t="s">
        <v>241</v>
      </c>
      <c r="G292" s="221"/>
      <c r="H292" s="224">
        <v>30</v>
      </c>
      <c r="I292" s="225"/>
      <c r="J292" s="221"/>
      <c r="K292" s="221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238</v>
      </c>
      <c r="AU292" s="230" t="s">
        <v>82</v>
      </c>
      <c r="AV292" s="15" t="s">
        <v>143</v>
      </c>
      <c r="AW292" s="15" t="s">
        <v>35</v>
      </c>
      <c r="AX292" s="15" t="s">
        <v>80</v>
      </c>
      <c r="AY292" s="230" t="s">
        <v>226</v>
      </c>
    </row>
    <row r="293" spans="1:65" s="2" customFormat="1" ht="21.75" customHeight="1">
      <c r="A293" s="36"/>
      <c r="B293" s="37"/>
      <c r="C293" s="180" t="s">
        <v>332</v>
      </c>
      <c r="D293" s="180" t="s">
        <v>229</v>
      </c>
      <c r="E293" s="181" t="s">
        <v>1299</v>
      </c>
      <c r="F293" s="182" t="s">
        <v>1300</v>
      </c>
      <c r="G293" s="183" t="s">
        <v>420</v>
      </c>
      <c r="H293" s="184">
        <v>1.89</v>
      </c>
      <c r="I293" s="185"/>
      <c r="J293" s="186">
        <f>ROUND(I293*H293,2)</f>
        <v>0</v>
      </c>
      <c r="K293" s="182" t="s">
        <v>233</v>
      </c>
      <c r="L293" s="41"/>
      <c r="M293" s="187" t="s">
        <v>19</v>
      </c>
      <c r="N293" s="188" t="s">
        <v>44</v>
      </c>
      <c r="O293" s="66"/>
      <c r="P293" s="189">
        <f>O293*H293</f>
        <v>0</v>
      </c>
      <c r="Q293" s="189">
        <v>2.16</v>
      </c>
      <c r="R293" s="189">
        <f>Q293*H293</f>
        <v>4.0823999999999998</v>
      </c>
      <c r="S293" s="189">
        <v>0</v>
      </c>
      <c r="T293" s="190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91" t="s">
        <v>143</v>
      </c>
      <c r="AT293" s="191" t="s">
        <v>229</v>
      </c>
      <c r="AU293" s="191" t="s">
        <v>82</v>
      </c>
      <c r="AY293" s="19" t="s">
        <v>226</v>
      </c>
      <c r="BE293" s="192">
        <f>IF(N293="základní",J293,0)</f>
        <v>0</v>
      </c>
      <c r="BF293" s="192">
        <f>IF(N293="snížená",J293,0)</f>
        <v>0</v>
      </c>
      <c r="BG293" s="192">
        <f>IF(N293="zákl. přenesená",J293,0)</f>
        <v>0</v>
      </c>
      <c r="BH293" s="192">
        <f>IF(N293="sníž. přenesená",J293,0)</f>
        <v>0</v>
      </c>
      <c r="BI293" s="192">
        <f>IF(N293="nulová",J293,0)</f>
        <v>0</v>
      </c>
      <c r="BJ293" s="19" t="s">
        <v>80</v>
      </c>
      <c r="BK293" s="192">
        <f>ROUND(I293*H293,2)</f>
        <v>0</v>
      </c>
      <c r="BL293" s="19" t="s">
        <v>143</v>
      </c>
      <c r="BM293" s="191" t="s">
        <v>2518</v>
      </c>
    </row>
    <row r="294" spans="1:65" s="2" customFormat="1" ht="11.25">
      <c r="A294" s="36"/>
      <c r="B294" s="37"/>
      <c r="C294" s="38"/>
      <c r="D294" s="193" t="s">
        <v>236</v>
      </c>
      <c r="E294" s="38"/>
      <c r="F294" s="194" t="s">
        <v>1302</v>
      </c>
      <c r="G294" s="38"/>
      <c r="H294" s="38"/>
      <c r="I294" s="195"/>
      <c r="J294" s="38"/>
      <c r="K294" s="38"/>
      <c r="L294" s="41"/>
      <c r="M294" s="196"/>
      <c r="N294" s="197"/>
      <c r="O294" s="66"/>
      <c r="P294" s="66"/>
      <c r="Q294" s="66"/>
      <c r="R294" s="66"/>
      <c r="S294" s="66"/>
      <c r="T294" s="67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T294" s="19" t="s">
        <v>236</v>
      </c>
      <c r="AU294" s="19" t="s">
        <v>82</v>
      </c>
    </row>
    <row r="295" spans="1:65" s="13" customFormat="1" ht="11.25">
      <c r="B295" s="198"/>
      <c r="C295" s="199"/>
      <c r="D295" s="200" t="s">
        <v>238</v>
      </c>
      <c r="E295" s="201" t="s">
        <v>19</v>
      </c>
      <c r="F295" s="202" t="s">
        <v>2386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238</v>
      </c>
      <c r="AU295" s="208" t="s">
        <v>82</v>
      </c>
      <c r="AV295" s="13" t="s">
        <v>80</v>
      </c>
      <c r="AW295" s="13" t="s">
        <v>35</v>
      </c>
      <c r="AX295" s="13" t="s">
        <v>73</v>
      </c>
      <c r="AY295" s="208" t="s">
        <v>226</v>
      </c>
    </row>
    <row r="296" spans="1:65" s="13" customFormat="1" ht="11.25">
      <c r="B296" s="198"/>
      <c r="C296" s="199"/>
      <c r="D296" s="200" t="s">
        <v>238</v>
      </c>
      <c r="E296" s="201" t="s">
        <v>19</v>
      </c>
      <c r="F296" s="202" t="s">
        <v>2387</v>
      </c>
      <c r="G296" s="199"/>
      <c r="H296" s="201" t="s">
        <v>19</v>
      </c>
      <c r="I296" s="203"/>
      <c r="J296" s="199"/>
      <c r="K296" s="199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238</v>
      </c>
      <c r="AU296" s="208" t="s">
        <v>82</v>
      </c>
      <c r="AV296" s="13" t="s">
        <v>80</v>
      </c>
      <c r="AW296" s="13" t="s">
        <v>35</v>
      </c>
      <c r="AX296" s="13" t="s">
        <v>73</v>
      </c>
      <c r="AY296" s="208" t="s">
        <v>226</v>
      </c>
    </row>
    <row r="297" spans="1:65" s="14" customFormat="1" ht="11.25">
      <c r="B297" s="209"/>
      <c r="C297" s="210"/>
      <c r="D297" s="200" t="s">
        <v>238</v>
      </c>
      <c r="E297" s="211" t="s">
        <v>19</v>
      </c>
      <c r="F297" s="212" t="s">
        <v>2519</v>
      </c>
      <c r="G297" s="210"/>
      <c r="H297" s="213">
        <v>1.89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238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226</v>
      </c>
    </row>
    <row r="298" spans="1:65" s="15" customFormat="1" ht="11.25">
      <c r="B298" s="220"/>
      <c r="C298" s="221"/>
      <c r="D298" s="200" t="s">
        <v>238</v>
      </c>
      <c r="E298" s="222" t="s">
        <v>19</v>
      </c>
      <c r="F298" s="223" t="s">
        <v>241</v>
      </c>
      <c r="G298" s="221"/>
      <c r="H298" s="224">
        <v>1.89</v>
      </c>
      <c r="I298" s="225"/>
      <c r="J298" s="221"/>
      <c r="K298" s="221"/>
      <c r="L298" s="226"/>
      <c r="M298" s="227"/>
      <c r="N298" s="228"/>
      <c r="O298" s="228"/>
      <c r="P298" s="228"/>
      <c r="Q298" s="228"/>
      <c r="R298" s="228"/>
      <c r="S298" s="228"/>
      <c r="T298" s="229"/>
      <c r="AT298" s="230" t="s">
        <v>238</v>
      </c>
      <c r="AU298" s="230" t="s">
        <v>82</v>
      </c>
      <c r="AV298" s="15" t="s">
        <v>143</v>
      </c>
      <c r="AW298" s="15" t="s">
        <v>35</v>
      </c>
      <c r="AX298" s="15" t="s">
        <v>80</v>
      </c>
      <c r="AY298" s="230" t="s">
        <v>226</v>
      </c>
    </row>
    <row r="299" spans="1:65" s="2" customFormat="1" ht="21.75" customHeight="1">
      <c r="A299" s="36"/>
      <c r="B299" s="37"/>
      <c r="C299" s="180" t="s">
        <v>7</v>
      </c>
      <c r="D299" s="180" t="s">
        <v>229</v>
      </c>
      <c r="E299" s="181" t="s">
        <v>2520</v>
      </c>
      <c r="F299" s="182" t="s">
        <v>2521</v>
      </c>
      <c r="G299" s="183" t="s">
        <v>420</v>
      </c>
      <c r="H299" s="184">
        <v>0.47299999999999998</v>
      </c>
      <c r="I299" s="185"/>
      <c r="J299" s="186">
        <f>ROUND(I299*H299,2)</f>
        <v>0</v>
      </c>
      <c r="K299" s="182" t="s">
        <v>233</v>
      </c>
      <c r="L299" s="41"/>
      <c r="M299" s="187" t="s">
        <v>19</v>
      </c>
      <c r="N299" s="188" t="s">
        <v>44</v>
      </c>
      <c r="O299" s="66"/>
      <c r="P299" s="189">
        <f>O299*H299</f>
        <v>0</v>
      </c>
      <c r="Q299" s="189">
        <v>1.98</v>
      </c>
      <c r="R299" s="189">
        <f>Q299*H299</f>
        <v>0.93653999999999993</v>
      </c>
      <c r="S299" s="189">
        <v>0</v>
      </c>
      <c r="T299" s="190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91" t="s">
        <v>143</v>
      </c>
      <c r="AT299" s="191" t="s">
        <v>229</v>
      </c>
      <c r="AU299" s="191" t="s">
        <v>82</v>
      </c>
      <c r="AY299" s="19" t="s">
        <v>226</v>
      </c>
      <c r="BE299" s="192">
        <f>IF(N299="základní",J299,0)</f>
        <v>0</v>
      </c>
      <c r="BF299" s="192">
        <f>IF(N299="snížená",J299,0)</f>
        <v>0</v>
      </c>
      <c r="BG299" s="192">
        <f>IF(N299="zákl. přenesená",J299,0)</f>
        <v>0</v>
      </c>
      <c r="BH299" s="192">
        <f>IF(N299="sníž. přenesená",J299,0)</f>
        <v>0</v>
      </c>
      <c r="BI299" s="192">
        <f>IF(N299="nulová",J299,0)</f>
        <v>0</v>
      </c>
      <c r="BJ299" s="19" t="s">
        <v>80</v>
      </c>
      <c r="BK299" s="192">
        <f>ROUND(I299*H299,2)</f>
        <v>0</v>
      </c>
      <c r="BL299" s="19" t="s">
        <v>143</v>
      </c>
      <c r="BM299" s="191" t="s">
        <v>2522</v>
      </c>
    </row>
    <row r="300" spans="1:65" s="2" customFormat="1" ht="11.25">
      <c r="A300" s="36"/>
      <c r="B300" s="37"/>
      <c r="C300" s="38"/>
      <c r="D300" s="193" t="s">
        <v>236</v>
      </c>
      <c r="E300" s="38"/>
      <c r="F300" s="194" t="s">
        <v>2523</v>
      </c>
      <c r="G300" s="38"/>
      <c r="H300" s="38"/>
      <c r="I300" s="195"/>
      <c r="J300" s="38"/>
      <c r="K300" s="38"/>
      <c r="L300" s="41"/>
      <c r="M300" s="196"/>
      <c r="N300" s="197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236</v>
      </c>
      <c r="AU300" s="19" t="s">
        <v>82</v>
      </c>
    </row>
    <row r="301" spans="1:65" s="13" customFormat="1" ht="11.25">
      <c r="B301" s="198"/>
      <c r="C301" s="199"/>
      <c r="D301" s="200" t="s">
        <v>238</v>
      </c>
      <c r="E301" s="201" t="s">
        <v>19</v>
      </c>
      <c r="F301" s="202" t="s">
        <v>2386</v>
      </c>
      <c r="G301" s="199"/>
      <c r="H301" s="201" t="s">
        <v>19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238</v>
      </c>
      <c r="AU301" s="208" t="s">
        <v>82</v>
      </c>
      <c r="AV301" s="13" t="s">
        <v>80</v>
      </c>
      <c r="AW301" s="13" t="s">
        <v>35</v>
      </c>
      <c r="AX301" s="13" t="s">
        <v>73</v>
      </c>
      <c r="AY301" s="208" t="s">
        <v>226</v>
      </c>
    </row>
    <row r="302" spans="1:65" s="13" customFormat="1" ht="11.25">
      <c r="B302" s="198"/>
      <c r="C302" s="199"/>
      <c r="D302" s="200" t="s">
        <v>238</v>
      </c>
      <c r="E302" s="201" t="s">
        <v>19</v>
      </c>
      <c r="F302" s="202" t="s">
        <v>2387</v>
      </c>
      <c r="G302" s="199"/>
      <c r="H302" s="201" t="s">
        <v>19</v>
      </c>
      <c r="I302" s="203"/>
      <c r="J302" s="199"/>
      <c r="K302" s="199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238</v>
      </c>
      <c r="AU302" s="208" t="s">
        <v>82</v>
      </c>
      <c r="AV302" s="13" t="s">
        <v>80</v>
      </c>
      <c r="AW302" s="13" t="s">
        <v>35</v>
      </c>
      <c r="AX302" s="13" t="s">
        <v>73</v>
      </c>
      <c r="AY302" s="208" t="s">
        <v>226</v>
      </c>
    </row>
    <row r="303" spans="1:65" s="14" customFormat="1" ht="11.25">
      <c r="B303" s="209"/>
      <c r="C303" s="210"/>
      <c r="D303" s="200" t="s">
        <v>238</v>
      </c>
      <c r="E303" s="211" t="s">
        <v>19</v>
      </c>
      <c r="F303" s="212" t="s">
        <v>2524</v>
      </c>
      <c r="G303" s="210"/>
      <c r="H303" s="213">
        <v>0.47299999999999998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238</v>
      </c>
      <c r="AU303" s="219" t="s">
        <v>82</v>
      </c>
      <c r="AV303" s="14" t="s">
        <v>82</v>
      </c>
      <c r="AW303" s="14" t="s">
        <v>35</v>
      </c>
      <c r="AX303" s="14" t="s">
        <v>73</v>
      </c>
      <c r="AY303" s="219" t="s">
        <v>226</v>
      </c>
    </row>
    <row r="304" spans="1:65" s="15" customFormat="1" ht="11.25">
      <c r="B304" s="220"/>
      <c r="C304" s="221"/>
      <c r="D304" s="200" t="s">
        <v>238</v>
      </c>
      <c r="E304" s="222" t="s">
        <v>19</v>
      </c>
      <c r="F304" s="223" t="s">
        <v>241</v>
      </c>
      <c r="G304" s="221"/>
      <c r="H304" s="224">
        <v>0.47299999999999998</v>
      </c>
      <c r="I304" s="225"/>
      <c r="J304" s="221"/>
      <c r="K304" s="221"/>
      <c r="L304" s="226"/>
      <c r="M304" s="227"/>
      <c r="N304" s="228"/>
      <c r="O304" s="228"/>
      <c r="P304" s="228"/>
      <c r="Q304" s="228"/>
      <c r="R304" s="228"/>
      <c r="S304" s="228"/>
      <c r="T304" s="229"/>
      <c r="AT304" s="230" t="s">
        <v>238</v>
      </c>
      <c r="AU304" s="230" t="s">
        <v>82</v>
      </c>
      <c r="AV304" s="15" t="s">
        <v>143</v>
      </c>
      <c r="AW304" s="15" t="s">
        <v>35</v>
      </c>
      <c r="AX304" s="15" t="s">
        <v>80</v>
      </c>
      <c r="AY304" s="230" t="s">
        <v>226</v>
      </c>
    </row>
    <row r="305" spans="1:65" s="12" customFormat="1" ht="22.9" customHeight="1">
      <c r="B305" s="164"/>
      <c r="C305" s="165"/>
      <c r="D305" s="166" t="s">
        <v>72</v>
      </c>
      <c r="E305" s="178" t="s">
        <v>143</v>
      </c>
      <c r="F305" s="178" t="s">
        <v>947</v>
      </c>
      <c r="G305" s="165"/>
      <c r="H305" s="165"/>
      <c r="I305" s="168"/>
      <c r="J305" s="179">
        <f>BK305</f>
        <v>0</v>
      </c>
      <c r="K305" s="165"/>
      <c r="L305" s="170"/>
      <c r="M305" s="171"/>
      <c r="N305" s="172"/>
      <c r="O305" s="172"/>
      <c r="P305" s="173">
        <f>SUM(P306:P359)</f>
        <v>0</v>
      </c>
      <c r="Q305" s="172"/>
      <c r="R305" s="173">
        <f>SUM(R306:R359)</f>
        <v>1.895142E-2</v>
      </c>
      <c r="S305" s="172"/>
      <c r="T305" s="174">
        <f>SUM(T306:T359)</f>
        <v>0</v>
      </c>
      <c r="AR305" s="175" t="s">
        <v>80</v>
      </c>
      <c r="AT305" s="176" t="s">
        <v>72</v>
      </c>
      <c r="AU305" s="176" t="s">
        <v>80</v>
      </c>
      <c r="AY305" s="175" t="s">
        <v>226</v>
      </c>
      <c r="BK305" s="177">
        <f>SUM(BK306:BK359)</f>
        <v>0</v>
      </c>
    </row>
    <row r="306" spans="1:65" s="2" customFormat="1" ht="16.5" customHeight="1">
      <c r="A306" s="36"/>
      <c r="B306" s="37"/>
      <c r="C306" s="180" t="s">
        <v>341</v>
      </c>
      <c r="D306" s="180" t="s">
        <v>229</v>
      </c>
      <c r="E306" s="181" t="s">
        <v>2525</v>
      </c>
      <c r="F306" s="182" t="s">
        <v>2526</v>
      </c>
      <c r="G306" s="183" t="s">
        <v>420</v>
      </c>
      <c r="H306" s="184">
        <v>4.3419999999999996</v>
      </c>
      <c r="I306" s="185"/>
      <c r="J306" s="186">
        <f>ROUND(I306*H306,2)</f>
        <v>0</v>
      </c>
      <c r="K306" s="182" t="s">
        <v>233</v>
      </c>
      <c r="L306" s="41"/>
      <c r="M306" s="187" t="s">
        <v>19</v>
      </c>
      <c r="N306" s="188" t="s">
        <v>44</v>
      </c>
      <c r="O306" s="66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143</v>
      </c>
      <c r="AT306" s="191" t="s">
        <v>229</v>
      </c>
      <c r="AU306" s="191" t="s">
        <v>82</v>
      </c>
      <c r="AY306" s="19" t="s">
        <v>226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143</v>
      </c>
      <c r="BM306" s="191" t="s">
        <v>2527</v>
      </c>
    </row>
    <row r="307" spans="1:65" s="2" customFormat="1" ht="11.25">
      <c r="A307" s="36"/>
      <c r="B307" s="37"/>
      <c r="C307" s="38"/>
      <c r="D307" s="193" t="s">
        <v>236</v>
      </c>
      <c r="E307" s="38"/>
      <c r="F307" s="194" t="s">
        <v>2528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236</v>
      </c>
      <c r="AU307" s="19" t="s">
        <v>82</v>
      </c>
    </row>
    <row r="308" spans="1:65" s="13" customFormat="1" ht="11.25">
      <c r="B308" s="198"/>
      <c r="C308" s="199"/>
      <c r="D308" s="200" t="s">
        <v>238</v>
      </c>
      <c r="E308" s="201" t="s">
        <v>19</v>
      </c>
      <c r="F308" s="202" t="s">
        <v>2390</v>
      </c>
      <c r="G308" s="199"/>
      <c r="H308" s="201" t="s">
        <v>19</v>
      </c>
      <c r="I308" s="203"/>
      <c r="J308" s="199"/>
      <c r="K308" s="199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238</v>
      </c>
      <c r="AU308" s="208" t="s">
        <v>82</v>
      </c>
      <c r="AV308" s="13" t="s">
        <v>80</v>
      </c>
      <c r="AW308" s="13" t="s">
        <v>35</v>
      </c>
      <c r="AX308" s="13" t="s">
        <v>73</v>
      </c>
      <c r="AY308" s="208" t="s">
        <v>226</v>
      </c>
    </row>
    <row r="309" spans="1:65" s="13" customFormat="1" ht="11.25">
      <c r="B309" s="198"/>
      <c r="C309" s="199"/>
      <c r="D309" s="200" t="s">
        <v>238</v>
      </c>
      <c r="E309" s="201" t="s">
        <v>19</v>
      </c>
      <c r="F309" s="202" t="s">
        <v>182</v>
      </c>
      <c r="G309" s="199"/>
      <c r="H309" s="201" t="s">
        <v>19</v>
      </c>
      <c r="I309" s="203"/>
      <c r="J309" s="199"/>
      <c r="K309" s="199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238</v>
      </c>
      <c r="AU309" s="208" t="s">
        <v>82</v>
      </c>
      <c r="AV309" s="13" t="s">
        <v>80</v>
      </c>
      <c r="AW309" s="13" t="s">
        <v>35</v>
      </c>
      <c r="AX309" s="13" t="s">
        <v>73</v>
      </c>
      <c r="AY309" s="208" t="s">
        <v>226</v>
      </c>
    </row>
    <row r="310" spans="1:65" s="14" customFormat="1" ht="11.25">
      <c r="B310" s="209"/>
      <c r="C310" s="210"/>
      <c r="D310" s="200" t="s">
        <v>238</v>
      </c>
      <c r="E310" s="211" t="s">
        <v>19</v>
      </c>
      <c r="F310" s="212" t="s">
        <v>2529</v>
      </c>
      <c r="G310" s="210"/>
      <c r="H310" s="213">
        <v>0.318</v>
      </c>
      <c r="I310" s="214"/>
      <c r="J310" s="210"/>
      <c r="K310" s="210"/>
      <c r="L310" s="215"/>
      <c r="M310" s="216"/>
      <c r="N310" s="217"/>
      <c r="O310" s="217"/>
      <c r="P310" s="217"/>
      <c r="Q310" s="217"/>
      <c r="R310" s="217"/>
      <c r="S310" s="217"/>
      <c r="T310" s="218"/>
      <c r="AT310" s="219" t="s">
        <v>238</v>
      </c>
      <c r="AU310" s="219" t="s">
        <v>82</v>
      </c>
      <c r="AV310" s="14" t="s">
        <v>82</v>
      </c>
      <c r="AW310" s="14" t="s">
        <v>35</v>
      </c>
      <c r="AX310" s="14" t="s">
        <v>73</v>
      </c>
      <c r="AY310" s="219" t="s">
        <v>226</v>
      </c>
    </row>
    <row r="311" spans="1:65" s="14" customFormat="1" ht="11.25">
      <c r="B311" s="209"/>
      <c r="C311" s="210"/>
      <c r="D311" s="200" t="s">
        <v>238</v>
      </c>
      <c r="E311" s="211" t="s">
        <v>19</v>
      </c>
      <c r="F311" s="212" t="s">
        <v>2530</v>
      </c>
      <c r="G311" s="210"/>
      <c r="H311" s="213">
        <v>0.14399999999999999</v>
      </c>
      <c r="I311" s="214"/>
      <c r="J311" s="210"/>
      <c r="K311" s="210"/>
      <c r="L311" s="215"/>
      <c r="M311" s="216"/>
      <c r="N311" s="217"/>
      <c r="O311" s="217"/>
      <c r="P311" s="217"/>
      <c r="Q311" s="217"/>
      <c r="R311" s="217"/>
      <c r="S311" s="217"/>
      <c r="T311" s="218"/>
      <c r="AT311" s="219" t="s">
        <v>238</v>
      </c>
      <c r="AU311" s="219" t="s">
        <v>82</v>
      </c>
      <c r="AV311" s="14" t="s">
        <v>82</v>
      </c>
      <c r="AW311" s="14" t="s">
        <v>35</v>
      </c>
      <c r="AX311" s="14" t="s">
        <v>73</v>
      </c>
      <c r="AY311" s="219" t="s">
        <v>226</v>
      </c>
    </row>
    <row r="312" spans="1:65" s="16" customFormat="1" ht="11.25">
      <c r="B312" s="253"/>
      <c r="C312" s="254"/>
      <c r="D312" s="200" t="s">
        <v>238</v>
      </c>
      <c r="E312" s="255" t="s">
        <v>19</v>
      </c>
      <c r="F312" s="256" t="s">
        <v>1207</v>
      </c>
      <c r="G312" s="254"/>
      <c r="H312" s="257">
        <v>0.46199999999999997</v>
      </c>
      <c r="I312" s="258"/>
      <c r="J312" s="254"/>
      <c r="K312" s="254"/>
      <c r="L312" s="259"/>
      <c r="M312" s="260"/>
      <c r="N312" s="261"/>
      <c r="O312" s="261"/>
      <c r="P312" s="261"/>
      <c r="Q312" s="261"/>
      <c r="R312" s="261"/>
      <c r="S312" s="261"/>
      <c r="T312" s="262"/>
      <c r="AT312" s="263" t="s">
        <v>238</v>
      </c>
      <c r="AU312" s="263" t="s">
        <v>82</v>
      </c>
      <c r="AV312" s="16" t="s">
        <v>90</v>
      </c>
      <c r="AW312" s="16" t="s">
        <v>35</v>
      </c>
      <c r="AX312" s="16" t="s">
        <v>73</v>
      </c>
      <c r="AY312" s="263" t="s">
        <v>226</v>
      </c>
    </row>
    <row r="313" spans="1:65" s="13" customFormat="1" ht="11.25">
      <c r="B313" s="198"/>
      <c r="C313" s="199"/>
      <c r="D313" s="200" t="s">
        <v>238</v>
      </c>
      <c r="E313" s="201" t="s">
        <v>19</v>
      </c>
      <c r="F313" s="202" t="s">
        <v>2415</v>
      </c>
      <c r="G313" s="199"/>
      <c r="H313" s="201" t="s">
        <v>19</v>
      </c>
      <c r="I313" s="203"/>
      <c r="J313" s="199"/>
      <c r="K313" s="199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238</v>
      </c>
      <c r="AU313" s="208" t="s">
        <v>82</v>
      </c>
      <c r="AV313" s="13" t="s">
        <v>80</v>
      </c>
      <c r="AW313" s="13" t="s">
        <v>35</v>
      </c>
      <c r="AX313" s="13" t="s">
        <v>73</v>
      </c>
      <c r="AY313" s="208" t="s">
        <v>226</v>
      </c>
    </row>
    <row r="314" spans="1:65" s="14" customFormat="1" ht="11.25">
      <c r="B314" s="209"/>
      <c r="C314" s="210"/>
      <c r="D314" s="200" t="s">
        <v>238</v>
      </c>
      <c r="E314" s="211" t="s">
        <v>19</v>
      </c>
      <c r="F314" s="212" t="s">
        <v>2531</v>
      </c>
      <c r="G314" s="210"/>
      <c r="H314" s="213">
        <v>0.51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238</v>
      </c>
      <c r="AU314" s="219" t="s">
        <v>82</v>
      </c>
      <c r="AV314" s="14" t="s">
        <v>82</v>
      </c>
      <c r="AW314" s="14" t="s">
        <v>35</v>
      </c>
      <c r="AX314" s="14" t="s">
        <v>73</v>
      </c>
      <c r="AY314" s="219" t="s">
        <v>226</v>
      </c>
    </row>
    <row r="315" spans="1:65" s="16" customFormat="1" ht="11.25">
      <c r="B315" s="253"/>
      <c r="C315" s="254"/>
      <c r="D315" s="200" t="s">
        <v>238</v>
      </c>
      <c r="E315" s="255" t="s">
        <v>19</v>
      </c>
      <c r="F315" s="256" t="s">
        <v>1207</v>
      </c>
      <c r="G315" s="254"/>
      <c r="H315" s="257">
        <v>0.51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238</v>
      </c>
      <c r="AU315" s="263" t="s">
        <v>82</v>
      </c>
      <c r="AV315" s="16" t="s">
        <v>90</v>
      </c>
      <c r="AW315" s="16" t="s">
        <v>35</v>
      </c>
      <c r="AX315" s="16" t="s">
        <v>73</v>
      </c>
      <c r="AY315" s="263" t="s">
        <v>226</v>
      </c>
    </row>
    <row r="316" spans="1:65" s="13" customFormat="1" ht="11.25">
      <c r="B316" s="198"/>
      <c r="C316" s="199"/>
      <c r="D316" s="200" t="s">
        <v>238</v>
      </c>
      <c r="E316" s="201" t="s">
        <v>19</v>
      </c>
      <c r="F316" s="202" t="s">
        <v>2417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238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226</v>
      </c>
    </row>
    <row r="317" spans="1:65" s="14" customFormat="1" ht="11.25">
      <c r="B317" s="209"/>
      <c r="C317" s="210"/>
      <c r="D317" s="200" t="s">
        <v>238</v>
      </c>
      <c r="E317" s="211" t="s">
        <v>19</v>
      </c>
      <c r="F317" s="212" t="s">
        <v>2532</v>
      </c>
      <c r="G317" s="210"/>
      <c r="H317" s="213">
        <v>0.3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238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226</v>
      </c>
    </row>
    <row r="318" spans="1:65" s="16" customFormat="1" ht="11.25">
      <c r="B318" s="253"/>
      <c r="C318" s="254"/>
      <c r="D318" s="200" t="s">
        <v>238</v>
      </c>
      <c r="E318" s="255" t="s">
        <v>19</v>
      </c>
      <c r="F318" s="256" t="s">
        <v>1207</v>
      </c>
      <c r="G318" s="254"/>
      <c r="H318" s="257">
        <v>0.3</v>
      </c>
      <c r="I318" s="258"/>
      <c r="J318" s="254"/>
      <c r="K318" s="254"/>
      <c r="L318" s="259"/>
      <c r="M318" s="260"/>
      <c r="N318" s="261"/>
      <c r="O318" s="261"/>
      <c r="P318" s="261"/>
      <c r="Q318" s="261"/>
      <c r="R318" s="261"/>
      <c r="S318" s="261"/>
      <c r="T318" s="262"/>
      <c r="AT318" s="263" t="s">
        <v>238</v>
      </c>
      <c r="AU318" s="263" t="s">
        <v>82</v>
      </c>
      <c r="AV318" s="16" t="s">
        <v>90</v>
      </c>
      <c r="AW318" s="16" t="s">
        <v>35</v>
      </c>
      <c r="AX318" s="16" t="s">
        <v>73</v>
      </c>
      <c r="AY318" s="263" t="s">
        <v>226</v>
      </c>
    </row>
    <row r="319" spans="1:65" s="13" customFormat="1" ht="11.25">
      <c r="B319" s="198"/>
      <c r="C319" s="199"/>
      <c r="D319" s="200" t="s">
        <v>238</v>
      </c>
      <c r="E319" s="201" t="s">
        <v>19</v>
      </c>
      <c r="F319" s="202" t="s">
        <v>2391</v>
      </c>
      <c r="G319" s="199"/>
      <c r="H319" s="201" t="s">
        <v>19</v>
      </c>
      <c r="I319" s="203"/>
      <c r="J319" s="199"/>
      <c r="K319" s="199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238</v>
      </c>
      <c r="AU319" s="208" t="s">
        <v>82</v>
      </c>
      <c r="AV319" s="13" t="s">
        <v>80</v>
      </c>
      <c r="AW319" s="13" t="s">
        <v>35</v>
      </c>
      <c r="AX319" s="13" t="s">
        <v>73</v>
      </c>
      <c r="AY319" s="208" t="s">
        <v>226</v>
      </c>
    </row>
    <row r="320" spans="1:65" s="14" customFormat="1" ht="11.25">
      <c r="B320" s="209"/>
      <c r="C320" s="210"/>
      <c r="D320" s="200" t="s">
        <v>238</v>
      </c>
      <c r="E320" s="211" t="s">
        <v>19</v>
      </c>
      <c r="F320" s="212" t="s">
        <v>2533</v>
      </c>
      <c r="G320" s="210"/>
      <c r="H320" s="213">
        <v>0.115</v>
      </c>
      <c r="I320" s="214"/>
      <c r="J320" s="210"/>
      <c r="K320" s="210"/>
      <c r="L320" s="215"/>
      <c r="M320" s="216"/>
      <c r="N320" s="217"/>
      <c r="O320" s="217"/>
      <c r="P320" s="217"/>
      <c r="Q320" s="217"/>
      <c r="R320" s="217"/>
      <c r="S320" s="217"/>
      <c r="T320" s="218"/>
      <c r="AT320" s="219" t="s">
        <v>238</v>
      </c>
      <c r="AU320" s="219" t="s">
        <v>82</v>
      </c>
      <c r="AV320" s="14" t="s">
        <v>82</v>
      </c>
      <c r="AW320" s="14" t="s">
        <v>35</v>
      </c>
      <c r="AX320" s="14" t="s">
        <v>73</v>
      </c>
      <c r="AY320" s="219" t="s">
        <v>226</v>
      </c>
    </row>
    <row r="321" spans="2:51" s="14" customFormat="1" ht="11.25">
      <c r="B321" s="209"/>
      <c r="C321" s="210"/>
      <c r="D321" s="200" t="s">
        <v>238</v>
      </c>
      <c r="E321" s="211" t="s">
        <v>19</v>
      </c>
      <c r="F321" s="212" t="s">
        <v>2534</v>
      </c>
      <c r="G321" s="210"/>
      <c r="H321" s="213">
        <v>0.13500000000000001</v>
      </c>
      <c r="I321" s="214"/>
      <c r="J321" s="210"/>
      <c r="K321" s="210"/>
      <c r="L321" s="215"/>
      <c r="M321" s="216"/>
      <c r="N321" s="217"/>
      <c r="O321" s="217"/>
      <c r="P321" s="217"/>
      <c r="Q321" s="217"/>
      <c r="R321" s="217"/>
      <c r="S321" s="217"/>
      <c r="T321" s="218"/>
      <c r="AT321" s="219" t="s">
        <v>238</v>
      </c>
      <c r="AU321" s="219" t="s">
        <v>82</v>
      </c>
      <c r="AV321" s="14" t="s">
        <v>82</v>
      </c>
      <c r="AW321" s="14" t="s">
        <v>35</v>
      </c>
      <c r="AX321" s="14" t="s">
        <v>73</v>
      </c>
      <c r="AY321" s="219" t="s">
        <v>226</v>
      </c>
    </row>
    <row r="322" spans="2:51" s="14" customFormat="1" ht="11.25">
      <c r="B322" s="209"/>
      <c r="C322" s="210"/>
      <c r="D322" s="200" t="s">
        <v>238</v>
      </c>
      <c r="E322" s="211" t="s">
        <v>19</v>
      </c>
      <c r="F322" s="212" t="s">
        <v>2535</v>
      </c>
      <c r="G322" s="210"/>
      <c r="H322" s="213">
        <v>0.1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238</v>
      </c>
      <c r="AU322" s="219" t="s">
        <v>82</v>
      </c>
      <c r="AV322" s="14" t="s">
        <v>82</v>
      </c>
      <c r="AW322" s="14" t="s">
        <v>35</v>
      </c>
      <c r="AX322" s="14" t="s">
        <v>73</v>
      </c>
      <c r="AY322" s="219" t="s">
        <v>226</v>
      </c>
    </row>
    <row r="323" spans="2:51" s="14" customFormat="1" ht="11.25">
      <c r="B323" s="209"/>
      <c r="C323" s="210"/>
      <c r="D323" s="200" t="s">
        <v>238</v>
      </c>
      <c r="E323" s="211" t="s">
        <v>19</v>
      </c>
      <c r="F323" s="212" t="s">
        <v>2536</v>
      </c>
      <c r="G323" s="210"/>
      <c r="H323" s="213">
        <v>0.1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238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226</v>
      </c>
    </row>
    <row r="324" spans="2:51" s="14" customFormat="1" ht="11.25">
      <c r="B324" s="209"/>
      <c r="C324" s="210"/>
      <c r="D324" s="200" t="s">
        <v>238</v>
      </c>
      <c r="E324" s="211" t="s">
        <v>19</v>
      </c>
      <c r="F324" s="212" t="s">
        <v>2537</v>
      </c>
      <c r="G324" s="210"/>
      <c r="H324" s="213">
        <v>7.4999999999999997E-2</v>
      </c>
      <c r="I324" s="214"/>
      <c r="J324" s="210"/>
      <c r="K324" s="210"/>
      <c r="L324" s="215"/>
      <c r="M324" s="216"/>
      <c r="N324" s="217"/>
      <c r="O324" s="217"/>
      <c r="P324" s="217"/>
      <c r="Q324" s="217"/>
      <c r="R324" s="217"/>
      <c r="S324" s="217"/>
      <c r="T324" s="218"/>
      <c r="AT324" s="219" t="s">
        <v>238</v>
      </c>
      <c r="AU324" s="219" t="s">
        <v>82</v>
      </c>
      <c r="AV324" s="14" t="s">
        <v>82</v>
      </c>
      <c r="AW324" s="14" t="s">
        <v>35</v>
      </c>
      <c r="AX324" s="14" t="s">
        <v>73</v>
      </c>
      <c r="AY324" s="219" t="s">
        <v>226</v>
      </c>
    </row>
    <row r="325" spans="2:51" s="14" customFormat="1" ht="11.25">
      <c r="B325" s="209"/>
      <c r="C325" s="210"/>
      <c r="D325" s="200" t="s">
        <v>238</v>
      </c>
      <c r="E325" s="211" t="s">
        <v>19</v>
      </c>
      <c r="F325" s="212" t="s">
        <v>2538</v>
      </c>
      <c r="G325" s="210"/>
      <c r="H325" s="213">
        <v>0.1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238</v>
      </c>
      <c r="AU325" s="219" t="s">
        <v>82</v>
      </c>
      <c r="AV325" s="14" t="s">
        <v>82</v>
      </c>
      <c r="AW325" s="14" t="s">
        <v>35</v>
      </c>
      <c r="AX325" s="14" t="s">
        <v>73</v>
      </c>
      <c r="AY325" s="219" t="s">
        <v>226</v>
      </c>
    </row>
    <row r="326" spans="2:51" s="14" customFormat="1" ht="11.25">
      <c r="B326" s="209"/>
      <c r="C326" s="210"/>
      <c r="D326" s="200" t="s">
        <v>238</v>
      </c>
      <c r="E326" s="211" t="s">
        <v>19</v>
      </c>
      <c r="F326" s="212" t="s">
        <v>2539</v>
      </c>
      <c r="G326" s="210"/>
      <c r="H326" s="213">
        <v>0.05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238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226</v>
      </c>
    </row>
    <row r="327" spans="2:51" s="14" customFormat="1" ht="11.25">
      <c r="B327" s="209"/>
      <c r="C327" s="210"/>
      <c r="D327" s="200" t="s">
        <v>238</v>
      </c>
      <c r="E327" s="211" t="s">
        <v>19</v>
      </c>
      <c r="F327" s="212" t="s">
        <v>2540</v>
      </c>
      <c r="G327" s="210"/>
      <c r="H327" s="213">
        <v>0.4</v>
      </c>
      <c r="I327" s="214"/>
      <c r="J327" s="210"/>
      <c r="K327" s="210"/>
      <c r="L327" s="215"/>
      <c r="M327" s="216"/>
      <c r="N327" s="217"/>
      <c r="O327" s="217"/>
      <c r="P327" s="217"/>
      <c r="Q327" s="217"/>
      <c r="R327" s="217"/>
      <c r="S327" s="217"/>
      <c r="T327" s="218"/>
      <c r="AT327" s="219" t="s">
        <v>238</v>
      </c>
      <c r="AU327" s="219" t="s">
        <v>82</v>
      </c>
      <c r="AV327" s="14" t="s">
        <v>82</v>
      </c>
      <c r="AW327" s="14" t="s">
        <v>35</v>
      </c>
      <c r="AX327" s="14" t="s">
        <v>73</v>
      </c>
      <c r="AY327" s="219" t="s">
        <v>226</v>
      </c>
    </row>
    <row r="328" spans="2:51" s="16" customFormat="1" ht="11.25">
      <c r="B328" s="253"/>
      <c r="C328" s="254"/>
      <c r="D328" s="200" t="s">
        <v>238</v>
      </c>
      <c r="E328" s="255" t="s">
        <v>19</v>
      </c>
      <c r="F328" s="256" t="s">
        <v>1207</v>
      </c>
      <c r="G328" s="254"/>
      <c r="H328" s="257">
        <v>1.075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238</v>
      </c>
      <c r="AU328" s="263" t="s">
        <v>82</v>
      </c>
      <c r="AV328" s="16" t="s">
        <v>90</v>
      </c>
      <c r="AW328" s="16" t="s">
        <v>35</v>
      </c>
      <c r="AX328" s="16" t="s">
        <v>73</v>
      </c>
      <c r="AY328" s="263" t="s">
        <v>226</v>
      </c>
    </row>
    <row r="329" spans="2:51" s="13" customFormat="1" ht="11.25">
      <c r="B329" s="198"/>
      <c r="C329" s="199"/>
      <c r="D329" s="200" t="s">
        <v>238</v>
      </c>
      <c r="E329" s="201" t="s">
        <v>19</v>
      </c>
      <c r="F329" s="202" t="s">
        <v>2400</v>
      </c>
      <c r="G329" s="199"/>
      <c r="H329" s="201" t="s">
        <v>19</v>
      </c>
      <c r="I329" s="203"/>
      <c r="J329" s="199"/>
      <c r="K329" s="199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238</v>
      </c>
      <c r="AU329" s="208" t="s">
        <v>82</v>
      </c>
      <c r="AV329" s="13" t="s">
        <v>80</v>
      </c>
      <c r="AW329" s="13" t="s">
        <v>35</v>
      </c>
      <c r="AX329" s="13" t="s">
        <v>73</v>
      </c>
      <c r="AY329" s="208" t="s">
        <v>226</v>
      </c>
    </row>
    <row r="330" spans="2:51" s="14" customFormat="1" ht="11.25">
      <c r="B330" s="209"/>
      <c r="C330" s="210"/>
      <c r="D330" s="200" t="s">
        <v>238</v>
      </c>
      <c r="E330" s="211" t="s">
        <v>19</v>
      </c>
      <c r="F330" s="212" t="s">
        <v>2541</v>
      </c>
      <c r="G330" s="210"/>
      <c r="H330" s="213">
        <v>0.69499999999999995</v>
      </c>
      <c r="I330" s="214"/>
      <c r="J330" s="210"/>
      <c r="K330" s="210"/>
      <c r="L330" s="215"/>
      <c r="M330" s="216"/>
      <c r="N330" s="217"/>
      <c r="O330" s="217"/>
      <c r="P330" s="217"/>
      <c r="Q330" s="217"/>
      <c r="R330" s="217"/>
      <c r="S330" s="217"/>
      <c r="T330" s="218"/>
      <c r="AT330" s="219" t="s">
        <v>238</v>
      </c>
      <c r="AU330" s="219" t="s">
        <v>82</v>
      </c>
      <c r="AV330" s="14" t="s">
        <v>82</v>
      </c>
      <c r="AW330" s="14" t="s">
        <v>35</v>
      </c>
      <c r="AX330" s="14" t="s">
        <v>73</v>
      </c>
      <c r="AY330" s="219" t="s">
        <v>226</v>
      </c>
    </row>
    <row r="331" spans="2:51" s="14" customFormat="1" ht="11.25">
      <c r="B331" s="209"/>
      <c r="C331" s="210"/>
      <c r="D331" s="200" t="s">
        <v>238</v>
      </c>
      <c r="E331" s="211" t="s">
        <v>19</v>
      </c>
      <c r="F331" s="212" t="s">
        <v>2542</v>
      </c>
      <c r="G331" s="210"/>
      <c r="H331" s="213">
        <v>0.52500000000000002</v>
      </c>
      <c r="I331" s="214"/>
      <c r="J331" s="210"/>
      <c r="K331" s="210"/>
      <c r="L331" s="215"/>
      <c r="M331" s="216"/>
      <c r="N331" s="217"/>
      <c r="O331" s="217"/>
      <c r="P331" s="217"/>
      <c r="Q331" s="217"/>
      <c r="R331" s="217"/>
      <c r="S331" s="217"/>
      <c r="T331" s="218"/>
      <c r="AT331" s="219" t="s">
        <v>238</v>
      </c>
      <c r="AU331" s="219" t="s">
        <v>82</v>
      </c>
      <c r="AV331" s="14" t="s">
        <v>82</v>
      </c>
      <c r="AW331" s="14" t="s">
        <v>35</v>
      </c>
      <c r="AX331" s="14" t="s">
        <v>73</v>
      </c>
      <c r="AY331" s="219" t="s">
        <v>226</v>
      </c>
    </row>
    <row r="332" spans="2:51" s="16" customFormat="1" ht="11.25">
      <c r="B332" s="253"/>
      <c r="C332" s="254"/>
      <c r="D332" s="200" t="s">
        <v>238</v>
      </c>
      <c r="E332" s="255" t="s">
        <v>19</v>
      </c>
      <c r="F332" s="256" t="s">
        <v>1207</v>
      </c>
      <c r="G332" s="254"/>
      <c r="H332" s="257">
        <v>1.22</v>
      </c>
      <c r="I332" s="258"/>
      <c r="J332" s="254"/>
      <c r="K332" s="254"/>
      <c r="L332" s="259"/>
      <c r="M332" s="260"/>
      <c r="N332" s="261"/>
      <c r="O332" s="261"/>
      <c r="P332" s="261"/>
      <c r="Q332" s="261"/>
      <c r="R332" s="261"/>
      <c r="S332" s="261"/>
      <c r="T332" s="262"/>
      <c r="AT332" s="263" t="s">
        <v>238</v>
      </c>
      <c r="AU332" s="263" t="s">
        <v>82</v>
      </c>
      <c r="AV332" s="16" t="s">
        <v>90</v>
      </c>
      <c r="AW332" s="16" t="s">
        <v>35</v>
      </c>
      <c r="AX332" s="16" t="s">
        <v>73</v>
      </c>
      <c r="AY332" s="263" t="s">
        <v>226</v>
      </c>
    </row>
    <row r="333" spans="2:51" s="13" customFormat="1" ht="11.25">
      <c r="B333" s="198"/>
      <c r="C333" s="199"/>
      <c r="D333" s="200" t="s">
        <v>238</v>
      </c>
      <c r="E333" s="201" t="s">
        <v>19</v>
      </c>
      <c r="F333" s="202" t="s">
        <v>2403</v>
      </c>
      <c r="G333" s="199"/>
      <c r="H333" s="201" t="s">
        <v>19</v>
      </c>
      <c r="I333" s="203"/>
      <c r="J333" s="199"/>
      <c r="K333" s="199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238</v>
      </c>
      <c r="AU333" s="208" t="s">
        <v>82</v>
      </c>
      <c r="AV333" s="13" t="s">
        <v>80</v>
      </c>
      <c r="AW333" s="13" t="s">
        <v>35</v>
      </c>
      <c r="AX333" s="13" t="s">
        <v>73</v>
      </c>
      <c r="AY333" s="208" t="s">
        <v>226</v>
      </c>
    </row>
    <row r="334" spans="2:51" s="14" customFormat="1" ht="11.25">
      <c r="B334" s="209"/>
      <c r="C334" s="210"/>
      <c r="D334" s="200" t="s">
        <v>238</v>
      </c>
      <c r="E334" s="211" t="s">
        <v>19</v>
      </c>
      <c r="F334" s="212" t="s">
        <v>2543</v>
      </c>
      <c r="G334" s="210"/>
      <c r="H334" s="213">
        <v>0.42499999999999999</v>
      </c>
      <c r="I334" s="214"/>
      <c r="J334" s="210"/>
      <c r="K334" s="210"/>
      <c r="L334" s="215"/>
      <c r="M334" s="216"/>
      <c r="N334" s="217"/>
      <c r="O334" s="217"/>
      <c r="P334" s="217"/>
      <c r="Q334" s="217"/>
      <c r="R334" s="217"/>
      <c r="S334" s="217"/>
      <c r="T334" s="218"/>
      <c r="AT334" s="219" t="s">
        <v>238</v>
      </c>
      <c r="AU334" s="219" t="s">
        <v>82</v>
      </c>
      <c r="AV334" s="14" t="s">
        <v>82</v>
      </c>
      <c r="AW334" s="14" t="s">
        <v>35</v>
      </c>
      <c r="AX334" s="14" t="s">
        <v>73</v>
      </c>
      <c r="AY334" s="219" t="s">
        <v>226</v>
      </c>
    </row>
    <row r="335" spans="2:51" s="16" customFormat="1" ht="11.25">
      <c r="B335" s="253"/>
      <c r="C335" s="254"/>
      <c r="D335" s="200" t="s">
        <v>238</v>
      </c>
      <c r="E335" s="255" t="s">
        <v>19</v>
      </c>
      <c r="F335" s="256" t="s">
        <v>1207</v>
      </c>
      <c r="G335" s="254"/>
      <c r="H335" s="257">
        <v>0.42499999999999999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238</v>
      </c>
      <c r="AU335" s="263" t="s">
        <v>82</v>
      </c>
      <c r="AV335" s="16" t="s">
        <v>90</v>
      </c>
      <c r="AW335" s="16" t="s">
        <v>35</v>
      </c>
      <c r="AX335" s="16" t="s">
        <v>73</v>
      </c>
      <c r="AY335" s="263" t="s">
        <v>226</v>
      </c>
    </row>
    <row r="336" spans="2:51" s="13" customFormat="1" ht="11.25">
      <c r="B336" s="198"/>
      <c r="C336" s="199"/>
      <c r="D336" s="200" t="s">
        <v>238</v>
      </c>
      <c r="E336" s="201" t="s">
        <v>19</v>
      </c>
      <c r="F336" s="202" t="s">
        <v>2405</v>
      </c>
      <c r="G336" s="199"/>
      <c r="H336" s="201" t="s">
        <v>19</v>
      </c>
      <c r="I336" s="203"/>
      <c r="J336" s="199"/>
      <c r="K336" s="199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238</v>
      </c>
      <c r="AU336" s="208" t="s">
        <v>82</v>
      </c>
      <c r="AV336" s="13" t="s">
        <v>80</v>
      </c>
      <c r="AW336" s="13" t="s">
        <v>35</v>
      </c>
      <c r="AX336" s="13" t="s">
        <v>73</v>
      </c>
      <c r="AY336" s="208" t="s">
        <v>226</v>
      </c>
    </row>
    <row r="337" spans="1:65" s="14" customFormat="1" ht="11.25">
      <c r="B337" s="209"/>
      <c r="C337" s="210"/>
      <c r="D337" s="200" t="s">
        <v>238</v>
      </c>
      <c r="E337" s="211" t="s">
        <v>19</v>
      </c>
      <c r="F337" s="212" t="s">
        <v>2544</v>
      </c>
      <c r="G337" s="210"/>
      <c r="H337" s="213">
        <v>0.35</v>
      </c>
      <c r="I337" s="214"/>
      <c r="J337" s="210"/>
      <c r="K337" s="210"/>
      <c r="L337" s="215"/>
      <c r="M337" s="216"/>
      <c r="N337" s="217"/>
      <c r="O337" s="217"/>
      <c r="P337" s="217"/>
      <c r="Q337" s="217"/>
      <c r="R337" s="217"/>
      <c r="S337" s="217"/>
      <c r="T337" s="218"/>
      <c r="AT337" s="219" t="s">
        <v>238</v>
      </c>
      <c r="AU337" s="219" t="s">
        <v>82</v>
      </c>
      <c r="AV337" s="14" t="s">
        <v>82</v>
      </c>
      <c r="AW337" s="14" t="s">
        <v>35</v>
      </c>
      <c r="AX337" s="14" t="s">
        <v>73</v>
      </c>
      <c r="AY337" s="219" t="s">
        <v>226</v>
      </c>
    </row>
    <row r="338" spans="1:65" s="16" customFormat="1" ht="11.25">
      <c r="B338" s="253"/>
      <c r="C338" s="254"/>
      <c r="D338" s="200" t="s">
        <v>238</v>
      </c>
      <c r="E338" s="255" t="s">
        <v>19</v>
      </c>
      <c r="F338" s="256" t="s">
        <v>1207</v>
      </c>
      <c r="G338" s="254"/>
      <c r="H338" s="257">
        <v>0.35</v>
      </c>
      <c r="I338" s="258"/>
      <c r="J338" s="254"/>
      <c r="K338" s="254"/>
      <c r="L338" s="259"/>
      <c r="M338" s="260"/>
      <c r="N338" s="261"/>
      <c r="O338" s="261"/>
      <c r="P338" s="261"/>
      <c r="Q338" s="261"/>
      <c r="R338" s="261"/>
      <c r="S338" s="261"/>
      <c r="T338" s="262"/>
      <c r="AT338" s="263" t="s">
        <v>238</v>
      </c>
      <c r="AU338" s="263" t="s">
        <v>82</v>
      </c>
      <c r="AV338" s="16" t="s">
        <v>90</v>
      </c>
      <c r="AW338" s="16" t="s">
        <v>35</v>
      </c>
      <c r="AX338" s="16" t="s">
        <v>73</v>
      </c>
      <c r="AY338" s="263" t="s">
        <v>226</v>
      </c>
    </row>
    <row r="339" spans="1:65" s="15" customFormat="1" ht="11.25">
      <c r="B339" s="220"/>
      <c r="C339" s="221"/>
      <c r="D339" s="200" t="s">
        <v>238</v>
      </c>
      <c r="E339" s="222" t="s">
        <v>19</v>
      </c>
      <c r="F339" s="223" t="s">
        <v>241</v>
      </c>
      <c r="G339" s="221"/>
      <c r="H339" s="224">
        <v>4.3419999999999996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238</v>
      </c>
      <c r="AU339" s="230" t="s">
        <v>82</v>
      </c>
      <c r="AV339" s="15" t="s">
        <v>143</v>
      </c>
      <c r="AW339" s="15" t="s">
        <v>35</v>
      </c>
      <c r="AX339" s="15" t="s">
        <v>80</v>
      </c>
      <c r="AY339" s="230" t="s">
        <v>226</v>
      </c>
    </row>
    <row r="340" spans="1:65" s="2" customFormat="1" ht="24.2" customHeight="1">
      <c r="A340" s="36"/>
      <c r="B340" s="37"/>
      <c r="C340" s="180" t="s">
        <v>346</v>
      </c>
      <c r="D340" s="180" t="s">
        <v>229</v>
      </c>
      <c r="E340" s="181" t="s">
        <v>2545</v>
      </c>
      <c r="F340" s="182" t="s">
        <v>2546</v>
      </c>
      <c r="G340" s="183" t="s">
        <v>420</v>
      </c>
      <c r="H340" s="184">
        <v>2.5880000000000001</v>
      </c>
      <c r="I340" s="185"/>
      <c r="J340" s="186">
        <f>ROUND(I340*H340,2)</f>
        <v>0</v>
      </c>
      <c r="K340" s="182" t="s">
        <v>233</v>
      </c>
      <c r="L340" s="41"/>
      <c r="M340" s="187" t="s">
        <v>19</v>
      </c>
      <c r="N340" s="188" t="s">
        <v>44</v>
      </c>
      <c r="O340" s="66"/>
      <c r="P340" s="189">
        <f>O340*H340</f>
        <v>0</v>
      </c>
      <c r="Q340" s="189">
        <v>0</v>
      </c>
      <c r="R340" s="189">
        <f>Q340*H340</f>
        <v>0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143</v>
      </c>
      <c r="AT340" s="191" t="s">
        <v>229</v>
      </c>
      <c r="AU340" s="191" t="s">
        <v>82</v>
      </c>
      <c r="AY340" s="19" t="s">
        <v>226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143</v>
      </c>
      <c r="BM340" s="191" t="s">
        <v>2547</v>
      </c>
    </row>
    <row r="341" spans="1:65" s="2" customFormat="1" ht="11.25">
      <c r="A341" s="36"/>
      <c r="B341" s="37"/>
      <c r="C341" s="38"/>
      <c r="D341" s="193" t="s">
        <v>236</v>
      </c>
      <c r="E341" s="38"/>
      <c r="F341" s="194" t="s">
        <v>2548</v>
      </c>
      <c r="G341" s="38"/>
      <c r="H341" s="38"/>
      <c r="I341" s="195"/>
      <c r="J341" s="38"/>
      <c r="K341" s="38"/>
      <c r="L341" s="41"/>
      <c r="M341" s="196"/>
      <c r="N341" s="197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236</v>
      </c>
      <c r="AU341" s="19" t="s">
        <v>82</v>
      </c>
    </row>
    <row r="342" spans="1:65" s="13" customFormat="1" ht="11.25">
      <c r="B342" s="198"/>
      <c r="C342" s="199"/>
      <c r="D342" s="200" t="s">
        <v>238</v>
      </c>
      <c r="E342" s="201" t="s">
        <v>19</v>
      </c>
      <c r="F342" s="202" t="s">
        <v>2386</v>
      </c>
      <c r="G342" s="199"/>
      <c r="H342" s="201" t="s">
        <v>19</v>
      </c>
      <c r="I342" s="203"/>
      <c r="J342" s="199"/>
      <c r="K342" s="199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238</v>
      </c>
      <c r="AU342" s="208" t="s">
        <v>82</v>
      </c>
      <c r="AV342" s="13" t="s">
        <v>80</v>
      </c>
      <c r="AW342" s="13" t="s">
        <v>35</v>
      </c>
      <c r="AX342" s="13" t="s">
        <v>73</v>
      </c>
      <c r="AY342" s="208" t="s">
        <v>226</v>
      </c>
    </row>
    <row r="343" spans="1:65" s="13" customFormat="1" ht="11.25">
      <c r="B343" s="198"/>
      <c r="C343" s="199"/>
      <c r="D343" s="200" t="s">
        <v>238</v>
      </c>
      <c r="E343" s="201" t="s">
        <v>19</v>
      </c>
      <c r="F343" s="202" t="s">
        <v>2387</v>
      </c>
      <c r="G343" s="199"/>
      <c r="H343" s="201" t="s">
        <v>19</v>
      </c>
      <c r="I343" s="203"/>
      <c r="J343" s="199"/>
      <c r="K343" s="199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238</v>
      </c>
      <c r="AU343" s="208" t="s">
        <v>82</v>
      </c>
      <c r="AV343" s="13" t="s">
        <v>80</v>
      </c>
      <c r="AW343" s="13" t="s">
        <v>35</v>
      </c>
      <c r="AX343" s="13" t="s">
        <v>73</v>
      </c>
      <c r="AY343" s="208" t="s">
        <v>226</v>
      </c>
    </row>
    <row r="344" spans="1:65" s="14" customFormat="1" ht="11.25">
      <c r="B344" s="209"/>
      <c r="C344" s="210"/>
      <c r="D344" s="200" t="s">
        <v>238</v>
      </c>
      <c r="E344" s="211" t="s">
        <v>19</v>
      </c>
      <c r="F344" s="212" t="s">
        <v>2549</v>
      </c>
      <c r="G344" s="210"/>
      <c r="H344" s="213">
        <v>2.363</v>
      </c>
      <c r="I344" s="214"/>
      <c r="J344" s="210"/>
      <c r="K344" s="210"/>
      <c r="L344" s="215"/>
      <c r="M344" s="216"/>
      <c r="N344" s="217"/>
      <c r="O344" s="217"/>
      <c r="P344" s="217"/>
      <c r="Q344" s="217"/>
      <c r="R344" s="217"/>
      <c r="S344" s="217"/>
      <c r="T344" s="218"/>
      <c r="AT344" s="219" t="s">
        <v>238</v>
      </c>
      <c r="AU344" s="219" t="s">
        <v>82</v>
      </c>
      <c r="AV344" s="14" t="s">
        <v>82</v>
      </c>
      <c r="AW344" s="14" t="s">
        <v>35</v>
      </c>
      <c r="AX344" s="14" t="s">
        <v>73</v>
      </c>
      <c r="AY344" s="219" t="s">
        <v>226</v>
      </c>
    </row>
    <row r="345" spans="1:65" s="16" customFormat="1" ht="11.25">
      <c r="B345" s="253"/>
      <c r="C345" s="254"/>
      <c r="D345" s="200" t="s">
        <v>238</v>
      </c>
      <c r="E345" s="255" t="s">
        <v>19</v>
      </c>
      <c r="F345" s="256" t="s">
        <v>1207</v>
      </c>
      <c r="G345" s="254"/>
      <c r="H345" s="257">
        <v>2.363</v>
      </c>
      <c r="I345" s="258"/>
      <c r="J345" s="254"/>
      <c r="K345" s="254"/>
      <c r="L345" s="259"/>
      <c r="M345" s="260"/>
      <c r="N345" s="261"/>
      <c r="O345" s="261"/>
      <c r="P345" s="261"/>
      <c r="Q345" s="261"/>
      <c r="R345" s="261"/>
      <c r="S345" s="261"/>
      <c r="T345" s="262"/>
      <c r="AT345" s="263" t="s">
        <v>238</v>
      </c>
      <c r="AU345" s="263" t="s">
        <v>82</v>
      </c>
      <c r="AV345" s="16" t="s">
        <v>90</v>
      </c>
      <c r="AW345" s="16" t="s">
        <v>35</v>
      </c>
      <c r="AX345" s="16" t="s">
        <v>73</v>
      </c>
      <c r="AY345" s="263" t="s">
        <v>226</v>
      </c>
    </row>
    <row r="346" spans="1:65" s="13" customFormat="1" ht="11.25">
      <c r="B346" s="198"/>
      <c r="C346" s="199"/>
      <c r="D346" s="200" t="s">
        <v>238</v>
      </c>
      <c r="E346" s="201" t="s">
        <v>19</v>
      </c>
      <c r="F346" s="202" t="s">
        <v>2550</v>
      </c>
      <c r="G346" s="199"/>
      <c r="H346" s="201" t="s">
        <v>19</v>
      </c>
      <c r="I346" s="203"/>
      <c r="J346" s="199"/>
      <c r="K346" s="199"/>
      <c r="L346" s="204"/>
      <c r="M346" s="205"/>
      <c r="N346" s="206"/>
      <c r="O346" s="206"/>
      <c r="P346" s="206"/>
      <c r="Q346" s="206"/>
      <c r="R346" s="206"/>
      <c r="S346" s="206"/>
      <c r="T346" s="207"/>
      <c r="AT346" s="208" t="s">
        <v>238</v>
      </c>
      <c r="AU346" s="208" t="s">
        <v>82</v>
      </c>
      <c r="AV346" s="13" t="s">
        <v>80</v>
      </c>
      <c r="AW346" s="13" t="s">
        <v>35</v>
      </c>
      <c r="AX346" s="13" t="s">
        <v>73</v>
      </c>
      <c r="AY346" s="208" t="s">
        <v>226</v>
      </c>
    </row>
    <row r="347" spans="1:65" s="14" customFormat="1" ht="11.25">
      <c r="B347" s="209"/>
      <c r="C347" s="210"/>
      <c r="D347" s="200" t="s">
        <v>238</v>
      </c>
      <c r="E347" s="211" t="s">
        <v>19</v>
      </c>
      <c r="F347" s="212" t="s">
        <v>2551</v>
      </c>
      <c r="G347" s="210"/>
      <c r="H347" s="213">
        <v>0.22500000000000001</v>
      </c>
      <c r="I347" s="214"/>
      <c r="J347" s="210"/>
      <c r="K347" s="210"/>
      <c r="L347" s="215"/>
      <c r="M347" s="216"/>
      <c r="N347" s="217"/>
      <c r="O347" s="217"/>
      <c r="P347" s="217"/>
      <c r="Q347" s="217"/>
      <c r="R347" s="217"/>
      <c r="S347" s="217"/>
      <c r="T347" s="218"/>
      <c r="AT347" s="219" t="s">
        <v>238</v>
      </c>
      <c r="AU347" s="219" t="s">
        <v>82</v>
      </c>
      <c r="AV347" s="14" t="s">
        <v>82</v>
      </c>
      <c r="AW347" s="14" t="s">
        <v>35</v>
      </c>
      <c r="AX347" s="14" t="s">
        <v>73</v>
      </c>
      <c r="AY347" s="219" t="s">
        <v>226</v>
      </c>
    </row>
    <row r="348" spans="1:65" s="16" customFormat="1" ht="11.25">
      <c r="B348" s="253"/>
      <c r="C348" s="254"/>
      <c r="D348" s="200" t="s">
        <v>238</v>
      </c>
      <c r="E348" s="255" t="s">
        <v>19</v>
      </c>
      <c r="F348" s="256" t="s">
        <v>1207</v>
      </c>
      <c r="G348" s="254"/>
      <c r="H348" s="257">
        <v>0.22500000000000001</v>
      </c>
      <c r="I348" s="258"/>
      <c r="J348" s="254"/>
      <c r="K348" s="254"/>
      <c r="L348" s="259"/>
      <c r="M348" s="260"/>
      <c r="N348" s="261"/>
      <c r="O348" s="261"/>
      <c r="P348" s="261"/>
      <c r="Q348" s="261"/>
      <c r="R348" s="261"/>
      <c r="S348" s="261"/>
      <c r="T348" s="262"/>
      <c r="AT348" s="263" t="s">
        <v>238</v>
      </c>
      <c r="AU348" s="263" t="s">
        <v>82</v>
      </c>
      <c r="AV348" s="16" t="s">
        <v>90</v>
      </c>
      <c r="AW348" s="16" t="s">
        <v>35</v>
      </c>
      <c r="AX348" s="16" t="s">
        <v>73</v>
      </c>
      <c r="AY348" s="263" t="s">
        <v>226</v>
      </c>
    </row>
    <row r="349" spans="1:65" s="15" customFormat="1" ht="11.25">
      <c r="B349" s="220"/>
      <c r="C349" s="221"/>
      <c r="D349" s="200" t="s">
        <v>238</v>
      </c>
      <c r="E349" s="222" t="s">
        <v>19</v>
      </c>
      <c r="F349" s="223" t="s">
        <v>241</v>
      </c>
      <c r="G349" s="221"/>
      <c r="H349" s="224">
        <v>2.5880000000000001</v>
      </c>
      <c r="I349" s="225"/>
      <c r="J349" s="221"/>
      <c r="K349" s="221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238</v>
      </c>
      <c r="AU349" s="230" t="s">
        <v>82</v>
      </c>
      <c r="AV349" s="15" t="s">
        <v>143</v>
      </c>
      <c r="AW349" s="15" t="s">
        <v>35</v>
      </c>
      <c r="AX349" s="15" t="s">
        <v>80</v>
      </c>
      <c r="AY349" s="230" t="s">
        <v>226</v>
      </c>
    </row>
    <row r="350" spans="1:65" s="2" customFormat="1" ht="24.2" customHeight="1">
      <c r="A350" s="36"/>
      <c r="B350" s="37"/>
      <c r="C350" s="180" t="s">
        <v>351</v>
      </c>
      <c r="D350" s="180" t="s">
        <v>229</v>
      </c>
      <c r="E350" s="181" t="s">
        <v>2552</v>
      </c>
      <c r="F350" s="182" t="s">
        <v>2553</v>
      </c>
      <c r="G350" s="183" t="s">
        <v>232</v>
      </c>
      <c r="H350" s="184">
        <v>3</v>
      </c>
      <c r="I350" s="185"/>
      <c r="J350" s="186">
        <f>ROUND(I350*H350,2)</f>
        <v>0</v>
      </c>
      <c r="K350" s="182" t="s">
        <v>233</v>
      </c>
      <c r="L350" s="41"/>
      <c r="M350" s="187" t="s">
        <v>19</v>
      </c>
      <c r="N350" s="188" t="s">
        <v>44</v>
      </c>
      <c r="O350" s="66"/>
      <c r="P350" s="189">
        <f>O350*H350</f>
        <v>0</v>
      </c>
      <c r="Q350" s="189">
        <v>6.3171399999999997E-3</v>
      </c>
      <c r="R350" s="189">
        <f>Q350*H350</f>
        <v>1.895142E-2</v>
      </c>
      <c r="S350" s="189">
        <v>0</v>
      </c>
      <c r="T350" s="190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91" t="s">
        <v>143</v>
      </c>
      <c r="AT350" s="191" t="s">
        <v>229</v>
      </c>
      <c r="AU350" s="191" t="s">
        <v>82</v>
      </c>
      <c r="AY350" s="19" t="s">
        <v>226</v>
      </c>
      <c r="BE350" s="192">
        <f>IF(N350="základní",J350,0)</f>
        <v>0</v>
      </c>
      <c r="BF350" s="192">
        <f>IF(N350="snížená",J350,0)</f>
        <v>0</v>
      </c>
      <c r="BG350" s="192">
        <f>IF(N350="zákl. přenesená",J350,0)</f>
        <v>0</v>
      </c>
      <c r="BH350" s="192">
        <f>IF(N350="sníž. přenesená",J350,0)</f>
        <v>0</v>
      </c>
      <c r="BI350" s="192">
        <f>IF(N350="nulová",J350,0)</f>
        <v>0</v>
      </c>
      <c r="BJ350" s="19" t="s">
        <v>80</v>
      </c>
      <c r="BK350" s="192">
        <f>ROUND(I350*H350,2)</f>
        <v>0</v>
      </c>
      <c r="BL350" s="19" t="s">
        <v>143</v>
      </c>
      <c r="BM350" s="191" t="s">
        <v>2554</v>
      </c>
    </row>
    <row r="351" spans="1:65" s="2" customFormat="1" ht="11.25">
      <c r="A351" s="36"/>
      <c r="B351" s="37"/>
      <c r="C351" s="38"/>
      <c r="D351" s="193" t="s">
        <v>236</v>
      </c>
      <c r="E351" s="38"/>
      <c r="F351" s="194" t="s">
        <v>2555</v>
      </c>
      <c r="G351" s="38"/>
      <c r="H351" s="38"/>
      <c r="I351" s="195"/>
      <c r="J351" s="38"/>
      <c r="K351" s="38"/>
      <c r="L351" s="41"/>
      <c r="M351" s="196"/>
      <c r="N351" s="197"/>
      <c r="O351" s="66"/>
      <c r="P351" s="66"/>
      <c r="Q351" s="66"/>
      <c r="R351" s="66"/>
      <c r="S351" s="66"/>
      <c r="T351" s="67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T351" s="19" t="s">
        <v>236</v>
      </c>
      <c r="AU351" s="19" t="s">
        <v>82</v>
      </c>
    </row>
    <row r="352" spans="1:65" s="13" customFormat="1" ht="11.25">
      <c r="B352" s="198"/>
      <c r="C352" s="199"/>
      <c r="D352" s="200" t="s">
        <v>238</v>
      </c>
      <c r="E352" s="201" t="s">
        <v>19</v>
      </c>
      <c r="F352" s="202" t="s">
        <v>2386</v>
      </c>
      <c r="G352" s="199"/>
      <c r="H352" s="201" t="s">
        <v>19</v>
      </c>
      <c r="I352" s="203"/>
      <c r="J352" s="199"/>
      <c r="K352" s="199"/>
      <c r="L352" s="204"/>
      <c r="M352" s="205"/>
      <c r="N352" s="206"/>
      <c r="O352" s="206"/>
      <c r="P352" s="206"/>
      <c r="Q352" s="206"/>
      <c r="R352" s="206"/>
      <c r="S352" s="206"/>
      <c r="T352" s="207"/>
      <c r="AT352" s="208" t="s">
        <v>238</v>
      </c>
      <c r="AU352" s="208" t="s">
        <v>82</v>
      </c>
      <c r="AV352" s="13" t="s">
        <v>80</v>
      </c>
      <c r="AW352" s="13" t="s">
        <v>35</v>
      </c>
      <c r="AX352" s="13" t="s">
        <v>73</v>
      </c>
      <c r="AY352" s="208" t="s">
        <v>226</v>
      </c>
    </row>
    <row r="353" spans="1:65" s="13" customFormat="1" ht="11.25">
      <c r="B353" s="198"/>
      <c r="C353" s="199"/>
      <c r="D353" s="200" t="s">
        <v>238</v>
      </c>
      <c r="E353" s="201" t="s">
        <v>19</v>
      </c>
      <c r="F353" s="202" t="s">
        <v>2387</v>
      </c>
      <c r="G353" s="199"/>
      <c r="H353" s="201" t="s">
        <v>19</v>
      </c>
      <c r="I353" s="203"/>
      <c r="J353" s="199"/>
      <c r="K353" s="199"/>
      <c r="L353" s="204"/>
      <c r="M353" s="205"/>
      <c r="N353" s="206"/>
      <c r="O353" s="206"/>
      <c r="P353" s="206"/>
      <c r="Q353" s="206"/>
      <c r="R353" s="206"/>
      <c r="S353" s="206"/>
      <c r="T353" s="207"/>
      <c r="AT353" s="208" t="s">
        <v>238</v>
      </c>
      <c r="AU353" s="208" t="s">
        <v>82</v>
      </c>
      <c r="AV353" s="13" t="s">
        <v>80</v>
      </c>
      <c r="AW353" s="13" t="s">
        <v>35</v>
      </c>
      <c r="AX353" s="13" t="s">
        <v>73</v>
      </c>
      <c r="AY353" s="208" t="s">
        <v>226</v>
      </c>
    </row>
    <row r="354" spans="1:65" s="14" customFormat="1" ht="11.25">
      <c r="B354" s="209"/>
      <c r="C354" s="210"/>
      <c r="D354" s="200" t="s">
        <v>238</v>
      </c>
      <c r="E354" s="211" t="s">
        <v>19</v>
      </c>
      <c r="F354" s="212" t="s">
        <v>2556</v>
      </c>
      <c r="G354" s="210"/>
      <c r="H354" s="213">
        <v>2.4</v>
      </c>
      <c r="I354" s="214"/>
      <c r="J354" s="210"/>
      <c r="K354" s="210"/>
      <c r="L354" s="215"/>
      <c r="M354" s="216"/>
      <c r="N354" s="217"/>
      <c r="O354" s="217"/>
      <c r="P354" s="217"/>
      <c r="Q354" s="217"/>
      <c r="R354" s="217"/>
      <c r="S354" s="217"/>
      <c r="T354" s="218"/>
      <c r="AT354" s="219" t="s">
        <v>238</v>
      </c>
      <c r="AU354" s="219" t="s">
        <v>82</v>
      </c>
      <c r="AV354" s="14" t="s">
        <v>82</v>
      </c>
      <c r="AW354" s="14" t="s">
        <v>35</v>
      </c>
      <c r="AX354" s="14" t="s">
        <v>73</v>
      </c>
      <c r="AY354" s="219" t="s">
        <v>226</v>
      </c>
    </row>
    <row r="355" spans="1:65" s="16" customFormat="1" ht="11.25">
      <c r="B355" s="253"/>
      <c r="C355" s="254"/>
      <c r="D355" s="200" t="s">
        <v>238</v>
      </c>
      <c r="E355" s="255" t="s">
        <v>19</v>
      </c>
      <c r="F355" s="256" t="s">
        <v>1207</v>
      </c>
      <c r="G355" s="254"/>
      <c r="H355" s="257">
        <v>2.4</v>
      </c>
      <c r="I355" s="258"/>
      <c r="J355" s="254"/>
      <c r="K355" s="254"/>
      <c r="L355" s="259"/>
      <c r="M355" s="260"/>
      <c r="N355" s="261"/>
      <c r="O355" s="261"/>
      <c r="P355" s="261"/>
      <c r="Q355" s="261"/>
      <c r="R355" s="261"/>
      <c r="S355" s="261"/>
      <c r="T355" s="262"/>
      <c r="AT355" s="263" t="s">
        <v>238</v>
      </c>
      <c r="AU355" s="263" t="s">
        <v>82</v>
      </c>
      <c r="AV355" s="16" t="s">
        <v>90</v>
      </c>
      <c r="AW355" s="16" t="s">
        <v>35</v>
      </c>
      <c r="AX355" s="16" t="s">
        <v>73</v>
      </c>
      <c r="AY355" s="263" t="s">
        <v>226</v>
      </c>
    </row>
    <row r="356" spans="1:65" s="13" customFormat="1" ht="11.25">
      <c r="B356" s="198"/>
      <c r="C356" s="199"/>
      <c r="D356" s="200" t="s">
        <v>238</v>
      </c>
      <c r="E356" s="201" t="s">
        <v>19</v>
      </c>
      <c r="F356" s="202" t="s">
        <v>2550</v>
      </c>
      <c r="G356" s="199"/>
      <c r="H356" s="201" t="s">
        <v>19</v>
      </c>
      <c r="I356" s="203"/>
      <c r="J356" s="199"/>
      <c r="K356" s="199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238</v>
      </c>
      <c r="AU356" s="208" t="s">
        <v>82</v>
      </c>
      <c r="AV356" s="13" t="s">
        <v>80</v>
      </c>
      <c r="AW356" s="13" t="s">
        <v>35</v>
      </c>
      <c r="AX356" s="13" t="s">
        <v>73</v>
      </c>
      <c r="AY356" s="208" t="s">
        <v>226</v>
      </c>
    </row>
    <row r="357" spans="1:65" s="14" customFormat="1" ht="11.25">
      <c r="B357" s="209"/>
      <c r="C357" s="210"/>
      <c r="D357" s="200" t="s">
        <v>238</v>
      </c>
      <c r="E357" s="211" t="s">
        <v>19</v>
      </c>
      <c r="F357" s="212" t="s">
        <v>2557</v>
      </c>
      <c r="G357" s="210"/>
      <c r="H357" s="213">
        <v>0.6</v>
      </c>
      <c r="I357" s="214"/>
      <c r="J357" s="210"/>
      <c r="K357" s="210"/>
      <c r="L357" s="215"/>
      <c r="M357" s="216"/>
      <c r="N357" s="217"/>
      <c r="O357" s="217"/>
      <c r="P357" s="217"/>
      <c r="Q357" s="217"/>
      <c r="R357" s="217"/>
      <c r="S357" s="217"/>
      <c r="T357" s="218"/>
      <c r="AT357" s="219" t="s">
        <v>238</v>
      </c>
      <c r="AU357" s="219" t="s">
        <v>82</v>
      </c>
      <c r="AV357" s="14" t="s">
        <v>82</v>
      </c>
      <c r="AW357" s="14" t="s">
        <v>35</v>
      </c>
      <c r="AX357" s="14" t="s">
        <v>73</v>
      </c>
      <c r="AY357" s="219" t="s">
        <v>226</v>
      </c>
    </row>
    <row r="358" spans="1:65" s="16" customFormat="1" ht="11.25">
      <c r="B358" s="253"/>
      <c r="C358" s="254"/>
      <c r="D358" s="200" t="s">
        <v>238</v>
      </c>
      <c r="E358" s="255" t="s">
        <v>19</v>
      </c>
      <c r="F358" s="256" t="s">
        <v>1207</v>
      </c>
      <c r="G358" s="254"/>
      <c r="H358" s="257">
        <v>0.6</v>
      </c>
      <c r="I358" s="258"/>
      <c r="J358" s="254"/>
      <c r="K358" s="254"/>
      <c r="L358" s="259"/>
      <c r="M358" s="260"/>
      <c r="N358" s="261"/>
      <c r="O358" s="261"/>
      <c r="P358" s="261"/>
      <c r="Q358" s="261"/>
      <c r="R358" s="261"/>
      <c r="S358" s="261"/>
      <c r="T358" s="262"/>
      <c r="AT358" s="263" t="s">
        <v>238</v>
      </c>
      <c r="AU358" s="263" t="s">
        <v>82</v>
      </c>
      <c r="AV358" s="16" t="s">
        <v>90</v>
      </c>
      <c r="AW358" s="16" t="s">
        <v>35</v>
      </c>
      <c r="AX358" s="16" t="s">
        <v>73</v>
      </c>
      <c r="AY358" s="263" t="s">
        <v>226</v>
      </c>
    </row>
    <row r="359" spans="1:65" s="15" customFormat="1" ht="11.25">
      <c r="B359" s="220"/>
      <c r="C359" s="221"/>
      <c r="D359" s="200" t="s">
        <v>238</v>
      </c>
      <c r="E359" s="222" t="s">
        <v>19</v>
      </c>
      <c r="F359" s="223" t="s">
        <v>241</v>
      </c>
      <c r="G359" s="221"/>
      <c r="H359" s="224">
        <v>3</v>
      </c>
      <c r="I359" s="225"/>
      <c r="J359" s="221"/>
      <c r="K359" s="221"/>
      <c r="L359" s="226"/>
      <c r="M359" s="227"/>
      <c r="N359" s="228"/>
      <c r="O359" s="228"/>
      <c r="P359" s="228"/>
      <c r="Q359" s="228"/>
      <c r="R359" s="228"/>
      <c r="S359" s="228"/>
      <c r="T359" s="229"/>
      <c r="AT359" s="230" t="s">
        <v>238</v>
      </c>
      <c r="AU359" s="230" t="s">
        <v>82</v>
      </c>
      <c r="AV359" s="15" t="s">
        <v>143</v>
      </c>
      <c r="AW359" s="15" t="s">
        <v>35</v>
      </c>
      <c r="AX359" s="15" t="s">
        <v>80</v>
      </c>
      <c r="AY359" s="230" t="s">
        <v>226</v>
      </c>
    </row>
    <row r="360" spans="1:65" s="12" customFormat="1" ht="22.9" customHeight="1">
      <c r="B360" s="164"/>
      <c r="C360" s="165"/>
      <c r="D360" s="166" t="s">
        <v>72</v>
      </c>
      <c r="E360" s="178" t="s">
        <v>275</v>
      </c>
      <c r="F360" s="178" t="s">
        <v>2558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SUM(P361:P456)</f>
        <v>0</v>
      </c>
      <c r="Q360" s="172"/>
      <c r="R360" s="173">
        <f>SUM(R361:R456)</f>
        <v>1.5733034339999996</v>
      </c>
      <c r="S360" s="172"/>
      <c r="T360" s="174">
        <f>SUM(T361:T456)</f>
        <v>0</v>
      </c>
      <c r="AR360" s="175" t="s">
        <v>80</v>
      </c>
      <c r="AT360" s="176" t="s">
        <v>72</v>
      </c>
      <c r="AU360" s="176" t="s">
        <v>80</v>
      </c>
      <c r="AY360" s="175" t="s">
        <v>226</v>
      </c>
      <c r="BK360" s="177">
        <f>SUM(BK361:BK456)</f>
        <v>0</v>
      </c>
    </row>
    <row r="361" spans="1:65" s="2" customFormat="1" ht="24.2" customHeight="1">
      <c r="A361" s="36"/>
      <c r="B361" s="37"/>
      <c r="C361" s="180" t="s">
        <v>355</v>
      </c>
      <c r="D361" s="180" t="s">
        <v>229</v>
      </c>
      <c r="E361" s="181" t="s">
        <v>2559</v>
      </c>
      <c r="F361" s="182" t="s">
        <v>2560</v>
      </c>
      <c r="G361" s="183" t="s">
        <v>328</v>
      </c>
      <c r="H361" s="184">
        <v>5.3</v>
      </c>
      <c r="I361" s="185"/>
      <c r="J361" s="186">
        <f>ROUND(I361*H361,2)</f>
        <v>0</v>
      </c>
      <c r="K361" s="182" t="s">
        <v>233</v>
      </c>
      <c r="L361" s="41"/>
      <c r="M361" s="187" t="s">
        <v>19</v>
      </c>
      <c r="N361" s="188" t="s">
        <v>44</v>
      </c>
      <c r="O361" s="66"/>
      <c r="P361" s="189">
        <f>O361*H361</f>
        <v>0</v>
      </c>
      <c r="Q361" s="189">
        <v>0</v>
      </c>
      <c r="R361" s="189">
        <f>Q361*H361</f>
        <v>0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143</v>
      </c>
      <c r="AT361" s="191" t="s">
        <v>229</v>
      </c>
      <c r="AU361" s="191" t="s">
        <v>82</v>
      </c>
      <c r="AY361" s="19" t="s">
        <v>226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143</v>
      </c>
      <c r="BM361" s="191" t="s">
        <v>2561</v>
      </c>
    </row>
    <row r="362" spans="1:65" s="2" customFormat="1" ht="11.25">
      <c r="A362" s="36"/>
      <c r="B362" s="37"/>
      <c r="C362" s="38"/>
      <c r="D362" s="193" t="s">
        <v>236</v>
      </c>
      <c r="E362" s="38"/>
      <c r="F362" s="194" t="s">
        <v>2562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236</v>
      </c>
      <c r="AU362" s="19" t="s">
        <v>82</v>
      </c>
    </row>
    <row r="363" spans="1:65" s="13" customFormat="1" ht="11.25">
      <c r="B363" s="198"/>
      <c r="C363" s="199"/>
      <c r="D363" s="200" t="s">
        <v>238</v>
      </c>
      <c r="E363" s="201" t="s">
        <v>19</v>
      </c>
      <c r="F363" s="202" t="s">
        <v>2563</v>
      </c>
      <c r="G363" s="199"/>
      <c r="H363" s="201" t="s">
        <v>19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238</v>
      </c>
      <c r="AU363" s="208" t="s">
        <v>82</v>
      </c>
      <c r="AV363" s="13" t="s">
        <v>80</v>
      </c>
      <c r="AW363" s="13" t="s">
        <v>35</v>
      </c>
      <c r="AX363" s="13" t="s">
        <v>73</v>
      </c>
      <c r="AY363" s="208" t="s">
        <v>226</v>
      </c>
    </row>
    <row r="364" spans="1:65" s="14" customFormat="1" ht="11.25">
      <c r="B364" s="209"/>
      <c r="C364" s="210"/>
      <c r="D364" s="200" t="s">
        <v>238</v>
      </c>
      <c r="E364" s="211" t="s">
        <v>19</v>
      </c>
      <c r="F364" s="212" t="s">
        <v>2564</v>
      </c>
      <c r="G364" s="210"/>
      <c r="H364" s="213">
        <v>5.3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238</v>
      </c>
      <c r="AU364" s="219" t="s">
        <v>82</v>
      </c>
      <c r="AV364" s="14" t="s">
        <v>82</v>
      </c>
      <c r="AW364" s="14" t="s">
        <v>35</v>
      </c>
      <c r="AX364" s="14" t="s">
        <v>73</v>
      </c>
      <c r="AY364" s="219" t="s">
        <v>226</v>
      </c>
    </row>
    <row r="365" spans="1:65" s="15" customFormat="1" ht="11.25">
      <c r="B365" s="220"/>
      <c r="C365" s="221"/>
      <c r="D365" s="200" t="s">
        <v>238</v>
      </c>
      <c r="E365" s="222" t="s">
        <v>19</v>
      </c>
      <c r="F365" s="223" t="s">
        <v>241</v>
      </c>
      <c r="G365" s="221"/>
      <c r="H365" s="224">
        <v>5.3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238</v>
      </c>
      <c r="AU365" s="230" t="s">
        <v>82</v>
      </c>
      <c r="AV365" s="15" t="s">
        <v>143</v>
      </c>
      <c r="AW365" s="15" t="s">
        <v>35</v>
      </c>
      <c r="AX365" s="15" t="s">
        <v>80</v>
      </c>
      <c r="AY365" s="230" t="s">
        <v>226</v>
      </c>
    </row>
    <row r="366" spans="1:65" s="2" customFormat="1" ht="16.5" customHeight="1">
      <c r="A366" s="36"/>
      <c r="B366" s="37"/>
      <c r="C366" s="231" t="s">
        <v>361</v>
      </c>
      <c r="D366" s="231" t="s">
        <v>242</v>
      </c>
      <c r="E366" s="232" t="s">
        <v>2565</v>
      </c>
      <c r="F366" s="233" t="s">
        <v>2566</v>
      </c>
      <c r="G366" s="234" t="s">
        <v>328</v>
      </c>
      <c r="H366" s="235">
        <v>5.38</v>
      </c>
      <c r="I366" s="236"/>
      <c r="J366" s="237">
        <f>ROUND(I366*H366,2)</f>
        <v>0</v>
      </c>
      <c r="K366" s="233" t="s">
        <v>233</v>
      </c>
      <c r="L366" s="238"/>
      <c r="M366" s="239" t="s">
        <v>19</v>
      </c>
      <c r="N366" s="240" t="s">
        <v>44</v>
      </c>
      <c r="O366" s="66"/>
      <c r="P366" s="189">
        <f>O366*H366</f>
        <v>0</v>
      </c>
      <c r="Q366" s="189">
        <v>4.2000000000000002E-4</v>
      </c>
      <c r="R366" s="189">
        <f>Q366*H366</f>
        <v>2.2596000000000001E-3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275</v>
      </c>
      <c r="AT366" s="191" t="s">
        <v>242</v>
      </c>
      <c r="AU366" s="191" t="s">
        <v>82</v>
      </c>
      <c r="AY366" s="19" t="s">
        <v>226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143</v>
      </c>
      <c r="BM366" s="191" t="s">
        <v>2567</v>
      </c>
    </row>
    <row r="367" spans="1:65" s="14" customFormat="1" ht="11.25">
      <c r="B367" s="209"/>
      <c r="C367" s="210"/>
      <c r="D367" s="200" t="s">
        <v>238</v>
      </c>
      <c r="E367" s="210"/>
      <c r="F367" s="212" t="s">
        <v>2568</v>
      </c>
      <c r="G367" s="210"/>
      <c r="H367" s="213">
        <v>5.38</v>
      </c>
      <c r="I367" s="214"/>
      <c r="J367" s="210"/>
      <c r="K367" s="210"/>
      <c r="L367" s="215"/>
      <c r="M367" s="216"/>
      <c r="N367" s="217"/>
      <c r="O367" s="217"/>
      <c r="P367" s="217"/>
      <c r="Q367" s="217"/>
      <c r="R367" s="217"/>
      <c r="S367" s="217"/>
      <c r="T367" s="218"/>
      <c r="AT367" s="219" t="s">
        <v>238</v>
      </c>
      <c r="AU367" s="219" t="s">
        <v>82</v>
      </c>
      <c r="AV367" s="14" t="s">
        <v>82</v>
      </c>
      <c r="AW367" s="14" t="s">
        <v>4</v>
      </c>
      <c r="AX367" s="14" t="s">
        <v>80</v>
      </c>
      <c r="AY367" s="219" t="s">
        <v>226</v>
      </c>
    </row>
    <row r="368" spans="1:65" s="2" customFormat="1" ht="24.2" customHeight="1">
      <c r="A368" s="36"/>
      <c r="B368" s="37"/>
      <c r="C368" s="180" t="s">
        <v>365</v>
      </c>
      <c r="D368" s="180" t="s">
        <v>229</v>
      </c>
      <c r="E368" s="181" t="s">
        <v>2569</v>
      </c>
      <c r="F368" s="182" t="s">
        <v>2570</v>
      </c>
      <c r="G368" s="183" t="s">
        <v>328</v>
      </c>
      <c r="H368" s="184">
        <v>8.5</v>
      </c>
      <c r="I368" s="185"/>
      <c r="J368" s="186">
        <f>ROUND(I368*H368,2)</f>
        <v>0</v>
      </c>
      <c r="K368" s="182" t="s">
        <v>233</v>
      </c>
      <c r="L368" s="41"/>
      <c r="M368" s="187" t="s">
        <v>19</v>
      </c>
      <c r="N368" s="188" t="s">
        <v>44</v>
      </c>
      <c r="O368" s="66"/>
      <c r="P368" s="189">
        <f>O368*H368</f>
        <v>0</v>
      </c>
      <c r="Q368" s="189">
        <v>1.2350399999999999E-2</v>
      </c>
      <c r="R368" s="189">
        <f>Q368*H368</f>
        <v>0.1049784</v>
      </c>
      <c r="S368" s="189">
        <v>0</v>
      </c>
      <c r="T368" s="190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91" t="s">
        <v>143</v>
      </c>
      <c r="AT368" s="191" t="s">
        <v>229</v>
      </c>
      <c r="AU368" s="191" t="s">
        <v>82</v>
      </c>
      <c r="AY368" s="19" t="s">
        <v>226</v>
      </c>
      <c r="BE368" s="192">
        <f>IF(N368="základní",J368,0)</f>
        <v>0</v>
      </c>
      <c r="BF368" s="192">
        <f>IF(N368="snížená",J368,0)</f>
        <v>0</v>
      </c>
      <c r="BG368" s="192">
        <f>IF(N368="zákl. přenesená",J368,0)</f>
        <v>0</v>
      </c>
      <c r="BH368" s="192">
        <f>IF(N368="sníž. přenesená",J368,0)</f>
        <v>0</v>
      </c>
      <c r="BI368" s="192">
        <f>IF(N368="nulová",J368,0)</f>
        <v>0</v>
      </c>
      <c r="BJ368" s="19" t="s">
        <v>80</v>
      </c>
      <c r="BK368" s="192">
        <f>ROUND(I368*H368,2)</f>
        <v>0</v>
      </c>
      <c r="BL368" s="19" t="s">
        <v>143</v>
      </c>
      <c r="BM368" s="191" t="s">
        <v>2571</v>
      </c>
    </row>
    <row r="369" spans="1:65" s="2" customFormat="1" ht="11.25">
      <c r="A369" s="36"/>
      <c r="B369" s="37"/>
      <c r="C369" s="38"/>
      <c r="D369" s="193" t="s">
        <v>236</v>
      </c>
      <c r="E369" s="38"/>
      <c r="F369" s="194" t="s">
        <v>2572</v>
      </c>
      <c r="G369" s="38"/>
      <c r="H369" s="38"/>
      <c r="I369" s="195"/>
      <c r="J369" s="38"/>
      <c r="K369" s="38"/>
      <c r="L369" s="41"/>
      <c r="M369" s="196"/>
      <c r="N369" s="197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236</v>
      </c>
      <c r="AU369" s="19" t="s">
        <v>82</v>
      </c>
    </row>
    <row r="370" spans="1:65" s="13" customFormat="1" ht="11.25">
      <c r="B370" s="198"/>
      <c r="C370" s="199"/>
      <c r="D370" s="200" t="s">
        <v>238</v>
      </c>
      <c r="E370" s="201" t="s">
        <v>19</v>
      </c>
      <c r="F370" s="202" t="s">
        <v>2573</v>
      </c>
      <c r="G370" s="199"/>
      <c r="H370" s="201" t="s">
        <v>19</v>
      </c>
      <c r="I370" s="203"/>
      <c r="J370" s="199"/>
      <c r="K370" s="199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238</v>
      </c>
      <c r="AU370" s="208" t="s">
        <v>82</v>
      </c>
      <c r="AV370" s="13" t="s">
        <v>80</v>
      </c>
      <c r="AW370" s="13" t="s">
        <v>35</v>
      </c>
      <c r="AX370" s="13" t="s">
        <v>73</v>
      </c>
      <c r="AY370" s="208" t="s">
        <v>226</v>
      </c>
    </row>
    <row r="371" spans="1:65" s="13" customFormat="1" ht="11.25">
      <c r="B371" s="198"/>
      <c r="C371" s="199"/>
      <c r="D371" s="200" t="s">
        <v>238</v>
      </c>
      <c r="E371" s="201" t="s">
        <v>19</v>
      </c>
      <c r="F371" s="202" t="s">
        <v>2574</v>
      </c>
      <c r="G371" s="199"/>
      <c r="H371" s="201" t="s">
        <v>19</v>
      </c>
      <c r="I371" s="203"/>
      <c r="J371" s="199"/>
      <c r="K371" s="199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238</v>
      </c>
      <c r="AU371" s="208" t="s">
        <v>82</v>
      </c>
      <c r="AV371" s="13" t="s">
        <v>80</v>
      </c>
      <c r="AW371" s="13" t="s">
        <v>35</v>
      </c>
      <c r="AX371" s="13" t="s">
        <v>73</v>
      </c>
      <c r="AY371" s="208" t="s">
        <v>226</v>
      </c>
    </row>
    <row r="372" spans="1:65" s="14" customFormat="1" ht="11.25">
      <c r="B372" s="209"/>
      <c r="C372" s="210"/>
      <c r="D372" s="200" t="s">
        <v>238</v>
      </c>
      <c r="E372" s="211" t="s">
        <v>19</v>
      </c>
      <c r="F372" s="212" t="s">
        <v>2575</v>
      </c>
      <c r="G372" s="210"/>
      <c r="H372" s="213">
        <v>8.5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238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226</v>
      </c>
    </row>
    <row r="373" spans="1:65" s="15" customFormat="1" ht="11.25">
      <c r="B373" s="220"/>
      <c r="C373" s="221"/>
      <c r="D373" s="200" t="s">
        <v>238</v>
      </c>
      <c r="E373" s="222" t="s">
        <v>19</v>
      </c>
      <c r="F373" s="223" t="s">
        <v>241</v>
      </c>
      <c r="G373" s="221"/>
      <c r="H373" s="224">
        <v>8.5</v>
      </c>
      <c r="I373" s="225"/>
      <c r="J373" s="221"/>
      <c r="K373" s="221"/>
      <c r="L373" s="226"/>
      <c r="M373" s="227"/>
      <c r="N373" s="228"/>
      <c r="O373" s="228"/>
      <c r="P373" s="228"/>
      <c r="Q373" s="228"/>
      <c r="R373" s="228"/>
      <c r="S373" s="228"/>
      <c r="T373" s="229"/>
      <c r="AT373" s="230" t="s">
        <v>238</v>
      </c>
      <c r="AU373" s="230" t="s">
        <v>82</v>
      </c>
      <c r="AV373" s="15" t="s">
        <v>143</v>
      </c>
      <c r="AW373" s="15" t="s">
        <v>35</v>
      </c>
      <c r="AX373" s="15" t="s">
        <v>80</v>
      </c>
      <c r="AY373" s="230" t="s">
        <v>226</v>
      </c>
    </row>
    <row r="374" spans="1:65" s="2" customFormat="1" ht="24.2" customHeight="1">
      <c r="A374" s="36"/>
      <c r="B374" s="37"/>
      <c r="C374" s="180" t="s">
        <v>371</v>
      </c>
      <c r="D374" s="180" t="s">
        <v>229</v>
      </c>
      <c r="E374" s="181" t="s">
        <v>2576</v>
      </c>
      <c r="F374" s="182" t="s">
        <v>2577</v>
      </c>
      <c r="G374" s="183" t="s">
        <v>328</v>
      </c>
      <c r="H374" s="184">
        <v>5</v>
      </c>
      <c r="I374" s="185"/>
      <c r="J374" s="186">
        <f>ROUND(I374*H374,2)</f>
        <v>0</v>
      </c>
      <c r="K374" s="182" t="s">
        <v>233</v>
      </c>
      <c r="L374" s="41"/>
      <c r="M374" s="187" t="s">
        <v>19</v>
      </c>
      <c r="N374" s="188" t="s">
        <v>44</v>
      </c>
      <c r="O374" s="66"/>
      <c r="P374" s="189">
        <f>O374*H374</f>
        <v>0</v>
      </c>
      <c r="Q374" s="189">
        <v>1.9685999999999999E-2</v>
      </c>
      <c r="R374" s="189">
        <f>Q374*H374</f>
        <v>9.842999999999999E-2</v>
      </c>
      <c r="S374" s="189">
        <v>0</v>
      </c>
      <c r="T374" s="190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91" t="s">
        <v>143</v>
      </c>
      <c r="AT374" s="191" t="s">
        <v>229</v>
      </c>
      <c r="AU374" s="191" t="s">
        <v>82</v>
      </c>
      <c r="AY374" s="19" t="s">
        <v>226</v>
      </c>
      <c r="BE374" s="192">
        <f>IF(N374="základní",J374,0)</f>
        <v>0</v>
      </c>
      <c r="BF374" s="192">
        <f>IF(N374="snížená",J374,0)</f>
        <v>0</v>
      </c>
      <c r="BG374" s="192">
        <f>IF(N374="zákl. přenesená",J374,0)</f>
        <v>0</v>
      </c>
      <c r="BH374" s="192">
        <f>IF(N374="sníž. přenesená",J374,0)</f>
        <v>0</v>
      </c>
      <c r="BI374" s="192">
        <f>IF(N374="nulová",J374,0)</f>
        <v>0</v>
      </c>
      <c r="BJ374" s="19" t="s">
        <v>80</v>
      </c>
      <c r="BK374" s="192">
        <f>ROUND(I374*H374,2)</f>
        <v>0</v>
      </c>
      <c r="BL374" s="19" t="s">
        <v>143</v>
      </c>
      <c r="BM374" s="191" t="s">
        <v>2578</v>
      </c>
    </row>
    <row r="375" spans="1:65" s="2" customFormat="1" ht="11.25">
      <c r="A375" s="36"/>
      <c r="B375" s="37"/>
      <c r="C375" s="38"/>
      <c r="D375" s="193" t="s">
        <v>236</v>
      </c>
      <c r="E375" s="38"/>
      <c r="F375" s="194" t="s">
        <v>2579</v>
      </c>
      <c r="G375" s="38"/>
      <c r="H375" s="38"/>
      <c r="I375" s="195"/>
      <c r="J375" s="38"/>
      <c r="K375" s="38"/>
      <c r="L375" s="41"/>
      <c r="M375" s="196"/>
      <c r="N375" s="197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236</v>
      </c>
      <c r="AU375" s="19" t="s">
        <v>82</v>
      </c>
    </row>
    <row r="376" spans="1:65" s="13" customFormat="1" ht="11.25">
      <c r="B376" s="198"/>
      <c r="C376" s="199"/>
      <c r="D376" s="200" t="s">
        <v>238</v>
      </c>
      <c r="E376" s="201" t="s">
        <v>19</v>
      </c>
      <c r="F376" s="202" t="s">
        <v>2573</v>
      </c>
      <c r="G376" s="199"/>
      <c r="H376" s="201" t="s">
        <v>19</v>
      </c>
      <c r="I376" s="203"/>
      <c r="J376" s="199"/>
      <c r="K376" s="199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238</v>
      </c>
      <c r="AU376" s="208" t="s">
        <v>82</v>
      </c>
      <c r="AV376" s="13" t="s">
        <v>80</v>
      </c>
      <c r="AW376" s="13" t="s">
        <v>35</v>
      </c>
      <c r="AX376" s="13" t="s">
        <v>73</v>
      </c>
      <c r="AY376" s="208" t="s">
        <v>226</v>
      </c>
    </row>
    <row r="377" spans="1:65" s="13" customFormat="1" ht="11.25">
      <c r="B377" s="198"/>
      <c r="C377" s="199"/>
      <c r="D377" s="200" t="s">
        <v>238</v>
      </c>
      <c r="E377" s="201" t="s">
        <v>19</v>
      </c>
      <c r="F377" s="202" t="s">
        <v>2580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238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226</v>
      </c>
    </row>
    <row r="378" spans="1:65" s="14" customFormat="1" ht="11.25">
      <c r="B378" s="209"/>
      <c r="C378" s="210"/>
      <c r="D378" s="200" t="s">
        <v>238</v>
      </c>
      <c r="E378" s="211" t="s">
        <v>19</v>
      </c>
      <c r="F378" s="212" t="s">
        <v>1169</v>
      </c>
      <c r="G378" s="210"/>
      <c r="H378" s="213">
        <v>5</v>
      </c>
      <c r="I378" s="214"/>
      <c r="J378" s="210"/>
      <c r="K378" s="210"/>
      <c r="L378" s="215"/>
      <c r="M378" s="216"/>
      <c r="N378" s="217"/>
      <c r="O378" s="217"/>
      <c r="P378" s="217"/>
      <c r="Q378" s="217"/>
      <c r="R378" s="217"/>
      <c r="S378" s="217"/>
      <c r="T378" s="218"/>
      <c r="AT378" s="219" t="s">
        <v>238</v>
      </c>
      <c r="AU378" s="219" t="s">
        <v>82</v>
      </c>
      <c r="AV378" s="14" t="s">
        <v>82</v>
      </c>
      <c r="AW378" s="14" t="s">
        <v>35</v>
      </c>
      <c r="AX378" s="14" t="s">
        <v>73</v>
      </c>
      <c r="AY378" s="219" t="s">
        <v>226</v>
      </c>
    </row>
    <row r="379" spans="1:65" s="15" customFormat="1" ht="11.25">
      <c r="B379" s="220"/>
      <c r="C379" s="221"/>
      <c r="D379" s="200" t="s">
        <v>238</v>
      </c>
      <c r="E379" s="222" t="s">
        <v>19</v>
      </c>
      <c r="F379" s="223" t="s">
        <v>241</v>
      </c>
      <c r="G379" s="221"/>
      <c r="H379" s="224">
        <v>5</v>
      </c>
      <c r="I379" s="225"/>
      <c r="J379" s="221"/>
      <c r="K379" s="221"/>
      <c r="L379" s="226"/>
      <c r="M379" s="227"/>
      <c r="N379" s="228"/>
      <c r="O379" s="228"/>
      <c r="P379" s="228"/>
      <c r="Q379" s="228"/>
      <c r="R379" s="228"/>
      <c r="S379" s="228"/>
      <c r="T379" s="229"/>
      <c r="AT379" s="230" t="s">
        <v>238</v>
      </c>
      <c r="AU379" s="230" t="s">
        <v>82</v>
      </c>
      <c r="AV379" s="15" t="s">
        <v>143</v>
      </c>
      <c r="AW379" s="15" t="s">
        <v>35</v>
      </c>
      <c r="AX379" s="15" t="s">
        <v>80</v>
      </c>
      <c r="AY379" s="230" t="s">
        <v>226</v>
      </c>
    </row>
    <row r="380" spans="1:65" s="2" customFormat="1" ht="24.2" customHeight="1">
      <c r="A380" s="36"/>
      <c r="B380" s="37"/>
      <c r="C380" s="180" t="s">
        <v>374</v>
      </c>
      <c r="D380" s="180" t="s">
        <v>229</v>
      </c>
      <c r="E380" s="181" t="s">
        <v>2581</v>
      </c>
      <c r="F380" s="182" t="s">
        <v>2582</v>
      </c>
      <c r="G380" s="183" t="s">
        <v>261</v>
      </c>
      <c r="H380" s="184">
        <v>3</v>
      </c>
      <c r="I380" s="185"/>
      <c r="J380" s="186">
        <f>ROUND(I380*H380,2)</f>
        <v>0</v>
      </c>
      <c r="K380" s="182" t="s">
        <v>233</v>
      </c>
      <c r="L380" s="41"/>
      <c r="M380" s="187" t="s">
        <v>19</v>
      </c>
      <c r="N380" s="188" t="s">
        <v>44</v>
      </c>
      <c r="O380" s="66"/>
      <c r="P380" s="189">
        <f>O380*H380</f>
        <v>0</v>
      </c>
      <c r="Q380" s="189">
        <v>3.7500000000000001E-6</v>
      </c>
      <c r="R380" s="189">
        <f>Q380*H380</f>
        <v>1.1250000000000001E-5</v>
      </c>
      <c r="S380" s="189">
        <v>0</v>
      </c>
      <c r="T380" s="190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91" t="s">
        <v>143</v>
      </c>
      <c r="AT380" s="191" t="s">
        <v>229</v>
      </c>
      <c r="AU380" s="191" t="s">
        <v>82</v>
      </c>
      <c r="AY380" s="19" t="s">
        <v>226</v>
      </c>
      <c r="BE380" s="192">
        <f>IF(N380="základní",J380,0)</f>
        <v>0</v>
      </c>
      <c r="BF380" s="192">
        <f>IF(N380="snížená",J380,0)</f>
        <v>0</v>
      </c>
      <c r="BG380" s="192">
        <f>IF(N380="zákl. přenesená",J380,0)</f>
        <v>0</v>
      </c>
      <c r="BH380" s="192">
        <f>IF(N380="sníž. přenesená",J380,0)</f>
        <v>0</v>
      </c>
      <c r="BI380" s="192">
        <f>IF(N380="nulová",J380,0)</f>
        <v>0</v>
      </c>
      <c r="BJ380" s="19" t="s">
        <v>80</v>
      </c>
      <c r="BK380" s="192">
        <f>ROUND(I380*H380,2)</f>
        <v>0</v>
      </c>
      <c r="BL380" s="19" t="s">
        <v>143</v>
      </c>
      <c r="BM380" s="191" t="s">
        <v>2583</v>
      </c>
    </row>
    <row r="381" spans="1:65" s="2" customFormat="1" ht="11.25">
      <c r="A381" s="36"/>
      <c r="B381" s="37"/>
      <c r="C381" s="38"/>
      <c r="D381" s="193" t="s">
        <v>236</v>
      </c>
      <c r="E381" s="38"/>
      <c r="F381" s="194" t="s">
        <v>2584</v>
      </c>
      <c r="G381" s="38"/>
      <c r="H381" s="38"/>
      <c r="I381" s="195"/>
      <c r="J381" s="38"/>
      <c r="K381" s="38"/>
      <c r="L381" s="41"/>
      <c r="M381" s="196"/>
      <c r="N381" s="197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236</v>
      </c>
      <c r="AU381" s="19" t="s">
        <v>82</v>
      </c>
    </row>
    <row r="382" spans="1:65" s="13" customFormat="1" ht="11.25">
      <c r="B382" s="198"/>
      <c r="C382" s="199"/>
      <c r="D382" s="200" t="s">
        <v>238</v>
      </c>
      <c r="E382" s="201" t="s">
        <v>19</v>
      </c>
      <c r="F382" s="202" t="s">
        <v>2585</v>
      </c>
      <c r="G382" s="199"/>
      <c r="H382" s="201" t="s">
        <v>19</v>
      </c>
      <c r="I382" s="203"/>
      <c r="J382" s="199"/>
      <c r="K382" s="199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238</v>
      </c>
      <c r="AU382" s="208" t="s">
        <v>82</v>
      </c>
      <c r="AV382" s="13" t="s">
        <v>80</v>
      </c>
      <c r="AW382" s="13" t="s">
        <v>35</v>
      </c>
      <c r="AX382" s="13" t="s">
        <v>73</v>
      </c>
      <c r="AY382" s="208" t="s">
        <v>226</v>
      </c>
    </row>
    <row r="383" spans="1:65" s="13" customFormat="1" ht="11.25">
      <c r="B383" s="198"/>
      <c r="C383" s="199"/>
      <c r="D383" s="200" t="s">
        <v>238</v>
      </c>
      <c r="E383" s="201" t="s">
        <v>19</v>
      </c>
      <c r="F383" s="202" t="s">
        <v>2574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238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226</v>
      </c>
    </row>
    <row r="384" spans="1:65" s="14" customFormat="1" ht="11.25">
      <c r="B384" s="209"/>
      <c r="C384" s="210"/>
      <c r="D384" s="200" t="s">
        <v>238</v>
      </c>
      <c r="E384" s="211" t="s">
        <v>19</v>
      </c>
      <c r="F384" s="212" t="s">
        <v>502</v>
      </c>
      <c r="G384" s="210"/>
      <c r="H384" s="213">
        <v>3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238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226</v>
      </c>
    </row>
    <row r="385" spans="1:65" s="15" customFormat="1" ht="11.25">
      <c r="B385" s="220"/>
      <c r="C385" s="221"/>
      <c r="D385" s="200" t="s">
        <v>238</v>
      </c>
      <c r="E385" s="222" t="s">
        <v>19</v>
      </c>
      <c r="F385" s="223" t="s">
        <v>241</v>
      </c>
      <c r="G385" s="221"/>
      <c r="H385" s="224">
        <v>3</v>
      </c>
      <c r="I385" s="225"/>
      <c r="J385" s="221"/>
      <c r="K385" s="221"/>
      <c r="L385" s="226"/>
      <c r="M385" s="227"/>
      <c r="N385" s="228"/>
      <c r="O385" s="228"/>
      <c r="P385" s="228"/>
      <c r="Q385" s="228"/>
      <c r="R385" s="228"/>
      <c r="S385" s="228"/>
      <c r="T385" s="229"/>
      <c r="AT385" s="230" t="s">
        <v>238</v>
      </c>
      <c r="AU385" s="230" t="s">
        <v>82</v>
      </c>
      <c r="AV385" s="15" t="s">
        <v>143</v>
      </c>
      <c r="AW385" s="15" t="s">
        <v>35</v>
      </c>
      <c r="AX385" s="15" t="s">
        <v>80</v>
      </c>
      <c r="AY385" s="230" t="s">
        <v>226</v>
      </c>
    </row>
    <row r="386" spans="1:65" s="2" customFormat="1" ht="16.5" customHeight="1">
      <c r="A386" s="36"/>
      <c r="B386" s="37"/>
      <c r="C386" s="231" t="s">
        <v>380</v>
      </c>
      <c r="D386" s="231" t="s">
        <v>242</v>
      </c>
      <c r="E386" s="232" t="s">
        <v>2586</v>
      </c>
      <c r="F386" s="233" t="s">
        <v>2587</v>
      </c>
      <c r="G386" s="234" t="s">
        <v>261</v>
      </c>
      <c r="H386" s="235">
        <v>3</v>
      </c>
      <c r="I386" s="236"/>
      <c r="J386" s="237">
        <f>ROUND(I386*H386,2)</f>
        <v>0</v>
      </c>
      <c r="K386" s="233" t="s">
        <v>233</v>
      </c>
      <c r="L386" s="238"/>
      <c r="M386" s="239" t="s">
        <v>19</v>
      </c>
      <c r="N386" s="240" t="s">
        <v>44</v>
      </c>
      <c r="O386" s="66"/>
      <c r="P386" s="189">
        <f>O386*H386</f>
        <v>0</v>
      </c>
      <c r="Q386" s="189">
        <v>6.4999999999999997E-4</v>
      </c>
      <c r="R386" s="189">
        <f>Q386*H386</f>
        <v>1.9499999999999999E-3</v>
      </c>
      <c r="S386" s="189">
        <v>0</v>
      </c>
      <c r="T386" s="190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91" t="s">
        <v>275</v>
      </c>
      <c r="AT386" s="191" t="s">
        <v>242</v>
      </c>
      <c r="AU386" s="191" t="s">
        <v>82</v>
      </c>
      <c r="AY386" s="19" t="s">
        <v>226</v>
      </c>
      <c r="BE386" s="192">
        <f>IF(N386="základní",J386,0)</f>
        <v>0</v>
      </c>
      <c r="BF386" s="192">
        <f>IF(N386="snížená",J386,0)</f>
        <v>0</v>
      </c>
      <c r="BG386" s="192">
        <f>IF(N386="zákl. přenesená",J386,0)</f>
        <v>0</v>
      </c>
      <c r="BH386" s="192">
        <f>IF(N386="sníž. přenesená",J386,0)</f>
        <v>0</v>
      </c>
      <c r="BI386" s="192">
        <f>IF(N386="nulová",J386,0)</f>
        <v>0</v>
      </c>
      <c r="BJ386" s="19" t="s">
        <v>80</v>
      </c>
      <c r="BK386" s="192">
        <f>ROUND(I386*H386,2)</f>
        <v>0</v>
      </c>
      <c r="BL386" s="19" t="s">
        <v>143</v>
      </c>
      <c r="BM386" s="191" t="s">
        <v>2588</v>
      </c>
    </row>
    <row r="387" spans="1:65" s="2" customFormat="1" ht="24.2" customHeight="1">
      <c r="A387" s="36"/>
      <c r="B387" s="37"/>
      <c r="C387" s="180" t="s">
        <v>383</v>
      </c>
      <c r="D387" s="180" t="s">
        <v>229</v>
      </c>
      <c r="E387" s="181" t="s">
        <v>2589</v>
      </c>
      <c r="F387" s="182" t="s">
        <v>2590</v>
      </c>
      <c r="G387" s="183" t="s">
        <v>261</v>
      </c>
      <c r="H387" s="184">
        <v>1</v>
      </c>
      <c r="I387" s="185"/>
      <c r="J387" s="186">
        <f>ROUND(I387*H387,2)</f>
        <v>0</v>
      </c>
      <c r="K387" s="182" t="s">
        <v>233</v>
      </c>
      <c r="L387" s="41"/>
      <c r="M387" s="187" t="s">
        <v>19</v>
      </c>
      <c r="N387" s="188" t="s">
        <v>44</v>
      </c>
      <c r="O387" s="66"/>
      <c r="P387" s="189">
        <f>O387*H387</f>
        <v>0</v>
      </c>
      <c r="Q387" s="189">
        <v>1.15E-5</v>
      </c>
      <c r="R387" s="189">
        <f>Q387*H387</f>
        <v>1.15E-5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143</v>
      </c>
      <c r="AT387" s="191" t="s">
        <v>229</v>
      </c>
      <c r="AU387" s="191" t="s">
        <v>82</v>
      </c>
      <c r="AY387" s="19" t="s">
        <v>226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143</v>
      </c>
      <c r="BM387" s="191" t="s">
        <v>2591</v>
      </c>
    </row>
    <row r="388" spans="1:65" s="2" customFormat="1" ht="11.25">
      <c r="A388" s="36"/>
      <c r="B388" s="37"/>
      <c r="C388" s="38"/>
      <c r="D388" s="193" t="s">
        <v>236</v>
      </c>
      <c r="E388" s="38"/>
      <c r="F388" s="194" t="s">
        <v>2592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236</v>
      </c>
      <c r="AU388" s="19" t="s">
        <v>82</v>
      </c>
    </row>
    <row r="389" spans="1:65" s="13" customFormat="1" ht="11.25">
      <c r="B389" s="198"/>
      <c r="C389" s="199"/>
      <c r="D389" s="200" t="s">
        <v>238</v>
      </c>
      <c r="E389" s="201" t="s">
        <v>19</v>
      </c>
      <c r="F389" s="202" t="s">
        <v>2585</v>
      </c>
      <c r="G389" s="199"/>
      <c r="H389" s="201" t="s">
        <v>19</v>
      </c>
      <c r="I389" s="203"/>
      <c r="J389" s="199"/>
      <c r="K389" s="199"/>
      <c r="L389" s="204"/>
      <c r="M389" s="205"/>
      <c r="N389" s="206"/>
      <c r="O389" s="206"/>
      <c r="P389" s="206"/>
      <c r="Q389" s="206"/>
      <c r="R389" s="206"/>
      <c r="S389" s="206"/>
      <c r="T389" s="207"/>
      <c r="AT389" s="208" t="s">
        <v>238</v>
      </c>
      <c r="AU389" s="208" t="s">
        <v>82</v>
      </c>
      <c r="AV389" s="13" t="s">
        <v>80</v>
      </c>
      <c r="AW389" s="13" t="s">
        <v>35</v>
      </c>
      <c r="AX389" s="13" t="s">
        <v>73</v>
      </c>
      <c r="AY389" s="208" t="s">
        <v>226</v>
      </c>
    </row>
    <row r="390" spans="1:65" s="13" customFormat="1" ht="11.25">
      <c r="B390" s="198"/>
      <c r="C390" s="199"/>
      <c r="D390" s="200" t="s">
        <v>238</v>
      </c>
      <c r="E390" s="201" t="s">
        <v>19</v>
      </c>
      <c r="F390" s="202" t="s">
        <v>2574</v>
      </c>
      <c r="G390" s="199"/>
      <c r="H390" s="201" t="s">
        <v>19</v>
      </c>
      <c r="I390" s="203"/>
      <c r="J390" s="199"/>
      <c r="K390" s="199"/>
      <c r="L390" s="204"/>
      <c r="M390" s="205"/>
      <c r="N390" s="206"/>
      <c r="O390" s="206"/>
      <c r="P390" s="206"/>
      <c r="Q390" s="206"/>
      <c r="R390" s="206"/>
      <c r="S390" s="206"/>
      <c r="T390" s="207"/>
      <c r="AT390" s="208" t="s">
        <v>238</v>
      </c>
      <c r="AU390" s="208" t="s">
        <v>82</v>
      </c>
      <c r="AV390" s="13" t="s">
        <v>80</v>
      </c>
      <c r="AW390" s="13" t="s">
        <v>35</v>
      </c>
      <c r="AX390" s="13" t="s">
        <v>73</v>
      </c>
      <c r="AY390" s="208" t="s">
        <v>226</v>
      </c>
    </row>
    <row r="391" spans="1:65" s="14" customFormat="1" ht="11.25">
      <c r="B391" s="209"/>
      <c r="C391" s="210"/>
      <c r="D391" s="200" t="s">
        <v>238</v>
      </c>
      <c r="E391" s="211" t="s">
        <v>19</v>
      </c>
      <c r="F391" s="212" t="s">
        <v>521</v>
      </c>
      <c r="G391" s="210"/>
      <c r="H391" s="213">
        <v>1</v>
      </c>
      <c r="I391" s="214"/>
      <c r="J391" s="210"/>
      <c r="K391" s="210"/>
      <c r="L391" s="215"/>
      <c r="M391" s="216"/>
      <c r="N391" s="217"/>
      <c r="O391" s="217"/>
      <c r="P391" s="217"/>
      <c r="Q391" s="217"/>
      <c r="R391" s="217"/>
      <c r="S391" s="217"/>
      <c r="T391" s="218"/>
      <c r="AT391" s="219" t="s">
        <v>238</v>
      </c>
      <c r="AU391" s="219" t="s">
        <v>82</v>
      </c>
      <c r="AV391" s="14" t="s">
        <v>82</v>
      </c>
      <c r="AW391" s="14" t="s">
        <v>35</v>
      </c>
      <c r="AX391" s="14" t="s">
        <v>73</v>
      </c>
      <c r="AY391" s="219" t="s">
        <v>226</v>
      </c>
    </row>
    <row r="392" spans="1:65" s="15" customFormat="1" ht="11.25">
      <c r="B392" s="220"/>
      <c r="C392" s="221"/>
      <c r="D392" s="200" t="s">
        <v>238</v>
      </c>
      <c r="E392" s="222" t="s">
        <v>19</v>
      </c>
      <c r="F392" s="223" t="s">
        <v>241</v>
      </c>
      <c r="G392" s="221"/>
      <c r="H392" s="224">
        <v>1</v>
      </c>
      <c r="I392" s="225"/>
      <c r="J392" s="221"/>
      <c r="K392" s="221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238</v>
      </c>
      <c r="AU392" s="230" t="s">
        <v>82</v>
      </c>
      <c r="AV392" s="15" t="s">
        <v>143</v>
      </c>
      <c r="AW392" s="15" t="s">
        <v>35</v>
      </c>
      <c r="AX392" s="15" t="s">
        <v>80</v>
      </c>
      <c r="AY392" s="230" t="s">
        <v>226</v>
      </c>
    </row>
    <row r="393" spans="1:65" s="2" customFormat="1" ht="16.5" customHeight="1">
      <c r="A393" s="36"/>
      <c r="B393" s="37"/>
      <c r="C393" s="231" t="s">
        <v>246</v>
      </c>
      <c r="D393" s="231" t="s">
        <v>242</v>
      </c>
      <c r="E393" s="232" t="s">
        <v>2593</v>
      </c>
      <c r="F393" s="233" t="s">
        <v>2594</v>
      </c>
      <c r="G393" s="234" t="s">
        <v>261</v>
      </c>
      <c r="H393" s="235">
        <v>1</v>
      </c>
      <c r="I393" s="236"/>
      <c r="J393" s="237">
        <f>ROUND(I393*H393,2)</f>
        <v>0</v>
      </c>
      <c r="K393" s="233" t="s">
        <v>233</v>
      </c>
      <c r="L393" s="238"/>
      <c r="M393" s="239" t="s">
        <v>19</v>
      </c>
      <c r="N393" s="240" t="s">
        <v>44</v>
      </c>
      <c r="O393" s="66"/>
      <c r="P393" s="189">
        <f>O393*H393</f>
        <v>0</v>
      </c>
      <c r="Q393" s="189">
        <v>4.2599999999999999E-3</v>
      </c>
      <c r="R393" s="189">
        <f>Q393*H393</f>
        <v>4.2599999999999999E-3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275</v>
      </c>
      <c r="AT393" s="191" t="s">
        <v>242</v>
      </c>
      <c r="AU393" s="191" t="s">
        <v>82</v>
      </c>
      <c r="AY393" s="19" t="s">
        <v>226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143</v>
      </c>
      <c r="BM393" s="191" t="s">
        <v>2595</v>
      </c>
    </row>
    <row r="394" spans="1:65" s="2" customFormat="1" ht="24.2" customHeight="1">
      <c r="A394" s="36"/>
      <c r="B394" s="37"/>
      <c r="C394" s="180" t="s">
        <v>390</v>
      </c>
      <c r="D394" s="180" t="s">
        <v>229</v>
      </c>
      <c r="E394" s="181" t="s">
        <v>2596</v>
      </c>
      <c r="F394" s="182" t="s">
        <v>2597</v>
      </c>
      <c r="G394" s="183" t="s">
        <v>261</v>
      </c>
      <c r="H394" s="184">
        <v>1</v>
      </c>
      <c r="I394" s="185"/>
      <c r="J394" s="186">
        <f>ROUND(I394*H394,2)</f>
        <v>0</v>
      </c>
      <c r="K394" s="182" t="s">
        <v>233</v>
      </c>
      <c r="L394" s="41"/>
      <c r="M394" s="187" t="s">
        <v>19</v>
      </c>
      <c r="N394" s="188" t="s">
        <v>44</v>
      </c>
      <c r="O394" s="66"/>
      <c r="P394" s="189">
        <f>O394*H394</f>
        <v>0</v>
      </c>
      <c r="Q394" s="189">
        <v>7.1871999999999995E-4</v>
      </c>
      <c r="R394" s="189">
        <f>Q394*H394</f>
        <v>7.1871999999999995E-4</v>
      </c>
      <c r="S394" s="189">
        <v>0</v>
      </c>
      <c r="T394" s="190">
        <f>S394*H394</f>
        <v>0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91" t="s">
        <v>143</v>
      </c>
      <c r="AT394" s="191" t="s">
        <v>229</v>
      </c>
      <c r="AU394" s="191" t="s">
        <v>82</v>
      </c>
      <c r="AY394" s="19" t="s">
        <v>226</v>
      </c>
      <c r="BE394" s="192">
        <f>IF(N394="základní",J394,0)</f>
        <v>0</v>
      </c>
      <c r="BF394" s="192">
        <f>IF(N394="snížená",J394,0)</f>
        <v>0</v>
      </c>
      <c r="BG394" s="192">
        <f>IF(N394="zákl. přenesená",J394,0)</f>
        <v>0</v>
      </c>
      <c r="BH394" s="192">
        <f>IF(N394="sníž. přenesená",J394,0)</f>
        <v>0</v>
      </c>
      <c r="BI394" s="192">
        <f>IF(N394="nulová",J394,0)</f>
        <v>0</v>
      </c>
      <c r="BJ394" s="19" t="s">
        <v>80</v>
      </c>
      <c r="BK394" s="192">
        <f>ROUND(I394*H394,2)</f>
        <v>0</v>
      </c>
      <c r="BL394" s="19" t="s">
        <v>143</v>
      </c>
      <c r="BM394" s="191" t="s">
        <v>2598</v>
      </c>
    </row>
    <row r="395" spans="1:65" s="2" customFormat="1" ht="11.25">
      <c r="A395" s="36"/>
      <c r="B395" s="37"/>
      <c r="C395" s="38"/>
      <c r="D395" s="193" t="s">
        <v>236</v>
      </c>
      <c r="E395" s="38"/>
      <c r="F395" s="194" t="s">
        <v>2599</v>
      </c>
      <c r="G395" s="38"/>
      <c r="H395" s="38"/>
      <c r="I395" s="195"/>
      <c r="J395" s="38"/>
      <c r="K395" s="38"/>
      <c r="L395" s="41"/>
      <c r="M395" s="196"/>
      <c r="N395" s="197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236</v>
      </c>
      <c r="AU395" s="19" t="s">
        <v>82</v>
      </c>
    </row>
    <row r="396" spans="1:65" s="13" customFormat="1" ht="11.25">
      <c r="B396" s="198"/>
      <c r="C396" s="199"/>
      <c r="D396" s="200" t="s">
        <v>238</v>
      </c>
      <c r="E396" s="201" t="s">
        <v>19</v>
      </c>
      <c r="F396" s="202" t="s">
        <v>2600</v>
      </c>
      <c r="G396" s="199"/>
      <c r="H396" s="201" t="s">
        <v>19</v>
      </c>
      <c r="I396" s="203"/>
      <c r="J396" s="199"/>
      <c r="K396" s="199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238</v>
      </c>
      <c r="AU396" s="208" t="s">
        <v>82</v>
      </c>
      <c r="AV396" s="13" t="s">
        <v>80</v>
      </c>
      <c r="AW396" s="13" t="s">
        <v>35</v>
      </c>
      <c r="AX396" s="13" t="s">
        <v>73</v>
      </c>
      <c r="AY396" s="208" t="s">
        <v>226</v>
      </c>
    </row>
    <row r="397" spans="1:65" s="13" customFormat="1" ht="11.25">
      <c r="B397" s="198"/>
      <c r="C397" s="199"/>
      <c r="D397" s="200" t="s">
        <v>238</v>
      </c>
      <c r="E397" s="201" t="s">
        <v>19</v>
      </c>
      <c r="F397" s="202" t="s">
        <v>2601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238</v>
      </c>
      <c r="AU397" s="208" t="s">
        <v>82</v>
      </c>
      <c r="AV397" s="13" t="s">
        <v>80</v>
      </c>
      <c r="AW397" s="13" t="s">
        <v>35</v>
      </c>
      <c r="AX397" s="13" t="s">
        <v>73</v>
      </c>
      <c r="AY397" s="208" t="s">
        <v>226</v>
      </c>
    </row>
    <row r="398" spans="1:65" s="14" customFormat="1" ht="11.25">
      <c r="B398" s="209"/>
      <c r="C398" s="210"/>
      <c r="D398" s="200" t="s">
        <v>238</v>
      </c>
      <c r="E398" s="211" t="s">
        <v>19</v>
      </c>
      <c r="F398" s="212" t="s">
        <v>521</v>
      </c>
      <c r="G398" s="210"/>
      <c r="H398" s="213">
        <v>1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238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226</v>
      </c>
    </row>
    <row r="399" spans="1:65" s="15" customFormat="1" ht="11.25">
      <c r="B399" s="220"/>
      <c r="C399" s="221"/>
      <c r="D399" s="200" t="s">
        <v>238</v>
      </c>
      <c r="E399" s="222" t="s">
        <v>19</v>
      </c>
      <c r="F399" s="223" t="s">
        <v>241</v>
      </c>
      <c r="G399" s="221"/>
      <c r="H399" s="224">
        <v>1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238</v>
      </c>
      <c r="AU399" s="230" t="s">
        <v>82</v>
      </c>
      <c r="AV399" s="15" t="s">
        <v>143</v>
      </c>
      <c r="AW399" s="15" t="s">
        <v>35</v>
      </c>
      <c r="AX399" s="15" t="s">
        <v>80</v>
      </c>
      <c r="AY399" s="230" t="s">
        <v>226</v>
      </c>
    </row>
    <row r="400" spans="1:65" s="2" customFormat="1" ht="16.5" customHeight="1">
      <c r="A400" s="36"/>
      <c r="B400" s="37"/>
      <c r="C400" s="231" t="s">
        <v>397</v>
      </c>
      <c r="D400" s="231" t="s">
        <v>242</v>
      </c>
      <c r="E400" s="232" t="s">
        <v>2602</v>
      </c>
      <c r="F400" s="233" t="s">
        <v>2603</v>
      </c>
      <c r="G400" s="234" t="s">
        <v>261</v>
      </c>
      <c r="H400" s="235">
        <v>1</v>
      </c>
      <c r="I400" s="236"/>
      <c r="J400" s="237">
        <f>ROUND(I400*H400,2)</f>
        <v>0</v>
      </c>
      <c r="K400" s="233" t="s">
        <v>233</v>
      </c>
      <c r="L400" s="238"/>
      <c r="M400" s="239" t="s">
        <v>19</v>
      </c>
      <c r="N400" s="240" t="s">
        <v>44</v>
      </c>
      <c r="O400" s="66"/>
      <c r="P400" s="189">
        <f>O400*H400</f>
        <v>0</v>
      </c>
      <c r="Q400" s="189">
        <v>7.3000000000000001E-3</v>
      </c>
      <c r="R400" s="189">
        <f>Q400*H400</f>
        <v>7.3000000000000001E-3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275</v>
      </c>
      <c r="AT400" s="191" t="s">
        <v>242</v>
      </c>
      <c r="AU400" s="191" t="s">
        <v>82</v>
      </c>
      <c r="AY400" s="19" t="s">
        <v>226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143</v>
      </c>
      <c r="BM400" s="191" t="s">
        <v>2604</v>
      </c>
    </row>
    <row r="401" spans="1:65" s="2" customFormat="1" ht="24.2" customHeight="1">
      <c r="A401" s="36"/>
      <c r="B401" s="37"/>
      <c r="C401" s="231" t="s">
        <v>403</v>
      </c>
      <c r="D401" s="231" t="s">
        <v>242</v>
      </c>
      <c r="E401" s="232" t="s">
        <v>2605</v>
      </c>
      <c r="F401" s="233" t="s">
        <v>2606</v>
      </c>
      <c r="G401" s="234" t="s">
        <v>261</v>
      </c>
      <c r="H401" s="235">
        <v>1</v>
      </c>
      <c r="I401" s="236"/>
      <c r="J401" s="237">
        <f>ROUND(I401*H401,2)</f>
        <v>0</v>
      </c>
      <c r="K401" s="233" t="s">
        <v>19</v>
      </c>
      <c r="L401" s="238"/>
      <c r="M401" s="239" t="s">
        <v>19</v>
      </c>
      <c r="N401" s="240" t="s">
        <v>44</v>
      </c>
      <c r="O401" s="66"/>
      <c r="P401" s="189">
        <f>O401*H401</f>
        <v>0</v>
      </c>
      <c r="Q401" s="189">
        <v>3.3E-3</v>
      </c>
      <c r="R401" s="189">
        <f>Q401*H401</f>
        <v>3.3E-3</v>
      </c>
      <c r="S401" s="189">
        <v>0</v>
      </c>
      <c r="T401" s="190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91" t="s">
        <v>275</v>
      </c>
      <c r="AT401" s="191" t="s">
        <v>242</v>
      </c>
      <c r="AU401" s="191" t="s">
        <v>82</v>
      </c>
      <c r="AY401" s="19" t="s">
        <v>226</v>
      </c>
      <c r="BE401" s="192">
        <f>IF(N401="základní",J401,0)</f>
        <v>0</v>
      </c>
      <c r="BF401" s="192">
        <f>IF(N401="snížená",J401,0)</f>
        <v>0</v>
      </c>
      <c r="BG401" s="192">
        <f>IF(N401="zákl. přenesená",J401,0)</f>
        <v>0</v>
      </c>
      <c r="BH401" s="192">
        <f>IF(N401="sníž. přenesená",J401,0)</f>
        <v>0</v>
      </c>
      <c r="BI401" s="192">
        <f>IF(N401="nulová",J401,0)</f>
        <v>0</v>
      </c>
      <c r="BJ401" s="19" t="s">
        <v>80</v>
      </c>
      <c r="BK401" s="192">
        <f>ROUND(I401*H401,2)</f>
        <v>0</v>
      </c>
      <c r="BL401" s="19" t="s">
        <v>143</v>
      </c>
      <c r="BM401" s="191" t="s">
        <v>2607</v>
      </c>
    </row>
    <row r="402" spans="1:65" s="2" customFormat="1" ht="24.2" customHeight="1">
      <c r="A402" s="36"/>
      <c r="B402" s="37"/>
      <c r="C402" s="180" t="s">
        <v>408</v>
      </c>
      <c r="D402" s="180" t="s">
        <v>229</v>
      </c>
      <c r="E402" s="181" t="s">
        <v>2608</v>
      </c>
      <c r="F402" s="182" t="s">
        <v>2609</v>
      </c>
      <c r="G402" s="183" t="s">
        <v>261</v>
      </c>
      <c r="H402" s="184">
        <v>1</v>
      </c>
      <c r="I402" s="185"/>
      <c r="J402" s="186">
        <f>ROUND(I402*H402,2)</f>
        <v>0</v>
      </c>
      <c r="K402" s="182" t="s">
        <v>233</v>
      </c>
      <c r="L402" s="41"/>
      <c r="M402" s="187" t="s">
        <v>19</v>
      </c>
      <c r="N402" s="188" t="s">
        <v>44</v>
      </c>
      <c r="O402" s="66"/>
      <c r="P402" s="189">
        <f>O402*H402</f>
        <v>0</v>
      </c>
      <c r="Q402" s="189">
        <v>0</v>
      </c>
      <c r="R402" s="189">
        <f>Q402*H402</f>
        <v>0</v>
      </c>
      <c r="S402" s="189">
        <v>0</v>
      </c>
      <c r="T402" s="190">
        <f>S402*H402</f>
        <v>0</v>
      </c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R402" s="191" t="s">
        <v>143</v>
      </c>
      <c r="AT402" s="191" t="s">
        <v>229</v>
      </c>
      <c r="AU402" s="191" t="s">
        <v>82</v>
      </c>
      <c r="AY402" s="19" t="s">
        <v>226</v>
      </c>
      <c r="BE402" s="192">
        <f>IF(N402="základní",J402,0)</f>
        <v>0</v>
      </c>
      <c r="BF402" s="192">
        <f>IF(N402="snížená",J402,0)</f>
        <v>0</v>
      </c>
      <c r="BG402" s="192">
        <f>IF(N402="zákl. přenesená",J402,0)</f>
        <v>0</v>
      </c>
      <c r="BH402" s="192">
        <f>IF(N402="sníž. přenesená",J402,0)</f>
        <v>0</v>
      </c>
      <c r="BI402" s="192">
        <f>IF(N402="nulová",J402,0)</f>
        <v>0</v>
      </c>
      <c r="BJ402" s="19" t="s">
        <v>80</v>
      </c>
      <c r="BK402" s="192">
        <f>ROUND(I402*H402,2)</f>
        <v>0</v>
      </c>
      <c r="BL402" s="19" t="s">
        <v>143</v>
      </c>
      <c r="BM402" s="191" t="s">
        <v>2610</v>
      </c>
    </row>
    <row r="403" spans="1:65" s="2" customFormat="1" ht="11.25">
      <c r="A403" s="36"/>
      <c r="B403" s="37"/>
      <c r="C403" s="38"/>
      <c r="D403" s="193" t="s">
        <v>236</v>
      </c>
      <c r="E403" s="38"/>
      <c r="F403" s="194" t="s">
        <v>2611</v>
      </c>
      <c r="G403" s="38"/>
      <c r="H403" s="38"/>
      <c r="I403" s="195"/>
      <c r="J403" s="38"/>
      <c r="K403" s="38"/>
      <c r="L403" s="41"/>
      <c r="M403" s="196"/>
      <c r="N403" s="197"/>
      <c r="O403" s="66"/>
      <c r="P403" s="66"/>
      <c r="Q403" s="66"/>
      <c r="R403" s="66"/>
      <c r="S403" s="66"/>
      <c r="T403" s="67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T403" s="19" t="s">
        <v>236</v>
      </c>
      <c r="AU403" s="19" t="s">
        <v>82</v>
      </c>
    </row>
    <row r="404" spans="1:65" s="13" customFormat="1" ht="11.25">
      <c r="B404" s="198"/>
      <c r="C404" s="199"/>
      <c r="D404" s="200" t="s">
        <v>238</v>
      </c>
      <c r="E404" s="201" t="s">
        <v>19</v>
      </c>
      <c r="F404" s="202" t="s">
        <v>2600</v>
      </c>
      <c r="G404" s="199"/>
      <c r="H404" s="201" t="s">
        <v>19</v>
      </c>
      <c r="I404" s="203"/>
      <c r="J404" s="199"/>
      <c r="K404" s="199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238</v>
      </c>
      <c r="AU404" s="208" t="s">
        <v>82</v>
      </c>
      <c r="AV404" s="13" t="s">
        <v>80</v>
      </c>
      <c r="AW404" s="13" t="s">
        <v>35</v>
      </c>
      <c r="AX404" s="13" t="s">
        <v>73</v>
      </c>
      <c r="AY404" s="208" t="s">
        <v>226</v>
      </c>
    </row>
    <row r="405" spans="1:65" s="13" customFormat="1" ht="11.25">
      <c r="B405" s="198"/>
      <c r="C405" s="199"/>
      <c r="D405" s="200" t="s">
        <v>238</v>
      </c>
      <c r="E405" s="201" t="s">
        <v>19</v>
      </c>
      <c r="F405" s="202" t="s">
        <v>2601</v>
      </c>
      <c r="G405" s="199"/>
      <c r="H405" s="201" t="s">
        <v>19</v>
      </c>
      <c r="I405" s="203"/>
      <c r="J405" s="199"/>
      <c r="K405" s="199"/>
      <c r="L405" s="204"/>
      <c r="M405" s="205"/>
      <c r="N405" s="206"/>
      <c r="O405" s="206"/>
      <c r="P405" s="206"/>
      <c r="Q405" s="206"/>
      <c r="R405" s="206"/>
      <c r="S405" s="206"/>
      <c r="T405" s="207"/>
      <c r="AT405" s="208" t="s">
        <v>238</v>
      </c>
      <c r="AU405" s="208" t="s">
        <v>82</v>
      </c>
      <c r="AV405" s="13" t="s">
        <v>80</v>
      </c>
      <c r="AW405" s="13" t="s">
        <v>35</v>
      </c>
      <c r="AX405" s="13" t="s">
        <v>73</v>
      </c>
      <c r="AY405" s="208" t="s">
        <v>226</v>
      </c>
    </row>
    <row r="406" spans="1:65" s="14" customFormat="1" ht="11.25">
      <c r="B406" s="209"/>
      <c r="C406" s="210"/>
      <c r="D406" s="200" t="s">
        <v>238</v>
      </c>
      <c r="E406" s="211" t="s">
        <v>19</v>
      </c>
      <c r="F406" s="212" t="s">
        <v>521</v>
      </c>
      <c r="G406" s="210"/>
      <c r="H406" s="213">
        <v>1</v>
      </c>
      <c r="I406" s="214"/>
      <c r="J406" s="210"/>
      <c r="K406" s="210"/>
      <c r="L406" s="215"/>
      <c r="M406" s="216"/>
      <c r="N406" s="217"/>
      <c r="O406" s="217"/>
      <c r="P406" s="217"/>
      <c r="Q406" s="217"/>
      <c r="R406" s="217"/>
      <c r="S406" s="217"/>
      <c r="T406" s="218"/>
      <c r="AT406" s="219" t="s">
        <v>238</v>
      </c>
      <c r="AU406" s="219" t="s">
        <v>82</v>
      </c>
      <c r="AV406" s="14" t="s">
        <v>82</v>
      </c>
      <c r="AW406" s="14" t="s">
        <v>35</v>
      </c>
      <c r="AX406" s="14" t="s">
        <v>73</v>
      </c>
      <c r="AY406" s="219" t="s">
        <v>226</v>
      </c>
    </row>
    <row r="407" spans="1:65" s="15" customFormat="1" ht="11.25">
      <c r="B407" s="220"/>
      <c r="C407" s="221"/>
      <c r="D407" s="200" t="s">
        <v>238</v>
      </c>
      <c r="E407" s="222" t="s">
        <v>19</v>
      </c>
      <c r="F407" s="223" t="s">
        <v>241</v>
      </c>
      <c r="G407" s="221"/>
      <c r="H407" s="224">
        <v>1</v>
      </c>
      <c r="I407" s="225"/>
      <c r="J407" s="221"/>
      <c r="K407" s="221"/>
      <c r="L407" s="226"/>
      <c r="M407" s="227"/>
      <c r="N407" s="228"/>
      <c r="O407" s="228"/>
      <c r="P407" s="228"/>
      <c r="Q407" s="228"/>
      <c r="R407" s="228"/>
      <c r="S407" s="228"/>
      <c r="T407" s="229"/>
      <c r="AT407" s="230" t="s">
        <v>238</v>
      </c>
      <c r="AU407" s="230" t="s">
        <v>82</v>
      </c>
      <c r="AV407" s="15" t="s">
        <v>143</v>
      </c>
      <c r="AW407" s="15" t="s">
        <v>35</v>
      </c>
      <c r="AX407" s="15" t="s">
        <v>80</v>
      </c>
      <c r="AY407" s="230" t="s">
        <v>226</v>
      </c>
    </row>
    <row r="408" spans="1:65" s="2" customFormat="1" ht="16.5" customHeight="1">
      <c r="A408" s="36"/>
      <c r="B408" s="37"/>
      <c r="C408" s="231" t="s">
        <v>412</v>
      </c>
      <c r="D408" s="231" t="s">
        <v>242</v>
      </c>
      <c r="E408" s="232" t="s">
        <v>2612</v>
      </c>
      <c r="F408" s="233" t="s">
        <v>2613</v>
      </c>
      <c r="G408" s="234" t="s">
        <v>261</v>
      </c>
      <c r="H408" s="235">
        <v>1</v>
      </c>
      <c r="I408" s="236"/>
      <c r="J408" s="237">
        <f>ROUND(I408*H408,2)</f>
        <v>0</v>
      </c>
      <c r="K408" s="233" t="s">
        <v>233</v>
      </c>
      <c r="L408" s="238"/>
      <c r="M408" s="239" t="s">
        <v>19</v>
      </c>
      <c r="N408" s="240" t="s">
        <v>44</v>
      </c>
      <c r="O408" s="66"/>
      <c r="P408" s="189">
        <f>O408*H408</f>
        <v>0</v>
      </c>
      <c r="Q408" s="189">
        <v>2.2000000000000001E-3</v>
      </c>
      <c r="R408" s="189">
        <f>Q408*H408</f>
        <v>2.2000000000000001E-3</v>
      </c>
      <c r="S408" s="189">
        <v>0</v>
      </c>
      <c r="T408" s="190">
        <f>S408*H408</f>
        <v>0</v>
      </c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R408" s="191" t="s">
        <v>275</v>
      </c>
      <c r="AT408" s="191" t="s">
        <v>242</v>
      </c>
      <c r="AU408" s="191" t="s">
        <v>82</v>
      </c>
      <c r="AY408" s="19" t="s">
        <v>226</v>
      </c>
      <c r="BE408" s="192">
        <f>IF(N408="základní",J408,0)</f>
        <v>0</v>
      </c>
      <c r="BF408" s="192">
        <f>IF(N408="snížená",J408,0)</f>
        <v>0</v>
      </c>
      <c r="BG408" s="192">
        <f>IF(N408="zákl. přenesená",J408,0)</f>
        <v>0</v>
      </c>
      <c r="BH408" s="192">
        <f>IF(N408="sníž. přenesená",J408,0)</f>
        <v>0</v>
      </c>
      <c r="BI408" s="192">
        <f>IF(N408="nulová",J408,0)</f>
        <v>0</v>
      </c>
      <c r="BJ408" s="19" t="s">
        <v>80</v>
      </c>
      <c r="BK408" s="192">
        <f>ROUND(I408*H408,2)</f>
        <v>0</v>
      </c>
      <c r="BL408" s="19" t="s">
        <v>143</v>
      </c>
      <c r="BM408" s="191" t="s">
        <v>2614</v>
      </c>
    </row>
    <row r="409" spans="1:65" s="2" customFormat="1" ht="16.5" customHeight="1">
      <c r="A409" s="36"/>
      <c r="B409" s="37"/>
      <c r="C409" s="180" t="s">
        <v>417</v>
      </c>
      <c r="D409" s="180" t="s">
        <v>229</v>
      </c>
      <c r="E409" s="181" t="s">
        <v>2615</v>
      </c>
      <c r="F409" s="182" t="s">
        <v>2616</v>
      </c>
      <c r="G409" s="183" t="s">
        <v>328</v>
      </c>
      <c r="H409" s="184">
        <v>5.3</v>
      </c>
      <c r="I409" s="185"/>
      <c r="J409" s="186">
        <f>ROUND(I409*H409,2)</f>
        <v>0</v>
      </c>
      <c r="K409" s="182" t="s">
        <v>233</v>
      </c>
      <c r="L409" s="41"/>
      <c r="M409" s="187" t="s">
        <v>19</v>
      </c>
      <c r="N409" s="188" t="s">
        <v>44</v>
      </c>
      <c r="O409" s="66"/>
      <c r="P409" s="189">
        <f>O409*H409</f>
        <v>0</v>
      </c>
      <c r="Q409" s="189">
        <v>1.6999999999999999E-7</v>
      </c>
      <c r="R409" s="189">
        <f>Q409*H409</f>
        <v>9.0099999999999993E-7</v>
      </c>
      <c r="S409" s="189">
        <v>0</v>
      </c>
      <c r="T409" s="190">
        <f>S409*H409</f>
        <v>0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91" t="s">
        <v>143</v>
      </c>
      <c r="AT409" s="191" t="s">
        <v>229</v>
      </c>
      <c r="AU409" s="191" t="s">
        <v>82</v>
      </c>
      <c r="AY409" s="19" t="s">
        <v>226</v>
      </c>
      <c r="BE409" s="192">
        <f>IF(N409="základní",J409,0)</f>
        <v>0</v>
      </c>
      <c r="BF409" s="192">
        <f>IF(N409="snížená",J409,0)</f>
        <v>0</v>
      </c>
      <c r="BG409" s="192">
        <f>IF(N409="zákl. přenesená",J409,0)</f>
        <v>0</v>
      </c>
      <c r="BH409" s="192">
        <f>IF(N409="sníž. přenesená",J409,0)</f>
        <v>0</v>
      </c>
      <c r="BI409" s="192">
        <f>IF(N409="nulová",J409,0)</f>
        <v>0</v>
      </c>
      <c r="BJ409" s="19" t="s">
        <v>80</v>
      </c>
      <c r="BK409" s="192">
        <f>ROUND(I409*H409,2)</f>
        <v>0</v>
      </c>
      <c r="BL409" s="19" t="s">
        <v>143</v>
      </c>
      <c r="BM409" s="191" t="s">
        <v>2617</v>
      </c>
    </row>
    <row r="410" spans="1:65" s="2" customFormat="1" ht="11.25">
      <c r="A410" s="36"/>
      <c r="B410" s="37"/>
      <c r="C410" s="38"/>
      <c r="D410" s="193" t="s">
        <v>236</v>
      </c>
      <c r="E410" s="38"/>
      <c r="F410" s="194" t="s">
        <v>2618</v>
      </c>
      <c r="G410" s="38"/>
      <c r="H410" s="38"/>
      <c r="I410" s="195"/>
      <c r="J410" s="38"/>
      <c r="K410" s="38"/>
      <c r="L410" s="41"/>
      <c r="M410" s="196"/>
      <c r="N410" s="197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236</v>
      </c>
      <c r="AU410" s="19" t="s">
        <v>82</v>
      </c>
    </row>
    <row r="411" spans="1:65" s="2" customFormat="1" ht="16.5" customHeight="1">
      <c r="A411" s="36"/>
      <c r="B411" s="37"/>
      <c r="C411" s="180" t="s">
        <v>425</v>
      </c>
      <c r="D411" s="180" t="s">
        <v>229</v>
      </c>
      <c r="E411" s="181" t="s">
        <v>2619</v>
      </c>
      <c r="F411" s="182" t="s">
        <v>2620</v>
      </c>
      <c r="G411" s="183" t="s">
        <v>328</v>
      </c>
      <c r="H411" s="184">
        <v>5.3</v>
      </c>
      <c r="I411" s="185"/>
      <c r="J411" s="186">
        <f>ROUND(I411*H411,2)</f>
        <v>0</v>
      </c>
      <c r="K411" s="182" t="s">
        <v>233</v>
      </c>
      <c r="L411" s="41"/>
      <c r="M411" s="187" t="s">
        <v>19</v>
      </c>
      <c r="N411" s="188" t="s">
        <v>44</v>
      </c>
      <c r="O411" s="66"/>
      <c r="P411" s="189">
        <f>O411*H411</f>
        <v>0</v>
      </c>
      <c r="Q411" s="189">
        <v>0</v>
      </c>
      <c r="R411" s="189">
        <f>Q411*H411</f>
        <v>0</v>
      </c>
      <c r="S411" s="189">
        <v>0</v>
      </c>
      <c r="T411" s="190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91" t="s">
        <v>143</v>
      </c>
      <c r="AT411" s="191" t="s">
        <v>229</v>
      </c>
      <c r="AU411" s="191" t="s">
        <v>82</v>
      </c>
      <c r="AY411" s="19" t="s">
        <v>226</v>
      </c>
      <c r="BE411" s="192">
        <f>IF(N411="základní",J411,0)</f>
        <v>0</v>
      </c>
      <c r="BF411" s="192">
        <f>IF(N411="snížená",J411,0)</f>
        <v>0</v>
      </c>
      <c r="BG411" s="192">
        <f>IF(N411="zákl. přenesená",J411,0)</f>
        <v>0</v>
      </c>
      <c r="BH411" s="192">
        <f>IF(N411="sníž. přenesená",J411,0)</f>
        <v>0</v>
      </c>
      <c r="BI411" s="192">
        <f>IF(N411="nulová",J411,0)</f>
        <v>0</v>
      </c>
      <c r="BJ411" s="19" t="s">
        <v>80</v>
      </c>
      <c r="BK411" s="192">
        <f>ROUND(I411*H411,2)</f>
        <v>0</v>
      </c>
      <c r="BL411" s="19" t="s">
        <v>143</v>
      </c>
      <c r="BM411" s="191" t="s">
        <v>2621</v>
      </c>
    </row>
    <row r="412" spans="1:65" s="2" customFormat="1" ht="11.25">
      <c r="A412" s="36"/>
      <c r="B412" s="37"/>
      <c r="C412" s="38"/>
      <c r="D412" s="193" t="s">
        <v>236</v>
      </c>
      <c r="E412" s="38"/>
      <c r="F412" s="194" t="s">
        <v>2622</v>
      </c>
      <c r="G412" s="38"/>
      <c r="H412" s="38"/>
      <c r="I412" s="195"/>
      <c r="J412" s="38"/>
      <c r="K412" s="38"/>
      <c r="L412" s="41"/>
      <c r="M412" s="196"/>
      <c r="N412" s="197"/>
      <c r="O412" s="66"/>
      <c r="P412" s="66"/>
      <c r="Q412" s="66"/>
      <c r="R412" s="66"/>
      <c r="S412" s="66"/>
      <c r="T412" s="67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T412" s="19" t="s">
        <v>236</v>
      </c>
      <c r="AU412" s="19" t="s">
        <v>82</v>
      </c>
    </row>
    <row r="413" spans="1:65" s="2" customFormat="1" ht="16.5" customHeight="1">
      <c r="A413" s="36"/>
      <c r="B413" s="37"/>
      <c r="C413" s="180" t="s">
        <v>431</v>
      </c>
      <c r="D413" s="180" t="s">
        <v>229</v>
      </c>
      <c r="E413" s="181" t="s">
        <v>2623</v>
      </c>
      <c r="F413" s="182" t="s">
        <v>2624</v>
      </c>
      <c r="G413" s="183" t="s">
        <v>328</v>
      </c>
      <c r="H413" s="184">
        <v>13.5</v>
      </c>
      <c r="I413" s="185"/>
      <c r="J413" s="186">
        <f>ROUND(I413*H413,2)</f>
        <v>0</v>
      </c>
      <c r="K413" s="182" t="s">
        <v>233</v>
      </c>
      <c r="L413" s="41"/>
      <c r="M413" s="187" t="s">
        <v>19</v>
      </c>
      <c r="N413" s="188" t="s">
        <v>44</v>
      </c>
      <c r="O413" s="66"/>
      <c r="P413" s="189">
        <f>O413*H413</f>
        <v>0</v>
      </c>
      <c r="Q413" s="189">
        <v>1.4100000000000001E-6</v>
      </c>
      <c r="R413" s="189">
        <f>Q413*H413</f>
        <v>1.9035E-5</v>
      </c>
      <c r="S413" s="189">
        <v>0</v>
      </c>
      <c r="T413" s="190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91" t="s">
        <v>143</v>
      </c>
      <c r="AT413" s="191" t="s">
        <v>229</v>
      </c>
      <c r="AU413" s="191" t="s">
        <v>82</v>
      </c>
      <c r="AY413" s="19" t="s">
        <v>226</v>
      </c>
      <c r="BE413" s="192">
        <f>IF(N413="základní",J413,0)</f>
        <v>0</v>
      </c>
      <c r="BF413" s="192">
        <f>IF(N413="snížená",J413,0)</f>
        <v>0</v>
      </c>
      <c r="BG413" s="192">
        <f>IF(N413="zákl. přenesená",J413,0)</f>
        <v>0</v>
      </c>
      <c r="BH413" s="192">
        <f>IF(N413="sníž. přenesená",J413,0)</f>
        <v>0</v>
      </c>
      <c r="BI413" s="192">
        <f>IF(N413="nulová",J413,0)</f>
        <v>0</v>
      </c>
      <c r="BJ413" s="19" t="s">
        <v>80</v>
      </c>
      <c r="BK413" s="192">
        <f>ROUND(I413*H413,2)</f>
        <v>0</v>
      </c>
      <c r="BL413" s="19" t="s">
        <v>143</v>
      </c>
      <c r="BM413" s="191" t="s">
        <v>2625</v>
      </c>
    </row>
    <row r="414" spans="1:65" s="2" customFormat="1" ht="11.25">
      <c r="A414" s="36"/>
      <c r="B414" s="37"/>
      <c r="C414" s="38"/>
      <c r="D414" s="193" t="s">
        <v>236</v>
      </c>
      <c r="E414" s="38"/>
      <c r="F414" s="194" t="s">
        <v>2626</v>
      </c>
      <c r="G414" s="38"/>
      <c r="H414" s="38"/>
      <c r="I414" s="195"/>
      <c r="J414" s="38"/>
      <c r="K414" s="38"/>
      <c r="L414" s="41"/>
      <c r="M414" s="196"/>
      <c r="N414" s="197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236</v>
      </c>
      <c r="AU414" s="19" t="s">
        <v>82</v>
      </c>
    </row>
    <row r="415" spans="1:65" s="2" customFormat="1" ht="24.2" customHeight="1">
      <c r="A415" s="36"/>
      <c r="B415" s="37"/>
      <c r="C415" s="180" t="s">
        <v>443</v>
      </c>
      <c r="D415" s="180" t="s">
        <v>229</v>
      </c>
      <c r="E415" s="181" t="s">
        <v>2627</v>
      </c>
      <c r="F415" s="182" t="s">
        <v>2628</v>
      </c>
      <c r="G415" s="183" t="s">
        <v>261</v>
      </c>
      <c r="H415" s="184">
        <v>1</v>
      </c>
      <c r="I415" s="185"/>
      <c r="J415" s="186">
        <f>ROUND(I415*H415,2)</f>
        <v>0</v>
      </c>
      <c r="K415" s="182" t="s">
        <v>233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0.32169599999999998</v>
      </c>
      <c r="R415" s="189">
        <f>Q415*H415</f>
        <v>0.32169599999999998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143</v>
      </c>
      <c r="AT415" s="191" t="s">
        <v>229</v>
      </c>
      <c r="AU415" s="191" t="s">
        <v>82</v>
      </c>
      <c r="AY415" s="19" t="s">
        <v>226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143</v>
      </c>
      <c r="BM415" s="191" t="s">
        <v>2629</v>
      </c>
    </row>
    <row r="416" spans="1:65" s="2" customFormat="1" ht="11.25">
      <c r="A416" s="36"/>
      <c r="B416" s="37"/>
      <c r="C416" s="38"/>
      <c r="D416" s="193" t="s">
        <v>236</v>
      </c>
      <c r="E416" s="38"/>
      <c r="F416" s="194" t="s">
        <v>2630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236</v>
      </c>
      <c r="AU416" s="19" t="s">
        <v>82</v>
      </c>
    </row>
    <row r="417" spans="1:65" s="13" customFormat="1" ht="11.25">
      <c r="B417" s="198"/>
      <c r="C417" s="199"/>
      <c r="D417" s="200" t="s">
        <v>238</v>
      </c>
      <c r="E417" s="201" t="s">
        <v>19</v>
      </c>
      <c r="F417" s="202" t="s">
        <v>2631</v>
      </c>
      <c r="G417" s="199"/>
      <c r="H417" s="201" t="s">
        <v>19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238</v>
      </c>
      <c r="AU417" s="208" t="s">
        <v>82</v>
      </c>
      <c r="AV417" s="13" t="s">
        <v>80</v>
      </c>
      <c r="AW417" s="13" t="s">
        <v>35</v>
      </c>
      <c r="AX417" s="13" t="s">
        <v>73</v>
      </c>
      <c r="AY417" s="208" t="s">
        <v>226</v>
      </c>
    </row>
    <row r="418" spans="1:65" s="14" customFormat="1" ht="11.25">
      <c r="B418" s="209"/>
      <c r="C418" s="210"/>
      <c r="D418" s="200" t="s">
        <v>238</v>
      </c>
      <c r="E418" s="211" t="s">
        <v>19</v>
      </c>
      <c r="F418" s="212" t="s">
        <v>521</v>
      </c>
      <c r="G418" s="210"/>
      <c r="H418" s="213">
        <v>1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238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226</v>
      </c>
    </row>
    <row r="419" spans="1:65" s="15" customFormat="1" ht="11.25">
      <c r="B419" s="220"/>
      <c r="C419" s="221"/>
      <c r="D419" s="200" t="s">
        <v>238</v>
      </c>
      <c r="E419" s="222" t="s">
        <v>19</v>
      </c>
      <c r="F419" s="223" t="s">
        <v>241</v>
      </c>
      <c r="G419" s="221"/>
      <c r="H419" s="224">
        <v>1</v>
      </c>
      <c r="I419" s="225"/>
      <c r="J419" s="221"/>
      <c r="K419" s="221"/>
      <c r="L419" s="226"/>
      <c r="M419" s="227"/>
      <c r="N419" s="228"/>
      <c r="O419" s="228"/>
      <c r="P419" s="228"/>
      <c r="Q419" s="228"/>
      <c r="R419" s="228"/>
      <c r="S419" s="228"/>
      <c r="T419" s="229"/>
      <c r="AT419" s="230" t="s">
        <v>238</v>
      </c>
      <c r="AU419" s="230" t="s">
        <v>82</v>
      </c>
      <c r="AV419" s="15" t="s">
        <v>143</v>
      </c>
      <c r="AW419" s="15" t="s">
        <v>35</v>
      </c>
      <c r="AX419" s="15" t="s">
        <v>80</v>
      </c>
      <c r="AY419" s="230" t="s">
        <v>226</v>
      </c>
    </row>
    <row r="420" spans="1:65" s="2" customFormat="1" ht="16.5" customHeight="1">
      <c r="A420" s="36"/>
      <c r="B420" s="37"/>
      <c r="C420" s="231" t="s">
        <v>448</v>
      </c>
      <c r="D420" s="231" t="s">
        <v>242</v>
      </c>
      <c r="E420" s="232" t="s">
        <v>2632</v>
      </c>
      <c r="F420" s="233" t="s">
        <v>2633</v>
      </c>
      <c r="G420" s="234" t="s">
        <v>261</v>
      </c>
      <c r="H420" s="235">
        <v>1</v>
      </c>
      <c r="I420" s="236"/>
      <c r="J420" s="237">
        <f>ROUND(I420*H420,2)</f>
        <v>0</v>
      </c>
      <c r="K420" s="233" t="s">
        <v>233</v>
      </c>
      <c r="L420" s="238"/>
      <c r="M420" s="239" t="s">
        <v>19</v>
      </c>
      <c r="N420" s="240" t="s">
        <v>44</v>
      </c>
      <c r="O420" s="66"/>
      <c r="P420" s="189">
        <f>O420*H420</f>
        <v>0</v>
      </c>
      <c r="Q420" s="189">
        <v>6.9000000000000006E-2</v>
      </c>
      <c r="R420" s="189">
        <f>Q420*H420</f>
        <v>6.9000000000000006E-2</v>
      </c>
      <c r="S420" s="189">
        <v>0</v>
      </c>
      <c r="T420" s="190">
        <f>S420*H420</f>
        <v>0</v>
      </c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R420" s="191" t="s">
        <v>275</v>
      </c>
      <c r="AT420" s="191" t="s">
        <v>242</v>
      </c>
      <c r="AU420" s="191" t="s">
        <v>82</v>
      </c>
      <c r="AY420" s="19" t="s">
        <v>226</v>
      </c>
      <c r="BE420" s="192">
        <f>IF(N420="základní",J420,0)</f>
        <v>0</v>
      </c>
      <c r="BF420" s="192">
        <f>IF(N420="snížená",J420,0)</f>
        <v>0</v>
      </c>
      <c r="BG420" s="192">
        <f>IF(N420="zákl. přenesená",J420,0)</f>
        <v>0</v>
      </c>
      <c r="BH420" s="192">
        <f>IF(N420="sníž. přenesená",J420,0)</f>
        <v>0</v>
      </c>
      <c r="BI420" s="192">
        <f>IF(N420="nulová",J420,0)</f>
        <v>0</v>
      </c>
      <c r="BJ420" s="19" t="s">
        <v>80</v>
      </c>
      <c r="BK420" s="192">
        <f>ROUND(I420*H420,2)</f>
        <v>0</v>
      </c>
      <c r="BL420" s="19" t="s">
        <v>143</v>
      </c>
      <c r="BM420" s="191" t="s">
        <v>2634</v>
      </c>
    </row>
    <row r="421" spans="1:65" s="2" customFormat="1" ht="19.5">
      <c r="A421" s="36"/>
      <c r="B421" s="37"/>
      <c r="C421" s="38"/>
      <c r="D421" s="200" t="s">
        <v>737</v>
      </c>
      <c r="E421" s="38"/>
      <c r="F421" s="249" t="s">
        <v>2635</v>
      </c>
      <c r="G421" s="38"/>
      <c r="H421" s="38"/>
      <c r="I421" s="195"/>
      <c r="J421" s="38"/>
      <c r="K421" s="38"/>
      <c r="L421" s="41"/>
      <c r="M421" s="196"/>
      <c r="N421" s="197"/>
      <c r="O421" s="66"/>
      <c r="P421" s="66"/>
      <c r="Q421" s="66"/>
      <c r="R421" s="66"/>
      <c r="S421" s="66"/>
      <c r="T421" s="67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T421" s="19" t="s">
        <v>737</v>
      </c>
      <c r="AU421" s="19" t="s">
        <v>82</v>
      </c>
    </row>
    <row r="422" spans="1:65" s="2" customFormat="1" ht="16.5" customHeight="1">
      <c r="A422" s="36"/>
      <c r="B422" s="37"/>
      <c r="C422" s="180" t="s">
        <v>452</v>
      </c>
      <c r="D422" s="180" t="s">
        <v>229</v>
      </c>
      <c r="E422" s="181" t="s">
        <v>2636</v>
      </c>
      <c r="F422" s="182" t="s">
        <v>2637</v>
      </c>
      <c r="G422" s="183" t="s">
        <v>261</v>
      </c>
      <c r="H422" s="184">
        <v>2</v>
      </c>
      <c r="I422" s="185"/>
      <c r="J422" s="186">
        <f>ROUND(I422*H422,2)</f>
        <v>0</v>
      </c>
      <c r="K422" s="182" t="s">
        <v>233</v>
      </c>
      <c r="L422" s="41"/>
      <c r="M422" s="187" t="s">
        <v>19</v>
      </c>
      <c r="N422" s="188" t="s">
        <v>44</v>
      </c>
      <c r="O422" s="66"/>
      <c r="P422" s="189">
        <f>O422*H422</f>
        <v>0</v>
      </c>
      <c r="Q422" s="189">
        <v>1.248E-2</v>
      </c>
      <c r="R422" s="189">
        <f>Q422*H422</f>
        <v>2.496E-2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143</v>
      </c>
      <c r="AT422" s="191" t="s">
        <v>229</v>
      </c>
      <c r="AU422" s="191" t="s">
        <v>82</v>
      </c>
      <c r="AY422" s="19" t="s">
        <v>226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143</v>
      </c>
      <c r="BM422" s="191" t="s">
        <v>2638</v>
      </c>
    </row>
    <row r="423" spans="1:65" s="2" customFormat="1" ht="11.25">
      <c r="A423" s="36"/>
      <c r="B423" s="37"/>
      <c r="C423" s="38"/>
      <c r="D423" s="193" t="s">
        <v>236</v>
      </c>
      <c r="E423" s="38"/>
      <c r="F423" s="194" t="s">
        <v>2639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236</v>
      </c>
      <c r="AU423" s="19" t="s">
        <v>82</v>
      </c>
    </row>
    <row r="424" spans="1:65" s="13" customFormat="1" ht="11.25">
      <c r="B424" s="198"/>
      <c r="C424" s="199"/>
      <c r="D424" s="200" t="s">
        <v>238</v>
      </c>
      <c r="E424" s="201" t="s">
        <v>19</v>
      </c>
      <c r="F424" s="202" t="s">
        <v>2640</v>
      </c>
      <c r="G424" s="199"/>
      <c r="H424" s="201" t="s">
        <v>19</v>
      </c>
      <c r="I424" s="203"/>
      <c r="J424" s="199"/>
      <c r="K424" s="199"/>
      <c r="L424" s="204"/>
      <c r="M424" s="205"/>
      <c r="N424" s="206"/>
      <c r="O424" s="206"/>
      <c r="P424" s="206"/>
      <c r="Q424" s="206"/>
      <c r="R424" s="206"/>
      <c r="S424" s="206"/>
      <c r="T424" s="207"/>
      <c r="AT424" s="208" t="s">
        <v>238</v>
      </c>
      <c r="AU424" s="208" t="s">
        <v>82</v>
      </c>
      <c r="AV424" s="13" t="s">
        <v>80</v>
      </c>
      <c r="AW424" s="13" t="s">
        <v>35</v>
      </c>
      <c r="AX424" s="13" t="s">
        <v>73</v>
      </c>
      <c r="AY424" s="208" t="s">
        <v>226</v>
      </c>
    </row>
    <row r="425" spans="1:65" s="13" customFormat="1" ht="11.25">
      <c r="B425" s="198"/>
      <c r="C425" s="199"/>
      <c r="D425" s="200" t="s">
        <v>238</v>
      </c>
      <c r="E425" s="201" t="s">
        <v>19</v>
      </c>
      <c r="F425" s="202" t="s">
        <v>2387</v>
      </c>
      <c r="G425" s="199"/>
      <c r="H425" s="201" t="s">
        <v>19</v>
      </c>
      <c r="I425" s="203"/>
      <c r="J425" s="199"/>
      <c r="K425" s="199"/>
      <c r="L425" s="204"/>
      <c r="M425" s="205"/>
      <c r="N425" s="206"/>
      <c r="O425" s="206"/>
      <c r="P425" s="206"/>
      <c r="Q425" s="206"/>
      <c r="R425" s="206"/>
      <c r="S425" s="206"/>
      <c r="T425" s="207"/>
      <c r="AT425" s="208" t="s">
        <v>238</v>
      </c>
      <c r="AU425" s="208" t="s">
        <v>82</v>
      </c>
      <c r="AV425" s="13" t="s">
        <v>80</v>
      </c>
      <c r="AW425" s="13" t="s">
        <v>35</v>
      </c>
      <c r="AX425" s="13" t="s">
        <v>73</v>
      </c>
      <c r="AY425" s="208" t="s">
        <v>226</v>
      </c>
    </row>
    <row r="426" spans="1:65" s="14" customFormat="1" ht="11.25">
      <c r="B426" s="209"/>
      <c r="C426" s="210"/>
      <c r="D426" s="200" t="s">
        <v>238</v>
      </c>
      <c r="E426" s="211" t="s">
        <v>19</v>
      </c>
      <c r="F426" s="212" t="s">
        <v>2641</v>
      </c>
      <c r="G426" s="210"/>
      <c r="H426" s="213">
        <v>2</v>
      </c>
      <c r="I426" s="214"/>
      <c r="J426" s="210"/>
      <c r="K426" s="210"/>
      <c r="L426" s="215"/>
      <c r="M426" s="216"/>
      <c r="N426" s="217"/>
      <c r="O426" s="217"/>
      <c r="P426" s="217"/>
      <c r="Q426" s="217"/>
      <c r="R426" s="217"/>
      <c r="S426" s="217"/>
      <c r="T426" s="218"/>
      <c r="AT426" s="219" t="s">
        <v>238</v>
      </c>
      <c r="AU426" s="219" t="s">
        <v>82</v>
      </c>
      <c r="AV426" s="14" t="s">
        <v>82</v>
      </c>
      <c r="AW426" s="14" t="s">
        <v>35</v>
      </c>
      <c r="AX426" s="14" t="s">
        <v>73</v>
      </c>
      <c r="AY426" s="219" t="s">
        <v>226</v>
      </c>
    </row>
    <row r="427" spans="1:65" s="15" customFormat="1" ht="11.25">
      <c r="B427" s="220"/>
      <c r="C427" s="221"/>
      <c r="D427" s="200" t="s">
        <v>238</v>
      </c>
      <c r="E427" s="222" t="s">
        <v>19</v>
      </c>
      <c r="F427" s="223" t="s">
        <v>241</v>
      </c>
      <c r="G427" s="221"/>
      <c r="H427" s="224">
        <v>2</v>
      </c>
      <c r="I427" s="225"/>
      <c r="J427" s="221"/>
      <c r="K427" s="221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238</v>
      </c>
      <c r="AU427" s="230" t="s">
        <v>82</v>
      </c>
      <c r="AV427" s="15" t="s">
        <v>143</v>
      </c>
      <c r="AW427" s="15" t="s">
        <v>35</v>
      </c>
      <c r="AX427" s="15" t="s">
        <v>80</v>
      </c>
      <c r="AY427" s="230" t="s">
        <v>226</v>
      </c>
    </row>
    <row r="428" spans="1:65" s="2" customFormat="1" ht="16.5" customHeight="1">
      <c r="A428" s="36"/>
      <c r="B428" s="37"/>
      <c r="C428" s="231" t="s">
        <v>456</v>
      </c>
      <c r="D428" s="231" t="s">
        <v>242</v>
      </c>
      <c r="E428" s="232" t="s">
        <v>2642</v>
      </c>
      <c r="F428" s="233" t="s">
        <v>2643</v>
      </c>
      <c r="G428" s="234" t="s">
        <v>261</v>
      </c>
      <c r="H428" s="235">
        <v>2</v>
      </c>
      <c r="I428" s="236"/>
      <c r="J428" s="237">
        <f>ROUND(I428*H428,2)</f>
        <v>0</v>
      </c>
      <c r="K428" s="233" t="s">
        <v>233</v>
      </c>
      <c r="L428" s="238"/>
      <c r="M428" s="239" t="s">
        <v>19</v>
      </c>
      <c r="N428" s="240" t="s">
        <v>44</v>
      </c>
      <c r="O428" s="66"/>
      <c r="P428" s="189">
        <f>O428*H428</f>
        <v>0</v>
      </c>
      <c r="Q428" s="189">
        <v>6.6000000000000003E-2</v>
      </c>
      <c r="R428" s="189">
        <f>Q428*H428</f>
        <v>0.13200000000000001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275</v>
      </c>
      <c r="AT428" s="191" t="s">
        <v>242</v>
      </c>
      <c r="AU428" s="191" t="s">
        <v>82</v>
      </c>
      <c r="AY428" s="19" t="s">
        <v>226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143</v>
      </c>
      <c r="BM428" s="191" t="s">
        <v>2644</v>
      </c>
    </row>
    <row r="429" spans="1:65" s="2" customFormat="1" ht="16.5" customHeight="1">
      <c r="A429" s="36"/>
      <c r="B429" s="37"/>
      <c r="C429" s="180" t="s">
        <v>463</v>
      </c>
      <c r="D429" s="180" t="s">
        <v>229</v>
      </c>
      <c r="E429" s="181" t="s">
        <v>2645</v>
      </c>
      <c r="F429" s="182" t="s">
        <v>2646</v>
      </c>
      <c r="G429" s="183" t="s">
        <v>261</v>
      </c>
      <c r="H429" s="184">
        <v>1</v>
      </c>
      <c r="I429" s="185"/>
      <c r="J429" s="186">
        <f>ROUND(I429*H429,2)</f>
        <v>0</v>
      </c>
      <c r="K429" s="182" t="s">
        <v>233</v>
      </c>
      <c r="L429" s="41"/>
      <c r="M429" s="187" t="s">
        <v>19</v>
      </c>
      <c r="N429" s="188" t="s">
        <v>44</v>
      </c>
      <c r="O429" s="66"/>
      <c r="P429" s="189">
        <f>O429*H429</f>
        <v>0</v>
      </c>
      <c r="Q429" s="189">
        <v>3.9273919999999997E-2</v>
      </c>
      <c r="R429" s="189">
        <f>Q429*H429</f>
        <v>3.9273919999999997E-2</v>
      </c>
      <c r="S429" s="189">
        <v>0</v>
      </c>
      <c r="T429" s="190">
        <f>S429*H429</f>
        <v>0</v>
      </c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R429" s="191" t="s">
        <v>143</v>
      </c>
      <c r="AT429" s="191" t="s">
        <v>229</v>
      </c>
      <c r="AU429" s="191" t="s">
        <v>82</v>
      </c>
      <c r="AY429" s="19" t="s">
        <v>226</v>
      </c>
      <c r="BE429" s="192">
        <f>IF(N429="základní",J429,0)</f>
        <v>0</v>
      </c>
      <c r="BF429" s="192">
        <f>IF(N429="snížená",J429,0)</f>
        <v>0</v>
      </c>
      <c r="BG429" s="192">
        <f>IF(N429="zákl. přenesená",J429,0)</f>
        <v>0</v>
      </c>
      <c r="BH429" s="192">
        <f>IF(N429="sníž. přenesená",J429,0)</f>
        <v>0</v>
      </c>
      <c r="BI429" s="192">
        <f>IF(N429="nulová",J429,0)</f>
        <v>0</v>
      </c>
      <c r="BJ429" s="19" t="s">
        <v>80</v>
      </c>
      <c r="BK429" s="192">
        <f>ROUND(I429*H429,2)</f>
        <v>0</v>
      </c>
      <c r="BL429" s="19" t="s">
        <v>143</v>
      </c>
      <c r="BM429" s="191" t="s">
        <v>2647</v>
      </c>
    </row>
    <row r="430" spans="1:65" s="2" customFormat="1" ht="11.25">
      <c r="A430" s="36"/>
      <c r="B430" s="37"/>
      <c r="C430" s="38"/>
      <c r="D430" s="193" t="s">
        <v>236</v>
      </c>
      <c r="E430" s="38"/>
      <c r="F430" s="194" t="s">
        <v>2648</v>
      </c>
      <c r="G430" s="38"/>
      <c r="H430" s="38"/>
      <c r="I430" s="195"/>
      <c r="J430" s="38"/>
      <c r="K430" s="38"/>
      <c r="L430" s="41"/>
      <c r="M430" s="196"/>
      <c r="N430" s="197"/>
      <c r="O430" s="66"/>
      <c r="P430" s="66"/>
      <c r="Q430" s="66"/>
      <c r="R430" s="66"/>
      <c r="S430" s="66"/>
      <c r="T430" s="67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T430" s="19" t="s">
        <v>236</v>
      </c>
      <c r="AU430" s="19" t="s">
        <v>82</v>
      </c>
    </row>
    <row r="431" spans="1:65" s="13" customFormat="1" ht="11.25">
      <c r="B431" s="198"/>
      <c r="C431" s="199"/>
      <c r="D431" s="200" t="s">
        <v>238</v>
      </c>
      <c r="E431" s="201" t="s">
        <v>19</v>
      </c>
      <c r="F431" s="202" t="s">
        <v>2640</v>
      </c>
      <c r="G431" s="199"/>
      <c r="H431" s="201" t="s">
        <v>19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238</v>
      </c>
      <c r="AU431" s="208" t="s">
        <v>82</v>
      </c>
      <c r="AV431" s="13" t="s">
        <v>80</v>
      </c>
      <c r="AW431" s="13" t="s">
        <v>35</v>
      </c>
      <c r="AX431" s="13" t="s">
        <v>73</v>
      </c>
      <c r="AY431" s="208" t="s">
        <v>226</v>
      </c>
    </row>
    <row r="432" spans="1:65" s="13" customFormat="1" ht="11.25">
      <c r="B432" s="198"/>
      <c r="C432" s="199"/>
      <c r="D432" s="200" t="s">
        <v>238</v>
      </c>
      <c r="E432" s="201" t="s">
        <v>19</v>
      </c>
      <c r="F432" s="202" t="s">
        <v>2387</v>
      </c>
      <c r="G432" s="199"/>
      <c r="H432" s="201" t="s">
        <v>19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238</v>
      </c>
      <c r="AU432" s="208" t="s">
        <v>82</v>
      </c>
      <c r="AV432" s="13" t="s">
        <v>80</v>
      </c>
      <c r="AW432" s="13" t="s">
        <v>35</v>
      </c>
      <c r="AX432" s="13" t="s">
        <v>73</v>
      </c>
      <c r="AY432" s="208" t="s">
        <v>226</v>
      </c>
    </row>
    <row r="433" spans="1:65" s="14" customFormat="1" ht="11.25">
      <c r="B433" s="209"/>
      <c r="C433" s="210"/>
      <c r="D433" s="200" t="s">
        <v>238</v>
      </c>
      <c r="E433" s="211" t="s">
        <v>19</v>
      </c>
      <c r="F433" s="212" t="s">
        <v>521</v>
      </c>
      <c r="G433" s="210"/>
      <c r="H433" s="213">
        <v>1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238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226</v>
      </c>
    </row>
    <row r="434" spans="1:65" s="15" customFormat="1" ht="11.25">
      <c r="B434" s="220"/>
      <c r="C434" s="221"/>
      <c r="D434" s="200" t="s">
        <v>238</v>
      </c>
      <c r="E434" s="222" t="s">
        <v>19</v>
      </c>
      <c r="F434" s="223" t="s">
        <v>241</v>
      </c>
      <c r="G434" s="221"/>
      <c r="H434" s="224">
        <v>1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238</v>
      </c>
      <c r="AU434" s="230" t="s">
        <v>82</v>
      </c>
      <c r="AV434" s="15" t="s">
        <v>143</v>
      </c>
      <c r="AW434" s="15" t="s">
        <v>35</v>
      </c>
      <c r="AX434" s="15" t="s">
        <v>80</v>
      </c>
      <c r="AY434" s="230" t="s">
        <v>226</v>
      </c>
    </row>
    <row r="435" spans="1:65" s="2" customFormat="1" ht="16.5" customHeight="1">
      <c r="A435" s="36"/>
      <c r="B435" s="37"/>
      <c r="C435" s="231" t="s">
        <v>470</v>
      </c>
      <c r="D435" s="231" t="s">
        <v>242</v>
      </c>
      <c r="E435" s="232" t="s">
        <v>2649</v>
      </c>
      <c r="F435" s="233" t="s">
        <v>2650</v>
      </c>
      <c r="G435" s="234" t="s">
        <v>261</v>
      </c>
      <c r="H435" s="235">
        <v>1</v>
      </c>
      <c r="I435" s="236"/>
      <c r="J435" s="237">
        <f>ROUND(I435*H435,2)</f>
        <v>0</v>
      </c>
      <c r="K435" s="233" t="s">
        <v>233</v>
      </c>
      <c r="L435" s="238"/>
      <c r="M435" s="239" t="s">
        <v>19</v>
      </c>
      <c r="N435" s="240" t="s">
        <v>44</v>
      </c>
      <c r="O435" s="66"/>
      <c r="P435" s="189">
        <f>O435*H435</f>
        <v>0</v>
      </c>
      <c r="Q435" s="189">
        <v>0.52100000000000002</v>
      </c>
      <c r="R435" s="189">
        <f>Q435*H435</f>
        <v>0.52100000000000002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275</v>
      </c>
      <c r="AT435" s="191" t="s">
        <v>242</v>
      </c>
      <c r="AU435" s="191" t="s">
        <v>82</v>
      </c>
      <c r="AY435" s="19" t="s">
        <v>226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143</v>
      </c>
      <c r="BM435" s="191" t="s">
        <v>2651</v>
      </c>
    </row>
    <row r="436" spans="1:65" s="2" customFormat="1" ht="16.5" customHeight="1">
      <c r="A436" s="36"/>
      <c r="B436" s="37"/>
      <c r="C436" s="180" t="s">
        <v>477</v>
      </c>
      <c r="D436" s="180" t="s">
        <v>229</v>
      </c>
      <c r="E436" s="181" t="s">
        <v>2652</v>
      </c>
      <c r="F436" s="182" t="s">
        <v>2653</v>
      </c>
      <c r="G436" s="183" t="s">
        <v>261</v>
      </c>
      <c r="H436" s="184">
        <v>1</v>
      </c>
      <c r="I436" s="185"/>
      <c r="J436" s="186">
        <f>ROUND(I436*H436,2)</f>
        <v>0</v>
      </c>
      <c r="K436" s="182" t="s">
        <v>233</v>
      </c>
      <c r="L436" s="41"/>
      <c r="M436" s="187" t="s">
        <v>19</v>
      </c>
      <c r="N436" s="188" t="s">
        <v>44</v>
      </c>
      <c r="O436" s="66"/>
      <c r="P436" s="189">
        <f>O436*H436</f>
        <v>0</v>
      </c>
      <c r="Q436" s="189">
        <v>0.217338</v>
      </c>
      <c r="R436" s="189">
        <f>Q436*H436</f>
        <v>0.217338</v>
      </c>
      <c r="S436" s="189">
        <v>0</v>
      </c>
      <c r="T436" s="190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91" t="s">
        <v>143</v>
      </c>
      <c r="AT436" s="191" t="s">
        <v>229</v>
      </c>
      <c r="AU436" s="191" t="s">
        <v>82</v>
      </c>
      <c r="AY436" s="19" t="s">
        <v>226</v>
      </c>
      <c r="BE436" s="192">
        <f>IF(N436="základní",J436,0)</f>
        <v>0</v>
      </c>
      <c r="BF436" s="192">
        <f>IF(N436="snížená",J436,0)</f>
        <v>0</v>
      </c>
      <c r="BG436" s="192">
        <f>IF(N436="zákl. přenesená",J436,0)</f>
        <v>0</v>
      </c>
      <c r="BH436" s="192">
        <f>IF(N436="sníž. přenesená",J436,0)</f>
        <v>0</v>
      </c>
      <c r="BI436" s="192">
        <f>IF(N436="nulová",J436,0)</f>
        <v>0</v>
      </c>
      <c r="BJ436" s="19" t="s">
        <v>80</v>
      </c>
      <c r="BK436" s="192">
        <f>ROUND(I436*H436,2)</f>
        <v>0</v>
      </c>
      <c r="BL436" s="19" t="s">
        <v>143</v>
      </c>
      <c r="BM436" s="191" t="s">
        <v>2654</v>
      </c>
    </row>
    <row r="437" spans="1:65" s="2" customFormat="1" ht="11.25">
      <c r="A437" s="36"/>
      <c r="B437" s="37"/>
      <c r="C437" s="38"/>
      <c r="D437" s="193" t="s">
        <v>236</v>
      </c>
      <c r="E437" s="38"/>
      <c r="F437" s="194" t="s">
        <v>2655</v>
      </c>
      <c r="G437" s="38"/>
      <c r="H437" s="38"/>
      <c r="I437" s="195"/>
      <c r="J437" s="38"/>
      <c r="K437" s="38"/>
      <c r="L437" s="41"/>
      <c r="M437" s="196"/>
      <c r="N437" s="197"/>
      <c r="O437" s="66"/>
      <c r="P437" s="66"/>
      <c r="Q437" s="66"/>
      <c r="R437" s="66"/>
      <c r="S437" s="66"/>
      <c r="T437" s="67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T437" s="19" t="s">
        <v>236</v>
      </c>
      <c r="AU437" s="19" t="s">
        <v>82</v>
      </c>
    </row>
    <row r="438" spans="1:65" s="13" customFormat="1" ht="11.25">
      <c r="B438" s="198"/>
      <c r="C438" s="199"/>
      <c r="D438" s="200" t="s">
        <v>238</v>
      </c>
      <c r="E438" s="201" t="s">
        <v>19</v>
      </c>
      <c r="F438" s="202" t="s">
        <v>2640</v>
      </c>
      <c r="G438" s="199"/>
      <c r="H438" s="201" t="s">
        <v>19</v>
      </c>
      <c r="I438" s="203"/>
      <c r="J438" s="199"/>
      <c r="K438" s="199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238</v>
      </c>
      <c r="AU438" s="208" t="s">
        <v>82</v>
      </c>
      <c r="AV438" s="13" t="s">
        <v>80</v>
      </c>
      <c r="AW438" s="13" t="s">
        <v>35</v>
      </c>
      <c r="AX438" s="13" t="s">
        <v>73</v>
      </c>
      <c r="AY438" s="208" t="s">
        <v>226</v>
      </c>
    </row>
    <row r="439" spans="1:65" s="13" customFormat="1" ht="11.25">
      <c r="B439" s="198"/>
      <c r="C439" s="199"/>
      <c r="D439" s="200" t="s">
        <v>238</v>
      </c>
      <c r="E439" s="201" t="s">
        <v>19</v>
      </c>
      <c r="F439" s="202" t="s">
        <v>2387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238</v>
      </c>
      <c r="AU439" s="208" t="s">
        <v>82</v>
      </c>
      <c r="AV439" s="13" t="s">
        <v>80</v>
      </c>
      <c r="AW439" s="13" t="s">
        <v>35</v>
      </c>
      <c r="AX439" s="13" t="s">
        <v>73</v>
      </c>
      <c r="AY439" s="208" t="s">
        <v>226</v>
      </c>
    </row>
    <row r="440" spans="1:65" s="14" customFormat="1" ht="11.25">
      <c r="B440" s="209"/>
      <c r="C440" s="210"/>
      <c r="D440" s="200" t="s">
        <v>238</v>
      </c>
      <c r="E440" s="211" t="s">
        <v>19</v>
      </c>
      <c r="F440" s="212" t="s">
        <v>521</v>
      </c>
      <c r="G440" s="210"/>
      <c r="H440" s="213">
        <v>1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238</v>
      </c>
      <c r="AU440" s="219" t="s">
        <v>82</v>
      </c>
      <c r="AV440" s="14" t="s">
        <v>82</v>
      </c>
      <c r="AW440" s="14" t="s">
        <v>35</v>
      </c>
      <c r="AX440" s="14" t="s">
        <v>73</v>
      </c>
      <c r="AY440" s="219" t="s">
        <v>226</v>
      </c>
    </row>
    <row r="441" spans="1:65" s="15" customFormat="1" ht="11.25">
      <c r="B441" s="220"/>
      <c r="C441" s="221"/>
      <c r="D441" s="200" t="s">
        <v>238</v>
      </c>
      <c r="E441" s="222" t="s">
        <v>19</v>
      </c>
      <c r="F441" s="223" t="s">
        <v>241</v>
      </c>
      <c r="G441" s="221"/>
      <c r="H441" s="224">
        <v>1</v>
      </c>
      <c r="I441" s="225"/>
      <c r="J441" s="221"/>
      <c r="K441" s="221"/>
      <c r="L441" s="226"/>
      <c r="M441" s="227"/>
      <c r="N441" s="228"/>
      <c r="O441" s="228"/>
      <c r="P441" s="228"/>
      <c r="Q441" s="228"/>
      <c r="R441" s="228"/>
      <c r="S441" s="228"/>
      <c r="T441" s="229"/>
      <c r="AT441" s="230" t="s">
        <v>238</v>
      </c>
      <c r="AU441" s="230" t="s">
        <v>82</v>
      </c>
      <c r="AV441" s="15" t="s">
        <v>143</v>
      </c>
      <c r="AW441" s="15" t="s">
        <v>35</v>
      </c>
      <c r="AX441" s="15" t="s">
        <v>80</v>
      </c>
      <c r="AY441" s="230" t="s">
        <v>226</v>
      </c>
    </row>
    <row r="442" spans="1:65" s="2" customFormat="1" ht="16.5" customHeight="1">
      <c r="A442" s="36"/>
      <c r="B442" s="37"/>
      <c r="C442" s="231" t="s">
        <v>436</v>
      </c>
      <c r="D442" s="231" t="s">
        <v>242</v>
      </c>
      <c r="E442" s="232" t="s">
        <v>2656</v>
      </c>
      <c r="F442" s="233" t="s">
        <v>2657</v>
      </c>
      <c r="G442" s="234" t="s">
        <v>261</v>
      </c>
      <c r="H442" s="235">
        <v>1</v>
      </c>
      <c r="I442" s="236"/>
      <c r="J442" s="237">
        <f>ROUND(I442*H442,2)</f>
        <v>0</v>
      </c>
      <c r="K442" s="233" t="s">
        <v>233</v>
      </c>
      <c r="L442" s="238"/>
      <c r="M442" s="239" t="s">
        <v>19</v>
      </c>
      <c r="N442" s="240" t="s">
        <v>44</v>
      </c>
      <c r="O442" s="66"/>
      <c r="P442" s="189">
        <f>O442*H442</f>
        <v>0</v>
      </c>
      <c r="Q442" s="189">
        <v>1.2E-2</v>
      </c>
      <c r="R442" s="189">
        <f>Q442*H442</f>
        <v>1.2E-2</v>
      </c>
      <c r="S442" s="189">
        <v>0</v>
      </c>
      <c r="T442" s="190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91" t="s">
        <v>275</v>
      </c>
      <c r="AT442" s="191" t="s">
        <v>242</v>
      </c>
      <c r="AU442" s="191" t="s">
        <v>82</v>
      </c>
      <c r="AY442" s="19" t="s">
        <v>226</v>
      </c>
      <c r="BE442" s="192">
        <f>IF(N442="základní",J442,0)</f>
        <v>0</v>
      </c>
      <c r="BF442" s="192">
        <f>IF(N442="snížená",J442,0)</f>
        <v>0</v>
      </c>
      <c r="BG442" s="192">
        <f>IF(N442="zákl. přenesená",J442,0)</f>
        <v>0</v>
      </c>
      <c r="BH442" s="192">
        <f>IF(N442="sníž. přenesená",J442,0)</f>
        <v>0</v>
      </c>
      <c r="BI442" s="192">
        <f>IF(N442="nulová",J442,0)</f>
        <v>0</v>
      </c>
      <c r="BJ442" s="19" t="s">
        <v>80</v>
      </c>
      <c r="BK442" s="192">
        <f>ROUND(I442*H442,2)</f>
        <v>0</v>
      </c>
      <c r="BL442" s="19" t="s">
        <v>143</v>
      </c>
      <c r="BM442" s="191" t="s">
        <v>2658</v>
      </c>
    </row>
    <row r="443" spans="1:65" s="2" customFormat="1" ht="16.5" customHeight="1">
      <c r="A443" s="36"/>
      <c r="B443" s="37"/>
      <c r="C443" s="180" t="s">
        <v>1504</v>
      </c>
      <c r="D443" s="180" t="s">
        <v>229</v>
      </c>
      <c r="E443" s="181" t="s">
        <v>2659</v>
      </c>
      <c r="F443" s="182" t="s">
        <v>2660</v>
      </c>
      <c r="G443" s="183" t="s">
        <v>261</v>
      </c>
      <c r="H443" s="184">
        <v>1</v>
      </c>
      <c r="I443" s="185"/>
      <c r="J443" s="186">
        <f>ROUND(I443*H443,2)</f>
        <v>0</v>
      </c>
      <c r="K443" s="182" t="s">
        <v>233</v>
      </c>
      <c r="L443" s="41"/>
      <c r="M443" s="187" t="s">
        <v>19</v>
      </c>
      <c r="N443" s="188" t="s">
        <v>44</v>
      </c>
      <c r="O443" s="66"/>
      <c r="P443" s="189">
        <f>O443*H443</f>
        <v>0</v>
      </c>
      <c r="Q443" s="189">
        <v>0</v>
      </c>
      <c r="R443" s="189">
        <f>Q443*H443</f>
        <v>0</v>
      </c>
      <c r="S443" s="189">
        <v>0</v>
      </c>
      <c r="T443" s="190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91" t="s">
        <v>143</v>
      </c>
      <c r="AT443" s="191" t="s">
        <v>229</v>
      </c>
      <c r="AU443" s="191" t="s">
        <v>82</v>
      </c>
      <c r="AY443" s="19" t="s">
        <v>226</v>
      </c>
      <c r="BE443" s="192">
        <f>IF(N443="základní",J443,0)</f>
        <v>0</v>
      </c>
      <c r="BF443" s="192">
        <f>IF(N443="snížená",J443,0)</f>
        <v>0</v>
      </c>
      <c r="BG443" s="192">
        <f>IF(N443="zákl. přenesená",J443,0)</f>
        <v>0</v>
      </c>
      <c r="BH443" s="192">
        <f>IF(N443="sníž. přenesená",J443,0)</f>
        <v>0</v>
      </c>
      <c r="BI443" s="192">
        <f>IF(N443="nulová",J443,0)</f>
        <v>0</v>
      </c>
      <c r="BJ443" s="19" t="s">
        <v>80</v>
      </c>
      <c r="BK443" s="192">
        <f>ROUND(I443*H443,2)</f>
        <v>0</v>
      </c>
      <c r="BL443" s="19" t="s">
        <v>143</v>
      </c>
      <c r="BM443" s="191" t="s">
        <v>2661</v>
      </c>
    </row>
    <row r="444" spans="1:65" s="2" customFormat="1" ht="11.25">
      <c r="A444" s="36"/>
      <c r="B444" s="37"/>
      <c r="C444" s="38"/>
      <c r="D444" s="193" t="s">
        <v>236</v>
      </c>
      <c r="E444" s="38"/>
      <c r="F444" s="194" t="s">
        <v>2662</v>
      </c>
      <c r="G444" s="38"/>
      <c r="H444" s="38"/>
      <c r="I444" s="195"/>
      <c r="J444" s="38"/>
      <c r="K444" s="38"/>
      <c r="L444" s="41"/>
      <c r="M444" s="196"/>
      <c r="N444" s="197"/>
      <c r="O444" s="66"/>
      <c r="P444" s="66"/>
      <c r="Q444" s="66"/>
      <c r="R444" s="66"/>
      <c r="S444" s="66"/>
      <c r="T444" s="67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T444" s="19" t="s">
        <v>236</v>
      </c>
      <c r="AU444" s="19" t="s">
        <v>82</v>
      </c>
    </row>
    <row r="445" spans="1:65" s="13" customFormat="1" ht="11.25">
      <c r="B445" s="198"/>
      <c r="C445" s="199"/>
      <c r="D445" s="200" t="s">
        <v>238</v>
      </c>
      <c r="E445" s="201" t="s">
        <v>19</v>
      </c>
      <c r="F445" s="202" t="s">
        <v>2600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238</v>
      </c>
      <c r="AU445" s="208" t="s">
        <v>82</v>
      </c>
      <c r="AV445" s="13" t="s">
        <v>80</v>
      </c>
      <c r="AW445" s="13" t="s">
        <v>35</v>
      </c>
      <c r="AX445" s="13" t="s">
        <v>73</v>
      </c>
      <c r="AY445" s="208" t="s">
        <v>226</v>
      </c>
    </row>
    <row r="446" spans="1:65" s="13" customFormat="1" ht="11.25">
      <c r="B446" s="198"/>
      <c r="C446" s="199"/>
      <c r="D446" s="200" t="s">
        <v>238</v>
      </c>
      <c r="E446" s="201" t="s">
        <v>19</v>
      </c>
      <c r="F446" s="202" t="s">
        <v>2601</v>
      </c>
      <c r="G446" s="199"/>
      <c r="H446" s="201" t="s">
        <v>19</v>
      </c>
      <c r="I446" s="203"/>
      <c r="J446" s="199"/>
      <c r="K446" s="199"/>
      <c r="L446" s="204"/>
      <c r="M446" s="205"/>
      <c r="N446" s="206"/>
      <c r="O446" s="206"/>
      <c r="P446" s="206"/>
      <c r="Q446" s="206"/>
      <c r="R446" s="206"/>
      <c r="S446" s="206"/>
      <c r="T446" s="207"/>
      <c r="AT446" s="208" t="s">
        <v>238</v>
      </c>
      <c r="AU446" s="208" t="s">
        <v>82</v>
      </c>
      <c r="AV446" s="13" t="s">
        <v>80</v>
      </c>
      <c r="AW446" s="13" t="s">
        <v>35</v>
      </c>
      <c r="AX446" s="13" t="s">
        <v>73</v>
      </c>
      <c r="AY446" s="208" t="s">
        <v>226</v>
      </c>
    </row>
    <row r="447" spans="1:65" s="14" customFormat="1" ht="11.25">
      <c r="B447" s="209"/>
      <c r="C447" s="210"/>
      <c r="D447" s="200" t="s">
        <v>238</v>
      </c>
      <c r="E447" s="211" t="s">
        <v>19</v>
      </c>
      <c r="F447" s="212" t="s">
        <v>521</v>
      </c>
      <c r="G447" s="210"/>
      <c r="H447" s="213">
        <v>1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238</v>
      </c>
      <c r="AU447" s="219" t="s">
        <v>82</v>
      </c>
      <c r="AV447" s="14" t="s">
        <v>82</v>
      </c>
      <c r="AW447" s="14" t="s">
        <v>35</v>
      </c>
      <c r="AX447" s="14" t="s">
        <v>73</v>
      </c>
      <c r="AY447" s="219" t="s">
        <v>226</v>
      </c>
    </row>
    <row r="448" spans="1:65" s="15" customFormat="1" ht="11.25">
      <c r="B448" s="220"/>
      <c r="C448" s="221"/>
      <c r="D448" s="200" t="s">
        <v>238</v>
      </c>
      <c r="E448" s="222" t="s">
        <v>19</v>
      </c>
      <c r="F448" s="223" t="s">
        <v>241</v>
      </c>
      <c r="G448" s="221"/>
      <c r="H448" s="224">
        <v>1</v>
      </c>
      <c r="I448" s="225"/>
      <c r="J448" s="221"/>
      <c r="K448" s="221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238</v>
      </c>
      <c r="AU448" s="230" t="s">
        <v>82</v>
      </c>
      <c r="AV448" s="15" t="s">
        <v>143</v>
      </c>
      <c r="AW448" s="15" t="s">
        <v>35</v>
      </c>
      <c r="AX448" s="15" t="s">
        <v>80</v>
      </c>
      <c r="AY448" s="230" t="s">
        <v>226</v>
      </c>
    </row>
    <row r="449" spans="1:65" s="2" customFormat="1" ht="16.5" customHeight="1">
      <c r="A449" s="36"/>
      <c r="B449" s="37"/>
      <c r="C449" s="231" t="s">
        <v>485</v>
      </c>
      <c r="D449" s="231" t="s">
        <v>242</v>
      </c>
      <c r="E449" s="232" t="s">
        <v>2663</v>
      </c>
      <c r="F449" s="233" t="s">
        <v>2664</v>
      </c>
      <c r="G449" s="234" t="s">
        <v>261</v>
      </c>
      <c r="H449" s="235">
        <v>1</v>
      </c>
      <c r="I449" s="236"/>
      <c r="J449" s="237">
        <f>ROUND(I449*H449,2)</f>
        <v>0</v>
      </c>
      <c r="K449" s="233" t="s">
        <v>233</v>
      </c>
      <c r="L449" s="238"/>
      <c r="M449" s="239" t="s">
        <v>19</v>
      </c>
      <c r="N449" s="240" t="s">
        <v>44</v>
      </c>
      <c r="O449" s="66"/>
      <c r="P449" s="189">
        <f>O449*H449</f>
        <v>0</v>
      </c>
      <c r="Q449" s="189">
        <v>8.9999999999999998E-4</v>
      </c>
      <c r="R449" s="189">
        <f>Q449*H449</f>
        <v>8.9999999999999998E-4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275</v>
      </c>
      <c r="AT449" s="191" t="s">
        <v>242</v>
      </c>
      <c r="AU449" s="191" t="s">
        <v>82</v>
      </c>
      <c r="AY449" s="19" t="s">
        <v>226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143</v>
      </c>
      <c r="BM449" s="191" t="s">
        <v>2665</v>
      </c>
    </row>
    <row r="450" spans="1:65" s="2" customFormat="1" ht="16.5" customHeight="1">
      <c r="A450" s="36"/>
      <c r="B450" s="37"/>
      <c r="C450" s="231" t="s">
        <v>1090</v>
      </c>
      <c r="D450" s="231" t="s">
        <v>242</v>
      </c>
      <c r="E450" s="232" t="s">
        <v>2666</v>
      </c>
      <c r="F450" s="233" t="s">
        <v>2667</v>
      </c>
      <c r="G450" s="234" t="s">
        <v>261</v>
      </c>
      <c r="H450" s="235">
        <v>1</v>
      </c>
      <c r="I450" s="236"/>
      <c r="J450" s="237">
        <f>ROUND(I450*H450,2)</f>
        <v>0</v>
      </c>
      <c r="K450" s="233" t="s">
        <v>233</v>
      </c>
      <c r="L450" s="238"/>
      <c r="M450" s="239" t="s">
        <v>19</v>
      </c>
      <c r="N450" s="240" t="s">
        <v>44</v>
      </c>
      <c r="O450" s="66"/>
      <c r="P450" s="189">
        <f>O450*H450</f>
        <v>0</v>
      </c>
      <c r="Q450" s="189">
        <v>6.8999999999999999E-3</v>
      </c>
      <c r="R450" s="189">
        <f>Q450*H450</f>
        <v>6.8999999999999999E-3</v>
      </c>
      <c r="S450" s="189">
        <v>0</v>
      </c>
      <c r="T450" s="190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91" t="s">
        <v>275</v>
      </c>
      <c r="AT450" s="191" t="s">
        <v>242</v>
      </c>
      <c r="AU450" s="191" t="s">
        <v>82</v>
      </c>
      <c r="AY450" s="19" t="s">
        <v>226</v>
      </c>
      <c r="BE450" s="192">
        <f>IF(N450="základní",J450,0)</f>
        <v>0</v>
      </c>
      <c r="BF450" s="192">
        <f>IF(N450="snížená",J450,0)</f>
        <v>0</v>
      </c>
      <c r="BG450" s="192">
        <f>IF(N450="zákl. přenesená",J450,0)</f>
        <v>0</v>
      </c>
      <c r="BH450" s="192">
        <f>IF(N450="sníž. přenesená",J450,0)</f>
        <v>0</v>
      </c>
      <c r="BI450" s="192">
        <f>IF(N450="nulová",J450,0)</f>
        <v>0</v>
      </c>
      <c r="BJ450" s="19" t="s">
        <v>80</v>
      </c>
      <c r="BK450" s="192">
        <f>ROUND(I450*H450,2)</f>
        <v>0</v>
      </c>
      <c r="BL450" s="19" t="s">
        <v>143</v>
      </c>
      <c r="BM450" s="191" t="s">
        <v>2668</v>
      </c>
    </row>
    <row r="451" spans="1:65" s="2" customFormat="1" ht="16.5" customHeight="1">
      <c r="A451" s="36"/>
      <c r="B451" s="37"/>
      <c r="C451" s="180" t="s">
        <v>1096</v>
      </c>
      <c r="D451" s="180" t="s">
        <v>229</v>
      </c>
      <c r="E451" s="181" t="s">
        <v>2669</v>
      </c>
      <c r="F451" s="182" t="s">
        <v>2670</v>
      </c>
      <c r="G451" s="183" t="s">
        <v>328</v>
      </c>
      <c r="H451" s="184">
        <v>5.3</v>
      </c>
      <c r="I451" s="185"/>
      <c r="J451" s="186">
        <f>ROUND(I451*H451,2)</f>
        <v>0</v>
      </c>
      <c r="K451" s="182" t="s">
        <v>233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1.9236000000000001E-4</v>
      </c>
      <c r="R451" s="189">
        <f>Q451*H451</f>
        <v>1.0195079999999999E-3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143</v>
      </c>
      <c r="AT451" s="191" t="s">
        <v>229</v>
      </c>
      <c r="AU451" s="191" t="s">
        <v>82</v>
      </c>
      <c r="AY451" s="19" t="s">
        <v>226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143</v>
      </c>
      <c r="BM451" s="191" t="s">
        <v>2671</v>
      </c>
    </row>
    <row r="452" spans="1:65" s="2" customFormat="1" ht="11.25">
      <c r="A452" s="36"/>
      <c r="B452" s="37"/>
      <c r="C452" s="38"/>
      <c r="D452" s="193" t="s">
        <v>236</v>
      </c>
      <c r="E452" s="38"/>
      <c r="F452" s="194" t="s">
        <v>2672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236</v>
      </c>
      <c r="AU452" s="19" t="s">
        <v>82</v>
      </c>
    </row>
    <row r="453" spans="1:65" s="2" customFormat="1" ht="16.5" customHeight="1">
      <c r="A453" s="36"/>
      <c r="B453" s="37"/>
      <c r="C453" s="180" t="s">
        <v>1104</v>
      </c>
      <c r="D453" s="180" t="s">
        <v>229</v>
      </c>
      <c r="E453" s="181" t="s">
        <v>2673</v>
      </c>
      <c r="F453" s="182" t="s">
        <v>2674</v>
      </c>
      <c r="G453" s="183" t="s">
        <v>328</v>
      </c>
      <c r="H453" s="184">
        <v>18.8</v>
      </c>
      <c r="I453" s="185"/>
      <c r="J453" s="186">
        <f>ROUND(I453*H453,2)</f>
        <v>0</v>
      </c>
      <c r="K453" s="182" t="s">
        <v>233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9.4500000000000007E-5</v>
      </c>
      <c r="R453" s="189">
        <f>Q453*H453</f>
        <v>1.7766000000000001E-3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143</v>
      </c>
      <c r="AT453" s="191" t="s">
        <v>229</v>
      </c>
      <c r="AU453" s="191" t="s">
        <v>82</v>
      </c>
      <c r="AY453" s="19" t="s">
        <v>226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143</v>
      </c>
      <c r="BM453" s="191" t="s">
        <v>2675</v>
      </c>
    </row>
    <row r="454" spans="1:65" s="2" customFormat="1" ht="11.25">
      <c r="A454" s="36"/>
      <c r="B454" s="37"/>
      <c r="C454" s="38"/>
      <c r="D454" s="193" t="s">
        <v>236</v>
      </c>
      <c r="E454" s="38"/>
      <c r="F454" s="194" t="s">
        <v>2676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236</v>
      </c>
      <c r="AU454" s="19" t="s">
        <v>82</v>
      </c>
    </row>
    <row r="455" spans="1:65" s="2" customFormat="1" ht="16.5" customHeight="1">
      <c r="A455" s="36"/>
      <c r="B455" s="37"/>
      <c r="C455" s="180" t="s">
        <v>1111</v>
      </c>
      <c r="D455" s="180" t="s">
        <v>229</v>
      </c>
      <c r="E455" s="181" t="s">
        <v>2677</v>
      </c>
      <c r="F455" s="182" t="s">
        <v>2678</v>
      </c>
      <c r="G455" s="183" t="s">
        <v>1358</v>
      </c>
      <c r="H455" s="184">
        <v>1</v>
      </c>
      <c r="I455" s="185"/>
      <c r="J455" s="186">
        <f>ROUND(I455*H455,2)</f>
        <v>0</v>
      </c>
      <c r="K455" s="182" t="s">
        <v>19</v>
      </c>
      <c r="L455" s="41"/>
      <c r="M455" s="187" t="s">
        <v>19</v>
      </c>
      <c r="N455" s="188" t="s">
        <v>44</v>
      </c>
      <c r="O455" s="66"/>
      <c r="P455" s="189">
        <f>O455*H455</f>
        <v>0</v>
      </c>
      <c r="Q455" s="189">
        <v>0</v>
      </c>
      <c r="R455" s="189">
        <f>Q455*H455</f>
        <v>0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143</v>
      </c>
      <c r="AT455" s="191" t="s">
        <v>229</v>
      </c>
      <c r="AU455" s="191" t="s">
        <v>82</v>
      </c>
      <c r="AY455" s="19" t="s">
        <v>226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143</v>
      </c>
      <c r="BM455" s="191" t="s">
        <v>2679</v>
      </c>
    </row>
    <row r="456" spans="1:65" s="2" customFormat="1" ht="16.5" customHeight="1">
      <c r="A456" s="36"/>
      <c r="B456" s="37"/>
      <c r="C456" s="180" t="s">
        <v>1116</v>
      </c>
      <c r="D456" s="180" t="s">
        <v>229</v>
      </c>
      <c r="E456" s="181" t="s">
        <v>2680</v>
      </c>
      <c r="F456" s="182" t="s">
        <v>2681</v>
      </c>
      <c r="G456" s="183" t="s">
        <v>1358</v>
      </c>
      <c r="H456" s="184">
        <v>1</v>
      </c>
      <c r="I456" s="185"/>
      <c r="J456" s="186">
        <f>ROUND(I456*H456,2)</f>
        <v>0</v>
      </c>
      <c r="K456" s="182" t="s">
        <v>19</v>
      </c>
      <c r="L456" s="41"/>
      <c r="M456" s="187" t="s">
        <v>19</v>
      </c>
      <c r="N456" s="188" t="s">
        <v>44</v>
      </c>
      <c r="O456" s="66"/>
      <c r="P456" s="189">
        <f>O456*H456</f>
        <v>0</v>
      </c>
      <c r="Q456" s="189">
        <v>0</v>
      </c>
      <c r="R456" s="189">
        <f>Q456*H456</f>
        <v>0</v>
      </c>
      <c r="S456" s="189">
        <v>0</v>
      </c>
      <c r="T456" s="190">
        <f>S456*H456</f>
        <v>0</v>
      </c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R456" s="191" t="s">
        <v>143</v>
      </c>
      <c r="AT456" s="191" t="s">
        <v>229</v>
      </c>
      <c r="AU456" s="191" t="s">
        <v>82</v>
      </c>
      <c r="AY456" s="19" t="s">
        <v>226</v>
      </c>
      <c r="BE456" s="192">
        <f>IF(N456="základní",J456,0)</f>
        <v>0</v>
      </c>
      <c r="BF456" s="192">
        <f>IF(N456="snížená",J456,0)</f>
        <v>0</v>
      </c>
      <c r="BG456" s="192">
        <f>IF(N456="zákl. přenesená",J456,0)</f>
        <v>0</v>
      </c>
      <c r="BH456" s="192">
        <f>IF(N456="sníž. přenesená",J456,0)</f>
        <v>0</v>
      </c>
      <c r="BI456" s="192">
        <f>IF(N456="nulová",J456,0)</f>
        <v>0</v>
      </c>
      <c r="BJ456" s="19" t="s">
        <v>80</v>
      </c>
      <c r="BK456" s="192">
        <f>ROUND(I456*H456,2)</f>
        <v>0</v>
      </c>
      <c r="BL456" s="19" t="s">
        <v>143</v>
      </c>
      <c r="BM456" s="191" t="s">
        <v>2682</v>
      </c>
    </row>
    <row r="457" spans="1:65" s="12" customFormat="1" ht="22.9" customHeight="1">
      <c r="B457" s="164"/>
      <c r="C457" s="165"/>
      <c r="D457" s="166" t="s">
        <v>72</v>
      </c>
      <c r="E457" s="178" t="s">
        <v>281</v>
      </c>
      <c r="F457" s="178" t="s">
        <v>719</v>
      </c>
      <c r="G457" s="165"/>
      <c r="H457" s="165"/>
      <c r="I457" s="168"/>
      <c r="J457" s="179">
        <f>BK457</f>
        <v>0</v>
      </c>
      <c r="K457" s="165"/>
      <c r="L457" s="170"/>
      <c r="M457" s="171"/>
      <c r="N457" s="172"/>
      <c r="O457" s="172"/>
      <c r="P457" s="173">
        <f>SUM(P458:P466)</f>
        <v>0</v>
      </c>
      <c r="Q457" s="172"/>
      <c r="R457" s="173">
        <f>SUM(R458:R466)</f>
        <v>6.2637239999999998</v>
      </c>
      <c r="S457" s="172"/>
      <c r="T457" s="174">
        <f>SUM(T458:T466)</f>
        <v>0</v>
      </c>
      <c r="AR457" s="175" t="s">
        <v>80</v>
      </c>
      <c r="AT457" s="176" t="s">
        <v>72</v>
      </c>
      <c r="AU457" s="176" t="s">
        <v>80</v>
      </c>
      <c r="AY457" s="175" t="s">
        <v>226</v>
      </c>
      <c r="BK457" s="177">
        <f>SUM(BK458:BK466)</f>
        <v>0</v>
      </c>
    </row>
    <row r="458" spans="1:65" s="2" customFormat="1" ht="16.5" customHeight="1">
      <c r="A458" s="36"/>
      <c r="B458" s="37"/>
      <c r="C458" s="180" t="s">
        <v>1122</v>
      </c>
      <c r="D458" s="180" t="s">
        <v>229</v>
      </c>
      <c r="E458" s="181" t="s">
        <v>2683</v>
      </c>
      <c r="F458" s="182" t="s">
        <v>2684</v>
      </c>
      <c r="G458" s="183" t="s">
        <v>328</v>
      </c>
      <c r="H458" s="184">
        <v>20</v>
      </c>
      <c r="I458" s="185"/>
      <c r="J458" s="186">
        <f>ROUND(I458*H458,2)</f>
        <v>0</v>
      </c>
      <c r="K458" s="182" t="s">
        <v>233</v>
      </c>
      <c r="L458" s="41"/>
      <c r="M458" s="187" t="s">
        <v>19</v>
      </c>
      <c r="N458" s="188" t="s">
        <v>44</v>
      </c>
      <c r="O458" s="66"/>
      <c r="P458" s="189">
        <f>O458*H458</f>
        <v>0</v>
      </c>
      <c r="Q458" s="189">
        <v>0.29220869999999999</v>
      </c>
      <c r="R458" s="189">
        <f>Q458*H458</f>
        <v>5.8441739999999998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143</v>
      </c>
      <c r="AT458" s="191" t="s">
        <v>229</v>
      </c>
      <c r="AU458" s="191" t="s">
        <v>82</v>
      </c>
      <c r="AY458" s="19" t="s">
        <v>226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143</v>
      </c>
      <c r="BM458" s="191" t="s">
        <v>2685</v>
      </c>
    </row>
    <row r="459" spans="1:65" s="2" customFormat="1" ht="11.25">
      <c r="A459" s="36"/>
      <c r="B459" s="37"/>
      <c r="C459" s="38"/>
      <c r="D459" s="193" t="s">
        <v>236</v>
      </c>
      <c r="E459" s="38"/>
      <c r="F459" s="194" t="s">
        <v>2686</v>
      </c>
      <c r="G459" s="38"/>
      <c r="H459" s="38"/>
      <c r="I459" s="195"/>
      <c r="J459" s="38"/>
      <c r="K459" s="38"/>
      <c r="L459" s="41"/>
      <c r="M459" s="196"/>
      <c r="N459" s="197"/>
      <c r="O459" s="66"/>
      <c r="P459" s="66"/>
      <c r="Q459" s="66"/>
      <c r="R459" s="66"/>
      <c r="S459" s="66"/>
      <c r="T459" s="67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T459" s="19" t="s">
        <v>236</v>
      </c>
      <c r="AU459" s="19" t="s">
        <v>82</v>
      </c>
    </row>
    <row r="460" spans="1:65" s="13" customFormat="1" ht="11.25">
      <c r="B460" s="198"/>
      <c r="C460" s="199"/>
      <c r="D460" s="200" t="s">
        <v>238</v>
      </c>
      <c r="E460" s="201" t="s">
        <v>19</v>
      </c>
      <c r="F460" s="202" t="s">
        <v>2687</v>
      </c>
      <c r="G460" s="199"/>
      <c r="H460" s="201" t="s">
        <v>19</v>
      </c>
      <c r="I460" s="203"/>
      <c r="J460" s="199"/>
      <c r="K460" s="199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238</v>
      </c>
      <c r="AU460" s="208" t="s">
        <v>82</v>
      </c>
      <c r="AV460" s="13" t="s">
        <v>80</v>
      </c>
      <c r="AW460" s="13" t="s">
        <v>35</v>
      </c>
      <c r="AX460" s="13" t="s">
        <v>73</v>
      </c>
      <c r="AY460" s="208" t="s">
        <v>226</v>
      </c>
    </row>
    <row r="461" spans="1:65" s="14" customFormat="1" ht="11.25">
      <c r="B461" s="209"/>
      <c r="C461" s="210"/>
      <c r="D461" s="200" t="s">
        <v>238</v>
      </c>
      <c r="E461" s="211" t="s">
        <v>19</v>
      </c>
      <c r="F461" s="212" t="s">
        <v>2688</v>
      </c>
      <c r="G461" s="210"/>
      <c r="H461" s="213">
        <v>20</v>
      </c>
      <c r="I461" s="214"/>
      <c r="J461" s="210"/>
      <c r="K461" s="210"/>
      <c r="L461" s="215"/>
      <c r="M461" s="216"/>
      <c r="N461" s="217"/>
      <c r="O461" s="217"/>
      <c r="P461" s="217"/>
      <c r="Q461" s="217"/>
      <c r="R461" s="217"/>
      <c r="S461" s="217"/>
      <c r="T461" s="218"/>
      <c r="AT461" s="219" t="s">
        <v>238</v>
      </c>
      <c r="AU461" s="219" t="s">
        <v>82</v>
      </c>
      <c r="AV461" s="14" t="s">
        <v>82</v>
      </c>
      <c r="AW461" s="14" t="s">
        <v>35</v>
      </c>
      <c r="AX461" s="14" t="s">
        <v>73</v>
      </c>
      <c r="AY461" s="219" t="s">
        <v>226</v>
      </c>
    </row>
    <row r="462" spans="1:65" s="15" customFormat="1" ht="11.25">
      <c r="B462" s="220"/>
      <c r="C462" s="221"/>
      <c r="D462" s="200" t="s">
        <v>238</v>
      </c>
      <c r="E462" s="222" t="s">
        <v>19</v>
      </c>
      <c r="F462" s="223" t="s">
        <v>241</v>
      </c>
      <c r="G462" s="221"/>
      <c r="H462" s="224">
        <v>20</v>
      </c>
      <c r="I462" s="225"/>
      <c r="J462" s="221"/>
      <c r="K462" s="221"/>
      <c r="L462" s="226"/>
      <c r="M462" s="227"/>
      <c r="N462" s="228"/>
      <c r="O462" s="228"/>
      <c r="P462" s="228"/>
      <c r="Q462" s="228"/>
      <c r="R462" s="228"/>
      <c r="S462" s="228"/>
      <c r="T462" s="229"/>
      <c r="AT462" s="230" t="s">
        <v>238</v>
      </c>
      <c r="AU462" s="230" t="s">
        <v>82</v>
      </c>
      <c r="AV462" s="15" t="s">
        <v>143</v>
      </c>
      <c r="AW462" s="15" t="s">
        <v>35</v>
      </c>
      <c r="AX462" s="15" t="s">
        <v>80</v>
      </c>
      <c r="AY462" s="230" t="s">
        <v>226</v>
      </c>
    </row>
    <row r="463" spans="1:65" s="2" customFormat="1" ht="16.5" customHeight="1">
      <c r="A463" s="36"/>
      <c r="B463" s="37"/>
      <c r="C463" s="231" t="s">
        <v>1129</v>
      </c>
      <c r="D463" s="231" t="s">
        <v>242</v>
      </c>
      <c r="E463" s="232" t="s">
        <v>2689</v>
      </c>
      <c r="F463" s="233" t="s">
        <v>2690</v>
      </c>
      <c r="G463" s="234" t="s">
        <v>328</v>
      </c>
      <c r="H463" s="235">
        <v>19.5</v>
      </c>
      <c r="I463" s="236"/>
      <c r="J463" s="237">
        <f>ROUND(I463*H463,2)</f>
        <v>0</v>
      </c>
      <c r="K463" s="233" t="s">
        <v>233</v>
      </c>
      <c r="L463" s="238"/>
      <c r="M463" s="239" t="s">
        <v>19</v>
      </c>
      <c r="N463" s="240" t="s">
        <v>44</v>
      </c>
      <c r="O463" s="66"/>
      <c r="P463" s="189">
        <f>O463*H463</f>
        <v>0</v>
      </c>
      <c r="Q463" s="189">
        <v>1.5599999999999999E-2</v>
      </c>
      <c r="R463" s="189">
        <f>Q463*H463</f>
        <v>0.30419999999999997</v>
      </c>
      <c r="S463" s="189">
        <v>0</v>
      </c>
      <c r="T463" s="190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91" t="s">
        <v>275</v>
      </c>
      <c r="AT463" s="191" t="s">
        <v>242</v>
      </c>
      <c r="AU463" s="191" t="s">
        <v>82</v>
      </c>
      <c r="AY463" s="19" t="s">
        <v>226</v>
      </c>
      <c r="BE463" s="192">
        <f>IF(N463="základní",J463,0)</f>
        <v>0</v>
      </c>
      <c r="BF463" s="192">
        <f>IF(N463="snížená",J463,0)</f>
        <v>0</v>
      </c>
      <c r="BG463" s="192">
        <f>IF(N463="zákl. přenesená",J463,0)</f>
        <v>0</v>
      </c>
      <c r="BH463" s="192">
        <f>IF(N463="sníž. přenesená",J463,0)</f>
        <v>0</v>
      </c>
      <c r="BI463" s="192">
        <f>IF(N463="nulová",J463,0)</f>
        <v>0</v>
      </c>
      <c r="BJ463" s="19" t="s">
        <v>80</v>
      </c>
      <c r="BK463" s="192">
        <f>ROUND(I463*H463,2)</f>
        <v>0</v>
      </c>
      <c r="BL463" s="19" t="s">
        <v>143</v>
      </c>
      <c r="BM463" s="191" t="s">
        <v>2691</v>
      </c>
    </row>
    <row r="464" spans="1:65" s="2" customFormat="1" ht="16.5" customHeight="1">
      <c r="A464" s="36"/>
      <c r="B464" s="37"/>
      <c r="C464" s="231" t="s">
        <v>1136</v>
      </c>
      <c r="D464" s="231" t="s">
        <v>242</v>
      </c>
      <c r="E464" s="232" t="s">
        <v>2692</v>
      </c>
      <c r="F464" s="233" t="s">
        <v>2693</v>
      </c>
      <c r="G464" s="234" t="s">
        <v>261</v>
      </c>
      <c r="H464" s="235">
        <v>1</v>
      </c>
      <c r="I464" s="236"/>
      <c r="J464" s="237">
        <f>ROUND(I464*H464,2)</f>
        <v>0</v>
      </c>
      <c r="K464" s="233" t="s">
        <v>233</v>
      </c>
      <c r="L464" s="238"/>
      <c r="M464" s="239" t="s">
        <v>19</v>
      </c>
      <c r="N464" s="240" t="s">
        <v>44</v>
      </c>
      <c r="O464" s="66"/>
      <c r="P464" s="189">
        <f>O464*H464</f>
        <v>0</v>
      </c>
      <c r="Q464" s="189">
        <v>1.3500000000000001E-3</v>
      </c>
      <c r="R464" s="189">
        <f>Q464*H464</f>
        <v>1.3500000000000001E-3</v>
      </c>
      <c r="S464" s="189">
        <v>0</v>
      </c>
      <c r="T464" s="190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91" t="s">
        <v>275</v>
      </c>
      <c r="AT464" s="191" t="s">
        <v>242</v>
      </c>
      <c r="AU464" s="191" t="s">
        <v>82</v>
      </c>
      <c r="AY464" s="19" t="s">
        <v>226</v>
      </c>
      <c r="BE464" s="192">
        <f>IF(N464="základní",J464,0)</f>
        <v>0</v>
      </c>
      <c r="BF464" s="192">
        <f>IF(N464="snížená",J464,0)</f>
        <v>0</v>
      </c>
      <c r="BG464" s="192">
        <f>IF(N464="zákl. přenesená",J464,0)</f>
        <v>0</v>
      </c>
      <c r="BH464" s="192">
        <f>IF(N464="sníž. přenesená",J464,0)</f>
        <v>0</v>
      </c>
      <c r="BI464" s="192">
        <f>IF(N464="nulová",J464,0)</f>
        <v>0</v>
      </c>
      <c r="BJ464" s="19" t="s">
        <v>80</v>
      </c>
      <c r="BK464" s="192">
        <f>ROUND(I464*H464,2)</f>
        <v>0</v>
      </c>
      <c r="BL464" s="19" t="s">
        <v>143</v>
      </c>
      <c r="BM464" s="191" t="s">
        <v>2694</v>
      </c>
    </row>
    <row r="465" spans="1:65" s="2" customFormat="1" ht="16.5" customHeight="1">
      <c r="A465" s="36"/>
      <c r="B465" s="37"/>
      <c r="C465" s="231" t="s">
        <v>1142</v>
      </c>
      <c r="D465" s="231" t="s">
        <v>242</v>
      </c>
      <c r="E465" s="232" t="s">
        <v>2695</v>
      </c>
      <c r="F465" s="233" t="s">
        <v>2696</v>
      </c>
      <c r="G465" s="234" t="s">
        <v>328</v>
      </c>
      <c r="H465" s="235">
        <v>20</v>
      </c>
      <c r="I465" s="236"/>
      <c r="J465" s="237">
        <f>ROUND(I465*H465,2)</f>
        <v>0</v>
      </c>
      <c r="K465" s="233" t="s">
        <v>233</v>
      </c>
      <c r="L465" s="238"/>
      <c r="M465" s="239" t="s">
        <v>19</v>
      </c>
      <c r="N465" s="240" t="s">
        <v>44</v>
      </c>
      <c r="O465" s="66"/>
      <c r="P465" s="189">
        <f>O465*H465</f>
        <v>0</v>
      </c>
      <c r="Q465" s="189">
        <v>3.5999999999999999E-3</v>
      </c>
      <c r="R465" s="189">
        <f>Q465*H465</f>
        <v>7.1999999999999995E-2</v>
      </c>
      <c r="S465" s="189">
        <v>0</v>
      </c>
      <c r="T465" s="190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91" t="s">
        <v>275</v>
      </c>
      <c r="AT465" s="191" t="s">
        <v>242</v>
      </c>
      <c r="AU465" s="191" t="s">
        <v>82</v>
      </c>
      <c r="AY465" s="19" t="s">
        <v>226</v>
      </c>
      <c r="BE465" s="192">
        <f>IF(N465="základní",J465,0)</f>
        <v>0</v>
      </c>
      <c r="BF465" s="192">
        <f>IF(N465="snížená",J465,0)</f>
        <v>0</v>
      </c>
      <c r="BG465" s="192">
        <f>IF(N465="zákl. přenesená",J465,0)</f>
        <v>0</v>
      </c>
      <c r="BH465" s="192">
        <f>IF(N465="sníž. přenesená",J465,0)</f>
        <v>0</v>
      </c>
      <c r="BI465" s="192">
        <f>IF(N465="nulová",J465,0)</f>
        <v>0</v>
      </c>
      <c r="BJ465" s="19" t="s">
        <v>80</v>
      </c>
      <c r="BK465" s="192">
        <f>ROUND(I465*H465,2)</f>
        <v>0</v>
      </c>
      <c r="BL465" s="19" t="s">
        <v>143</v>
      </c>
      <c r="BM465" s="191" t="s">
        <v>2697</v>
      </c>
    </row>
    <row r="466" spans="1:65" s="2" customFormat="1" ht="16.5" customHeight="1">
      <c r="A466" s="36"/>
      <c r="B466" s="37"/>
      <c r="C466" s="231" t="s">
        <v>1148</v>
      </c>
      <c r="D466" s="231" t="s">
        <v>242</v>
      </c>
      <c r="E466" s="232" t="s">
        <v>2698</v>
      </c>
      <c r="F466" s="233" t="s">
        <v>2699</v>
      </c>
      <c r="G466" s="234" t="s">
        <v>261</v>
      </c>
      <c r="H466" s="235">
        <v>1</v>
      </c>
      <c r="I466" s="236"/>
      <c r="J466" s="237">
        <f>ROUND(I466*H466,2)</f>
        <v>0</v>
      </c>
      <c r="K466" s="233" t="s">
        <v>19</v>
      </c>
      <c r="L466" s="238"/>
      <c r="M466" s="239" t="s">
        <v>19</v>
      </c>
      <c r="N466" s="240" t="s">
        <v>44</v>
      </c>
      <c r="O466" s="66"/>
      <c r="P466" s="189">
        <f>O466*H466</f>
        <v>0</v>
      </c>
      <c r="Q466" s="189">
        <v>4.2000000000000003E-2</v>
      </c>
      <c r="R466" s="189">
        <f>Q466*H466</f>
        <v>4.2000000000000003E-2</v>
      </c>
      <c r="S466" s="189">
        <v>0</v>
      </c>
      <c r="T466" s="190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91" t="s">
        <v>275</v>
      </c>
      <c r="AT466" s="191" t="s">
        <v>242</v>
      </c>
      <c r="AU466" s="191" t="s">
        <v>82</v>
      </c>
      <c r="AY466" s="19" t="s">
        <v>226</v>
      </c>
      <c r="BE466" s="192">
        <f>IF(N466="základní",J466,0)</f>
        <v>0</v>
      </c>
      <c r="BF466" s="192">
        <f>IF(N466="snížená",J466,0)</f>
        <v>0</v>
      </c>
      <c r="BG466" s="192">
        <f>IF(N466="zákl. přenesená",J466,0)</f>
        <v>0</v>
      </c>
      <c r="BH466" s="192">
        <f>IF(N466="sníž. přenesená",J466,0)</f>
        <v>0</v>
      </c>
      <c r="BI466" s="192">
        <f>IF(N466="nulová",J466,0)</f>
        <v>0</v>
      </c>
      <c r="BJ466" s="19" t="s">
        <v>80</v>
      </c>
      <c r="BK466" s="192">
        <f>ROUND(I466*H466,2)</f>
        <v>0</v>
      </c>
      <c r="BL466" s="19" t="s">
        <v>143</v>
      </c>
      <c r="BM466" s="191" t="s">
        <v>2700</v>
      </c>
    </row>
    <row r="467" spans="1:65" s="12" customFormat="1" ht="22.9" customHeight="1">
      <c r="B467" s="164"/>
      <c r="C467" s="165"/>
      <c r="D467" s="166" t="s">
        <v>72</v>
      </c>
      <c r="E467" s="178" t="s">
        <v>587</v>
      </c>
      <c r="F467" s="178" t="s">
        <v>588</v>
      </c>
      <c r="G467" s="165"/>
      <c r="H467" s="165"/>
      <c r="I467" s="168"/>
      <c r="J467" s="179">
        <f>BK467</f>
        <v>0</v>
      </c>
      <c r="K467" s="165"/>
      <c r="L467" s="170"/>
      <c r="M467" s="171"/>
      <c r="N467" s="172"/>
      <c r="O467" s="172"/>
      <c r="P467" s="173">
        <f>SUM(P468:P469)</f>
        <v>0</v>
      </c>
      <c r="Q467" s="172"/>
      <c r="R467" s="173">
        <f>SUM(R468:R469)</f>
        <v>0</v>
      </c>
      <c r="S467" s="172"/>
      <c r="T467" s="174">
        <f>SUM(T468:T469)</f>
        <v>0</v>
      </c>
      <c r="AR467" s="175" t="s">
        <v>80</v>
      </c>
      <c r="AT467" s="176" t="s">
        <v>72</v>
      </c>
      <c r="AU467" s="176" t="s">
        <v>80</v>
      </c>
      <c r="AY467" s="175" t="s">
        <v>226</v>
      </c>
      <c r="BK467" s="177">
        <f>SUM(BK468:BK469)</f>
        <v>0</v>
      </c>
    </row>
    <row r="468" spans="1:65" s="2" customFormat="1" ht="24.2" customHeight="1">
      <c r="A468" s="36"/>
      <c r="B468" s="37"/>
      <c r="C468" s="180" t="s">
        <v>1153</v>
      </c>
      <c r="D468" s="180" t="s">
        <v>229</v>
      </c>
      <c r="E468" s="181" t="s">
        <v>2701</v>
      </c>
      <c r="F468" s="182" t="s">
        <v>2702</v>
      </c>
      <c r="G468" s="183" t="s">
        <v>245</v>
      </c>
      <c r="H468" s="184">
        <v>65.697999999999993</v>
      </c>
      <c r="I468" s="185"/>
      <c r="J468" s="186">
        <f>ROUND(I468*H468,2)</f>
        <v>0</v>
      </c>
      <c r="K468" s="182" t="s">
        <v>233</v>
      </c>
      <c r="L468" s="41"/>
      <c r="M468" s="187" t="s">
        <v>19</v>
      </c>
      <c r="N468" s="188" t="s">
        <v>44</v>
      </c>
      <c r="O468" s="66"/>
      <c r="P468" s="189">
        <f>O468*H468</f>
        <v>0</v>
      </c>
      <c r="Q468" s="189">
        <v>0</v>
      </c>
      <c r="R468" s="189">
        <f>Q468*H468</f>
        <v>0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143</v>
      </c>
      <c r="AT468" s="191" t="s">
        <v>229</v>
      </c>
      <c r="AU468" s="191" t="s">
        <v>82</v>
      </c>
      <c r="AY468" s="19" t="s">
        <v>226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143</v>
      </c>
      <c r="BM468" s="191" t="s">
        <v>2703</v>
      </c>
    </row>
    <row r="469" spans="1:65" s="2" customFormat="1" ht="11.25">
      <c r="A469" s="36"/>
      <c r="B469" s="37"/>
      <c r="C469" s="38"/>
      <c r="D469" s="193" t="s">
        <v>236</v>
      </c>
      <c r="E469" s="38"/>
      <c r="F469" s="194" t="s">
        <v>2704</v>
      </c>
      <c r="G469" s="38"/>
      <c r="H469" s="38"/>
      <c r="I469" s="195"/>
      <c r="J469" s="38"/>
      <c r="K469" s="38"/>
      <c r="L469" s="41"/>
      <c r="M469" s="196"/>
      <c r="N469" s="197"/>
      <c r="O469" s="66"/>
      <c r="P469" s="66"/>
      <c r="Q469" s="66"/>
      <c r="R469" s="66"/>
      <c r="S469" s="66"/>
      <c r="T469" s="67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T469" s="19" t="s">
        <v>236</v>
      </c>
      <c r="AU469" s="19" t="s">
        <v>82</v>
      </c>
    </row>
    <row r="470" spans="1:65" s="12" customFormat="1" ht="25.9" customHeight="1">
      <c r="B470" s="164"/>
      <c r="C470" s="165"/>
      <c r="D470" s="166" t="s">
        <v>72</v>
      </c>
      <c r="E470" s="167" t="s">
        <v>224</v>
      </c>
      <c r="F470" s="167" t="s">
        <v>225</v>
      </c>
      <c r="G470" s="165"/>
      <c r="H470" s="165"/>
      <c r="I470" s="168"/>
      <c r="J470" s="169">
        <f>BK470</f>
        <v>0</v>
      </c>
      <c r="K470" s="165"/>
      <c r="L470" s="170"/>
      <c r="M470" s="171"/>
      <c r="N470" s="172"/>
      <c r="O470" s="172"/>
      <c r="P470" s="173">
        <f>P471+P564+P617+P727+P754</f>
        <v>0</v>
      </c>
      <c r="Q470" s="172"/>
      <c r="R470" s="173">
        <f>R471+R564+R617+R727+R754</f>
        <v>2.4249981551000004</v>
      </c>
      <c r="S470" s="172"/>
      <c r="T470" s="174">
        <f>T471+T564+T617+T727+T754</f>
        <v>0</v>
      </c>
      <c r="AR470" s="175" t="s">
        <v>82</v>
      </c>
      <c r="AT470" s="176" t="s">
        <v>72</v>
      </c>
      <c r="AU470" s="176" t="s">
        <v>73</v>
      </c>
      <c r="AY470" s="175" t="s">
        <v>226</v>
      </c>
      <c r="BK470" s="177">
        <f>BK471+BK564+BK617+BK727+BK754</f>
        <v>0</v>
      </c>
    </row>
    <row r="471" spans="1:65" s="12" customFormat="1" ht="22.9" customHeight="1">
      <c r="B471" s="164"/>
      <c r="C471" s="165"/>
      <c r="D471" s="166" t="s">
        <v>72</v>
      </c>
      <c r="E471" s="178" t="s">
        <v>441</v>
      </c>
      <c r="F471" s="178" t="s">
        <v>442</v>
      </c>
      <c r="G471" s="165"/>
      <c r="H471" s="165"/>
      <c r="I471" s="168"/>
      <c r="J471" s="179">
        <f>BK471</f>
        <v>0</v>
      </c>
      <c r="K471" s="165"/>
      <c r="L471" s="170"/>
      <c r="M471" s="171"/>
      <c r="N471" s="172"/>
      <c r="O471" s="172"/>
      <c r="P471" s="173">
        <f>SUM(P472:P563)</f>
        <v>0</v>
      </c>
      <c r="Q471" s="172"/>
      <c r="R471" s="173">
        <f>SUM(R472:R563)</f>
        <v>0.69467709999999994</v>
      </c>
      <c r="S471" s="172"/>
      <c r="T471" s="174">
        <f>SUM(T472:T563)</f>
        <v>0</v>
      </c>
      <c r="AR471" s="175" t="s">
        <v>82</v>
      </c>
      <c r="AT471" s="176" t="s">
        <v>72</v>
      </c>
      <c r="AU471" s="176" t="s">
        <v>80</v>
      </c>
      <c r="AY471" s="175" t="s">
        <v>226</v>
      </c>
      <c r="BK471" s="177">
        <f>SUM(BK472:BK563)</f>
        <v>0</v>
      </c>
    </row>
    <row r="472" spans="1:65" s="2" customFormat="1" ht="16.5" customHeight="1">
      <c r="A472" s="36"/>
      <c r="B472" s="37"/>
      <c r="C472" s="180" t="s">
        <v>1159</v>
      </c>
      <c r="D472" s="180" t="s">
        <v>229</v>
      </c>
      <c r="E472" s="181" t="s">
        <v>2705</v>
      </c>
      <c r="F472" s="182" t="s">
        <v>2706</v>
      </c>
      <c r="G472" s="183" t="s">
        <v>328</v>
      </c>
      <c r="H472" s="184">
        <v>21.5</v>
      </c>
      <c r="I472" s="185"/>
      <c r="J472" s="186">
        <f>ROUND(I472*H472,2)</f>
        <v>0</v>
      </c>
      <c r="K472" s="182" t="s">
        <v>233</v>
      </c>
      <c r="L472" s="41"/>
      <c r="M472" s="187" t="s">
        <v>19</v>
      </c>
      <c r="N472" s="188" t="s">
        <v>44</v>
      </c>
      <c r="O472" s="66"/>
      <c r="P472" s="189">
        <f>O472*H472</f>
        <v>0</v>
      </c>
      <c r="Q472" s="189">
        <v>1.4215499999999999E-3</v>
      </c>
      <c r="R472" s="189">
        <f>Q472*H472</f>
        <v>3.0563324999999999E-2</v>
      </c>
      <c r="S472" s="189">
        <v>0</v>
      </c>
      <c r="T472" s="190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91" t="s">
        <v>234</v>
      </c>
      <c r="AT472" s="191" t="s">
        <v>229</v>
      </c>
      <c r="AU472" s="191" t="s">
        <v>82</v>
      </c>
      <c r="AY472" s="19" t="s">
        <v>226</v>
      </c>
      <c r="BE472" s="192">
        <f>IF(N472="základní",J472,0)</f>
        <v>0</v>
      </c>
      <c r="BF472" s="192">
        <f>IF(N472="snížená",J472,0)</f>
        <v>0</v>
      </c>
      <c r="BG472" s="192">
        <f>IF(N472="zákl. přenesená",J472,0)</f>
        <v>0</v>
      </c>
      <c r="BH472" s="192">
        <f>IF(N472="sníž. přenesená",J472,0)</f>
        <v>0</v>
      </c>
      <c r="BI472" s="192">
        <f>IF(N472="nulová",J472,0)</f>
        <v>0</v>
      </c>
      <c r="BJ472" s="19" t="s">
        <v>80</v>
      </c>
      <c r="BK472" s="192">
        <f>ROUND(I472*H472,2)</f>
        <v>0</v>
      </c>
      <c r="BL472" s="19" t="s">
        <v>234</v>
      </c>
      <c r="BM472" s="191" t="s">
        <v>2707</v>
      </c>
    </row>
    <row r="473" spans="1:65" s="2" customFormat="1" ht="11.25">
      <c r="A473" s="36"/>
      <c r="B473" s="37"/>
      <c r="C473" s="38"/>
      <c r="D473" s="193" t="s">
        <v>236</v>
      </c>
      <c r="E473" s="38"/>
      <c r="F473" s="194" t="s">
        <v>2708</v>
      </c>
      <c r="G473" s="38"/>
      <c r="H473" s="38"/>
      <c r="I473" s="195"/>
      <c r="J473" s="38"/>
      <c r="K473" s="38"/>
      <c r="L473" s="41"/>
      <c r="M473" s="196"/>
      <c r="N473" s="197"/>
      <c r="O473" s="66"/>
      <c r="P473" s="66"/>
      <c r="Q473" s="66"/>
      <c r="R473" s="66"/>
      <c r="S473" s="66"/>
      <c r="T473" s="67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T473" s="19" t="s">
        <v>236</v>
      </c>
      <c r="AU473" s="19" t="s">
        <v>82</v>
      </c>
    </row>
    <row r="474" spans="1:65" s="13" customFormat="1" ht="11.25">
      <c r="B474" s="198"/>
      <c r="C474" s="199"/>
      <c r="D474" s="200" t="s">
        <v>238</v>
      </c>
      <c r="E474" s="201" t="s">
        <v>19</v>
      </c>
      <c r="F474" s="202" t="s">
        <v>2709</v>
      </c>
      <c r="G474" s="199"/>
      <c r="H474" s="201" t="s">
        <v>19</v>
      </c>
      <c r="I474" s="203"/>
      <c r="J474" s="199"/>
      <c r="K474" s="199"/>
      <c r="L474" s="204"/>
      <c r="M474" s="205"/>
      <c r="N474" s="206"/>
      <c r="O474" s="206"/>
      <c r="P474" s="206"/>
      <c r="Q474" s="206"/>
      <c r="R474" s="206"/>
      <c r="S474" s="206"/>
      <c r="T474" s="207"/>
      <c r="AT474" s="208" t="s">
        <v>238</v>
      </c>
      <c r="AU474" s="208" t="s">
        <v>82</v>
      </c>
      <c r="AV474" s="13" t="s">
        <v>80</v>
      </c>
      <c r="AW474" s="13" t="s">
        <v>35</v>
      </c>
      <c r="AX474" s="13" t="s">
        <v>73</v>
      </c>
      <c r="AY474" s="208" t="s">
        <v>226</v>
      </c>
    </row>
    <row r="475" spans="1:65" s="13" customFormat="1" ht="11.25">
      <c r="B475" s="198"/>
      <c r="C475" s="199"/>
      <c r="D475" s="200" t="s">
        <v>238</v>
      </c>
      <c r="E475" s="201" t="s">
        <v>19</v>
      </c>
      <c r="F475" s="202" t="s">
        <v>2710</v>
      </c>
      <c r="G475" s="199"/>
      <c r="H475" s="201" t="s">
        <v>19</v>
      </c>
      <c r="I475" s="203"/>
      <c r="J475" s="199"/>
      <c r="K475" s="199"/>
      <c r="L475" s="204"/>
      <c r="M475" s="205"/>
      <c r="N475" s="206"/>
      <c r="O475" s="206"/>
      <c r="P475" s="206"/>
      <c r="Q475" s="206"/>
      <c r="R475" s="206"/>
      <c r="S475" s="206"/>
      <c r="T475" s="207"/>
      <c r="AT475" s="208" t="s">
        <v>238</v>
      </c>
      <c r="AU475" s="208" t="s">
        <v>82</v>
      </c>
      <c r="AV475" s="13" t="s">
        <v>80</v>
      </c>
      <c r="AW475" s="13" t="s">
        <v>35</v>
      </c>
      <c r="AX475" s="13" t="s">
        <v>73</v>
      </c>
      <c r="AY475" s="208" t="s">
        <v>226</v>
      </c>
    </row>
    <row r="476" spans="1:65" s="14" customFormat="1" ht="11.25">
      <c r="B476" s="209"/>
      <c r="C476" s="210"/>
      <c r="D476" s="200" t="s">
        <v>238</v>
      </c>
      <c r="E476" s="211" t="s">
        <v>19</v>
      </c>
      <c r="F476" s="212" t="s">
        <v>2711</v>
      </c>
      <c r="G476" s="210"/>
      <c r="H476" s="213">
        <v>2.2999999999999998</v>
      </c>
      <c r="I476" s="214"/>
      <c r="J476" s="210"/>
      <c r="K476" s="210"/>
      <c r="L476" s="215"/>
      <c r="M476" s="216"/>
      <c r="N476" s="217"/>
      <c r="O476" s="217"/>
      <c r="P476" s="217"/>
      <c r="Q476" s="217"/>
      <c r="R476" s="217"/>
      <c r="S476" s="217"/>
      <c r="T476" s="218"/>
      <c r="AT476" s="219" t="s">
        <v>238</v>
      </c>
      <c r="AU476" s="219" t="s">
        <v>82</v>
      </c>
      <c r="AV476" s="14" t="s">
        <v>82</v>
      </c>
      <c r="AW476" s="14" t="s">
        <v>35</v>
      </c>
      <c r="AX476" s="14" t="s">
        <v>73</v>
      </c>
      <c r="AY476" s="219" t="s">
        <v>226</v>
      </c>
    </row>
    <row r="477" spans="1:65" s="14" customFormat="1" ht="11.25">
      <c r="B477" s="209"/>
      <c r="C477" s="210"/>
      <c r="D477" s="200" t="s">
        <v>238</v>
      </c>
      <c r="E477" s="211" t="s">
        <v>19</v>
      </c>
      <c r="F477" s="212" t="s">
        <v>2712</v>
      </c>
      <c r="G477" s="210"/>
      <c r="H477" s="213">
        <v>2.7</v>
      </c>
      <c r="I477" s="214"/>
      <c r="J477" s="210"/>
      <c r="K477" s="210"/>
      <c r="L477" s="215"/>
      <c r="M477" s="216"/>
      <c r="N477" s="217"/>
      <c r="O477" s="217"/>
      <c r="P477" s="217"/>
      <c r="Q477" s="217"/>
      <c r="R477" s="217"/>
      <c r="S477" s="217"/>
      <c r="T477" s="218"/>
      <c r="AT477" s="219" t="s">
        <v>238</v>
      </c>
      <c r="AU477" s="219" t="s">
        <v>82</v>
      </c>
      <c r="AV477" s="14" t="s">
        <v>82</v>
      </c>
      <c r="AW477" s="14" t="s">
        <v>35</v>
      </c>
      <c r="AX477" s="14" t="s">
        <v>73</v>
      </c>
      <c r="AY477" s="219" t="s">
        <v>226</v>
      </c>
    </row>
    <row r="478" spans="1:65" s="14" customFormat="1" ht="11.25">
      <c r="B478" s="209"/>
      <c r="C478" s="210"/>
      <c r="D478" s="200" t="s">
        <v>238</v>
      </c>
      <c r="E478" s="211" t="s">
        <v>19</v>
      </c>
      <c r="F478" s="212" t="s">
        <v>2713</v>
      </c>
      <c r="G478" s="210"/>
      <c r="H478" s="213">
        <v>2</v>
      </c>
      <c r="I478" s="214"/>
      <c r="J478" s="210"/>
      <c r="K478" s="210"/>
      <c r="L478" s="215"/>
      <c r="M478" s="216"/>
      <c r="N478" s="217"/>
      <c r="O478" s="217"/>
      <c r="P478" s="217"/>
      <c r="Q478" s="217"/>
      <c r="R478" s="217"/>
      <c r="S478" s="217"/>
      <c r="T478" s="218"/>
      <c r="AT478" s="219" t="s">
        <v>238</v>
      </c>
      <c r="AU478" s="219" t="s">
        <v>82</v>
      </c>
      <c r="AV478" s="14" t="s">
        <v>82</v>
      </c>
      <c r="AW478" s="14" t="s">
        <v>35</v>
      </c>
      <c r="AX478" s="14" t="s">
        <v>73</v>
      </c>
      <c r="AY478" s="219" t="s">
        <v>226</v>
      </c>
    </row>
    <row r="479" spans="1:65" s="14" customFormat="1" ht="11.25">
      <c r="B479" s="209"/>
      <c r="C479" s="210"/>
      <c r="D479" s="200" t="s">
        <v>238</v>
      </c>
      <c r="E479" s="211" t="s">
        <v>19</v>
      </c>
      <c r="F479" s="212" t="s">
        <v>2714</v>
      </c>
      <c r="G479" s="210"/>
      <c r="H479" s="213">
        <v>2</v>
      </c>
      <c r="I479" s="214"/>
      <c r="J479" s="210"/>
      <c r="K479" s="210"/>
      <c r="L479" s="215"/>
      <c r="M479" s="216"/>
      <c r="N479" s="217"/>
      <c r="O479" s="217"/>
      <c r="P479" s="217"/>
      <c r="Q479" s="217"/>
      <c r="R479" s="217"/>
      <c r="S479" s="217"/>
      <c r="T479" s="218"/>
      <c r="AT479" s="219" t="s">
        <v>238</v>
      </c>
      <c r="AU479" s="219" t="s">
        <v>82</v>
      </c>
      <c r="AV479" s="14" t="s">
        <v>82</v>
      </c>
      <c r="AW479" s="14" t="s">
        <v>35</v>
      </c>
      <c r="AX479" s="14" t="s">
        <v>73</v>
      </c>
      <c r="AY479" s="219" t="s">
        <v>226</v>
      </c>
    </row>
    <row r="480" spans="1:65" s="14" customFormat="1" ht="11.25">
      <c r="B480" s="209"/>
      <c r="C480" s="210"/>
      <c r="D480" s="200" t="s">
        <v>238</v>
      </c>
      <c r="E480" s="211" t="s">
        <v>19</v>
      </c>
      <c r="F480" s="212" t="s">
        <v>2715</v>
      </c>
      <c r="G480" s="210"/>
      <c r="H480" s="213">
        <v>1.5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238</v>
      </c>
      <c r="AU480" s="219" t="s">
        <v>82</v>
      </c>
      <c r="AV480" s="14" t="s">
        <v>82</v>
      </c>
      <c r="AW480" s="14" t="s">
        <v>35</v>
      </c>
      <c r="AX480" s="14" t="s">
        <v>73</v>
      </c>
      <c r="AY480" s="219" t="s">
        <v>226</v>
      </c>
    </row>
    <row r="481" spans="1:65" s="14" customFormat="1" ht="11.25">
      <c r="B481" s="209"/>
      <c r="C481" s="210"/>
      <c r="D481" s="200" t="s">
        <v>238</v>
      </c>
      <c r="E481" s="211" t="s">
        <v>19</v>
      </c>
      <c r="F481" s="212" t="s">
        <v>2716</v>
      </c>
      <c r="G481" s="210"/>
      <c r="H481" s="213">
        <v>2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238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226</v>
      </c>
    </row>
    <row r="482" spans="1:65" s="14" customFormat="1" ht="11.25">
      <c r="B482" s="209"/>
      <c r="C482" s="210"/>
      <c r="D482" s="200" t="s">
        <v>238</v>
      </c>
      <c r="E482" s="211" t="s">
        <v>19</v>
      </c>
      <c r="F482" s="212" t="s">
        <v>2717</v>
      </c>
      <c r="G482" s="210"/>
      <c r="H482" s="213">
        <v>1</v>
      </c>
      <c r="I482" s="214"/>
      <c r="J482" s="210"/>
      <c r="K482" s="210"/>
      <c r="L482" s="215"/>
      <c r="M482" s="216"/>
      <c r="N482" s="217"/>
      <c r="O482" s="217"/>
      <c r="P482" s="217"/>
      <c r="Q482" s="217"/>
      <c r="R482" s="217"/>
      <c r="S482" s="217"/>
      <c r="T482" s="218"/>
      <c r="AT482" s="219" t="s">
        <v>238</v>
      </c>
      <c r="AU482" s="219" t="s">
        <v>82</v>
      </c>
      <c r="AV482" s="14" t="s">
        <v>82</v>
      </c>
      <c r="AW482" s="14" t="s">
        <v>35</v>
      </c>
      <c r="AX482" s="14" t="s">
        <v>73</v>
      </c>
      <c r="AY482" s="219" t="s">
        <v>226</v>
      </c>
    </row>
    <row r="483" spans="1:65" s="14" customFormat="1" ht="11.25">
      <c r="B483" s="209"/>
      <c r="C483" s="210"/>
      <c r="D483" s="200" t="s">
        <v>238</v>
      </c>
      <c r="E483" s="211" t="s">
        <v>19</v>
      </c>
      <c r="F483" s="212" t="s">
        <v>2718</v>
      </c>
      <c r="G483" s="210"/>
      <c r="H483" s="213">
        <v>8</v>
      </c>
      <c r="I483" s="214"/>
      <c r="J483" s="210"/>
      <c r="K483" s="210"/>
      <c r="L483" s="215"/>
      <c r="M483" s="216"/>
      <c r="N483" s="217"/>
      <c r="O483" s="217"/>
      <c r="P483" s="217"/>
      <c r="Q483" s="217"/>
      <c r="R483" s="217"/>
      <c r="S483" s="217"/>
      <c r="T483" s="218"/>
      <c r="AT483" s="219" t="s">
        <v>238</v>
      </c>
      <c r="AU483" s="219" t="s">
        <v>82</v>
      </c>
      <c r="AV483" s="14" t="s">
        <v>82</v>
      </c>
      <c r="AW483" s="14" t="s">
        <v>35</v>
      </c>
      <c r="AX483" s="14" t="s">
        <v>73</v>
      </c>
      <c r="AY483" s="219" t="s">
        <v>226</v>
      </c>
    </row>
    <row r="484" spans="1:65" s="15" customFormat="1" ht="11.25">
      <c r="B484" s="220"/>
      <c r="C484" s="221"/>
      <c r="D484" s="200" t="s">
        <v>238</v>
      </c>
      <c r="E484" s="222" t="s">
        <v>19</v>
      </c>
      <c r="F484" s="223" t="s">
        <v>241</v>
      </c>
      <c r="G484" s="221"/>
      <c r="H484" s="224">
        <v>21.5</v>
      </c>
      <c r="I484" s="225"/>
      <c r="J484" s="221"/>
      <c r="K484" s="221"/>
      <c r="L484" s="226"/>
      <c r="M484" s="227"/>
      <c r="N484" s="228"/>
      <c r="O484" s="228"/>
      <c r="P484" s="228"/>
      <c r="Q484" s="228"/>
      <c r="R484" s="228"/>
      <c r="S484" s="228"/>
      <c r="T484" s="229"/>
      <c r="AT484" s="230" t="s">
        <v>238</v>
      </c>
      <c r="AU484" s="230" t="s">
        <v>82</v>
      </c>
      <c r="AV484" s="15" t="s">
        <v>143</v>
      </c>
      <c r="AW484" s="15" t="s">
        <v>35</v>
      </c>
      <c r="AX484" s="15" t="s">
        <v>80</v>
      </c>
      <c r="AY484" s="230" t="s">
        <v>226</v>
      </c>
    </row>
    <row r="485" spans="1:65" s="2" customFormat="1" ht="16.5" customHeight="1">
      <c r="A485" s="36"/>
      <c r="B485" s="37"/>
      <c r="C485" s="180" t="s">
        <v>1164</v>
      </c>
      <c r="D485" s="180" t="s">
        <v>229</v>
      </c>
      <c r="E485" s="181" t="s">
        <v>2719</v>
      </c>
      <c r="F485" s="182" t="s">
        <v>2720</v>
      </c>
      <c r="G485" s="183" t="s">
        <v>328</v>
      </c>
      <c r="H485" s="184">
        <v>32.9</v>
      </c>
      <c r="I485" s="185"/>
      <c r="J485" s="186">
        <f>ROUND(I485*H485,2)</f>
        <v>0</v>
      </c>
      <c r="K485" s="182" t="s">
        <v>233</v>
      </c>
      <c r="L485" s="41"/>
      <c r="M485" s="187" t="s">
        <v>19</v>
      </c>
      <c r="N485" s="188" t="s">
        <v>44</v>
      </c>
      <c r="O485" s="66"/>
      <c r="P485" s="189">
        <f>O485*H485</f>
        <v>0</v>
      </c>
      <c r="Q485" s="189">
        <v>1.232225E-2</v>
      </c>
      <c r="R485" s="189">
        <f>Q485*H485</f>
        <v>0.405402025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234</v>
      </c>
      <c r="AT485" s="191" t="s">
        <v>229</v>
      </c>
      <c r="AU485" s="191" t="s">
        <v>82</v>
      </c>
      <c r="AY485" s="19" t="s">
        <v>226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234</v>
      </c>
      <c r="BM485" s="191" t="s">
        <v>2721</v>
      </c>
    </row>
    <row r="486" spans="1:65" s="2" customFormat="1" ht="11.25">
      <c r="A486" s="36"/>
      <c r="B486" s="37"/>
      <c r="C486" s="38"/>
      <c r="D486" s="193" t="s">
        <v>236</v>
      </c>
      <c r="E486" s="38"/>
      <c r="F486" s="194" t="s">
        <v>2722</v>
      </c>
      <c r="G486" s="38"/>
      <c r="H486" s="38"/>
      <c r="I486" s="195"/>
      <c r="J486" s="38"/>
      <c r="K486" s="38"/>
      <c r="L486" s="41"/>
      <c r="M486" s="196"/>
      <c r="N486" s="197"/>
      <c r="O486" s="66"/>
      <c r="P486" s="66"/>
      <c r="Q486" s="66"/>
      <c r="R486" s="66"/>
      <c r="S486" s="66"/>
      <c r="T486" s="67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T486" s="19" t="s">
        <v>236</v>
      </c>
      <c r="AU486" s="19" t="s">
        <v>82</v>
      </c>
    </row>
    <row r="487" spans="1:65" s="13" customFormat="1" ht="11.25">
      <c r="B487" s="198"/>
      <c r="C487" s="199"/>
      <c r="D487" s="200" t="s">
        <v>238</v>
      </c>
      <c r="E487" s="201" t="s">
        <v>19</v>
      </c>
      <c r="F487" s="202" t="s">
        <v>2709</v>
      </c>
      <c r="G487" s="199"/>
      <c r="H487" s="201" t="s">
        <v>19</v>
      </c>
      <c r="I487" s="203"/>
      <c r="J487" s="199"/>
      <c r="K487" s="199"/>
      <c r="L487" s="204"/>
      <c r="M487" s="205"/>
      <c r="N487" s="206"/>
      <c r="O487" s="206"/>
      <c r="P487" s="206"/>
      <c r="Q487" s="206"/>
      <c r="R487" s="206"/>
      <c r="S487" s="206"/>
      <c r="T487" s="207"/>
      <c r="AT487" s="208" t="s">
        <v>238</v>
      </c>
      <c r="AU487" s="208" t="s">
        <v>82</v>
      </c>
      <c r="AV487" s="13" t="s">
        <v>80</v>
      </c>
      <c r="AW487" s="13" t="s">
        <v>35</v>
      </c>
      <c r="AX487" s="13" t="s">
        <v>73</v>
      </c>
      <c r="AY487" s="208" t="s">
        <v>226</v>
      </c>
    </row>
    <row r="488" spans="1:65" s="13" customFormat="1" ht="11.25">
      <c r="B488" s="198"/>
      <c r="C488" s="199"/>
      <c r="D488" s="200" t="s">
        <v>238</v>
      </c>
      <c r="E488" s="201" t="s">
        <v>19</v>
      </c>
      <c r="F488" s="202" t="s">
        <v>2710</v>
      </c>
      <c r="G488" s="199"/>
      <c r="H488" s="201" t="s">
        <v>19</v>
      </c>
      <c r="I488" s="203"/>
      <c r="J488" s="199"/>
      <c r="K488" s="199"/>
      <c r="L488" s="204"/>
      <c r="M488" s="205"/>
      <c r="N488" s="206"/>
      <c r="O488" s="206"/>
      <c r="P488" s="206"/>
      <c r="Q488" s="206"/>
      <c r="R488" s="206"/>
      <c r="S488" s="206"/>
      <c r="T488" s="207"/>
      <c r="AT488" s="208" t="s">
        <v>238</v>
      </c>
      <c r="AU488" s="208" t="s">
        <v>82</v>
      </c>
      <c r="AV488" s="13" t="s">
        <v>80</v>
      </c>
      <c r="AW488" s="13" t="s">
        <v>35</v>
      </c>
      <c r="AX488" s="13" t="s">
        <v>73</v>
      </c>
      <c r="AY488" s="208" t="s">
        <v>226</v>
      </c>
    </row>
    <row r="489" spans="1:65" s="14" customFormat="1" ht="11.25">
      <c r="B489" s="209"/>
      <c r="C489" s="210"/>
      <c r="D489" s="200" t="s">
        <v>238</v>
      </c>
      <c r="E489" s="211" t="s">
        <v>19</v>
      </c>
      <c r="F489" s="212" t="s">
        <v>2723</v>
      </c>
      <c r="G489" s="210"/>
      <c r="H489" s="213">
        <v>13.9</v>
      </c>
      <c r="I489" s="214"/>
      <c r="J489" s="210"/>
      <c r="K489" s="210"/>
      <c r="L489" s="215"/>
      <c r="M489" s="216"/>
      <c r="N489" s="217"/>
      <c r="O489" s="217"/>
      <c r="P489" s="217"/>
      <c r="Q489" s="217"/>
      <c r="R489" s="217"/>
      <c r="S489" s="217"/>
      <c r="T489" s="218"/>
      <c r="AT489" s="219" t="s">
        <v>238</v>
      </c>
      <c r="AU489" s="219" t="s">
        <v>82</v>
      </c>
      <c r="AV489" s="14" t="s">
        <v>82</v>
      </c>
      <c r="AW489" s="14" t="s">
        <v>35</v>
      </c>
      <c r="AX489" s="14" t="s">
        <v>73</v>
      </c>
      <c r="AY489" s="219" t="s">
        <v>226</v>
      </c>
    </row>
    <row r="490" spans="1:65" s="14" customFormat="1" ht="11.25">
      <c r="B490" s="209"/>
      <c r="C490" s="210"/>
      <c r="D490" s="200" t="s">
        <v>238</v>
      </c>
      <c r="E490" s="211" t="s">
        <v>19</v>
      </c>
      <c r="F490" s="212" t="s">
        <v>2724</v>
      </c>
      <c r="G490" s="210"/>
      <c r="H490" s="213">
        <v>10.5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238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226</v>
      </c>
    </row>
    <row r="491" spans="1:65" s="16" customFormat="1" ht="11.25">
      <c r="B491" s="253"/>
      <c r="C491" s="254"/>
      <c r="D491" s="200" t="s">
        <v>238</v>
      </c>
      <c r="E491" s="255" t="s">
        <v>19</v>
      </c>
      <c r="F491" s="256" t="s">
        <v>1207</v>
      </c>
      <c r="G491" s="254"/>
      <c r="H491" s="257">
        <v>24.4</v>
      </c>
      <c r="I491" s="258"/>
      <c r="J491" s="254"/>
      <c r="K491" s="254"/>
      <c r="L491" s="259"/>
      <c r="M491" s="260"/>
      <c r="N491" s="261"/>
      <c r="O491" s="261"/>
      <c r="P491" s="261"/>
      <c r="Q491" s="261"/>
      <c r="R491" s="261"/>
      <c r="S491" s="261"/>
      <c r="T491" s="262"/>
      <c r="AT491" s="263" t="s">
        <v>238</v>
      </c>
      <c r="AU491" s="263" t="s">
        <v>82</v>
      </c>
      <c r="AV491" s="16" t="s">
        <v>90</v>
      </c>
      <c r="AW491" s="16" t="s">
        <v>35</v>
      </c>
      <c r="AX491" s="16" t="s">
        <v>73</v>
      </c>
      <c r="AY491" s="263" t="s">
        <v>226</v>
      </c>
    </row>
    <row r="492" spans="1:65" s="13" customFormat="1" ht="11.25">
      <c r="B492" s="198"/>
      <c r="C492" s="199"/>
      <c r="D492" s="200" t="s">
        <v>238</v>
      </c>
      <c r="E492" s="201" t="s">
        <v>19</v>
      </c>
      <c r="F492" s="202" t="s">
        <v>2725</v>
      </c>
      <c r="G492" s="199"/>
      <c r="H492" s="201" t="s">
        <v>19</v>
      </c>
      <c r="I492" s="203"/>
      <c r="J492" s="199"/>
      <c r="K492" s="199"/>
      <c r="L492" s="204"/>
      <c r="M492" s="205"/>
      <c r="N492" s="206"/>
      <c r="O492" s="206"/>
      <c r="P492" s="206"/>
      <c r="Q492" s="206"/>
      <c r="R492" s="206"/>
      <c r="S492" s="206"/>
      <c r="T492" s="207"/>
      <c r="AT492" s="208" t="s">
        <v>238</v>
      </c>
      <c r="AU492" s="208" t="s">
        <v>82</v>
      </c>
      <c r="AV492" s="13" t="s">
        <v>80</v>
      </c>
      <c r="AW492" s="13" t="s">
        <v>35</v>
      </c>
      <c r="AX492" s="13" t="s">
        <v>73</v>
      </c>
      <c r="AY492" s="208" t="s">
        <v>226</v>
      </c>
    </row>
    <row r="493" spans="1:65" s="14" customFormat="1" ht="11.25">
      <c r="B493" s="209"/>
      <c r="C493" s="210"/>
      <c r="D493" s="200" t="s">
        <v>238</v>
      </c>
      <c r="E493" s="211" t="s">
        <v>19</v>
      </c>
      <c r="F493" s="212" t="s">
        <v>2575</v>
      </c>
      <c r="G493" s="210"/>
      <c r="H493" s="213">
        <v>8.5</v>
      </c>
      <c r="I493" s="214"/>
      <c r="J493" s="210"/>
      <c r="K493" s="210"/>
      <c r="L493" s="215"/>
      <c r="M493" s="216"/>
      <c r="N493" s="217"/>
      <c r="O493" s="217"/>
      <c r="P493" s="217"/>
      <c r="Q493" s="217"/>
      <c r="R493" s="217"/>
      <c r="S493" s="217"/>
      <c r="T493" s="218"/>
      <c r="AT493" s="219" t="s">
        <v>238</v>
      </c>
      <c r="AU493" s="219" t="s">
        <v>82</v>
      </c>
      <c r="AV493" s="14" t="s">
        <v>82</v>
      </c>
      <c r="AW493" s="14" t="s">
        <v>35</v>
      </c>
      <c r="AX493" s="14" t="s">
        <v>73</v>
      </c>
      <c r="AY493" s="219" t="s">
        <v>226</v>
      </c>
    </row>
    <row r="494" spans="1:65" s="16" customFormat="1" ht="11.25">
      <c r="B494" s="253"/>
      <c r="C494" s="254"/>
      <c r="D494" s="200" t="s">
        <v>238</v>
      </c>
      <c r="E494" s="255" t="s">
        <v>19</v>
      </c>
      <c r="F494" s="256" t="s">
        <v>1207</v>
      </c>
      <c r="G494" s="254"/>
      <c r="H494" s="257">
        <v>8.5</v>
      </c>
      <c r="I494" s="258"/>
      <c r="J494" s="254"/>
      <c r="K494" s="254"/>
      <c r="L494" s="259"/>
      <c r="M494" s="260"/>
      <c r="N494" s="261"/>
      <c r="O494" s="261"/>
      <c r="P494" s="261"/>
      <c r="Q494" s="261"/>
      <c r="R494" s="261"/>
      <c r="S494" s="261"/>
      <c r="T494" s="262"/>
      <c r="AT494" s="263" t="s">
        <v>238</v>
      </c>
      <c r="AU494" s="263" t="s">
        <v>82</v>
      </c>
      <c r="AV494" s="16" t="s">
        <v>90</v>
      </c>
      <c r="AW494" s="16" t="s">
        <v>35</v>
      </c>
      <c r="AX494" s="16" t="s">
        <v>73</v>
      </c>
      <c r="AY494" s="263" t="s">
        <v>226</v>
      </c>
    </row>
    <row r="495" spans="1:65" s="15" customFormat="1" ht="11.25">
      <c r="B495" s="220"/>
      <c r="C495" s="221"/>
      <c r="D495" s="200" t="s">
        <v>238</v>
      </c>
      <c r="E495" s="222" t="s">
        <v>19</v>
      </c>
      <c r="F495" s="223" t="s">
        <v>241</v>
      </c>
      <c r="G495" s="221"/>
      <c r="H495" s="224">
        <v>32.9</v>
      </c>
      <c r="I495" s="225"/>
      <c r="J495" s="221"/>
      <c r="K495" s="221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238</v>
      </c>
      <c r="AU495" s="230" t="s">
        <v>82</v>
      </c>
      <c r="AV495" s="15" t="s">
        <v>143</v>
      </c>
      <c r="AW495" s="15" t="s">
        <v>35</v>
      </c>
      <c r="AX495" s="15" t="s">
        <v>80</v>
      </c>
      <c r="AY495" s="230" t="s">
        <v>226</v>
      </c>
    </row>
    <row r="496" spans="1:65" s="2" customFormat="1" ht="16.5" customHeight="1">
      <c r="A496" s="36"/>
      <c r="B496" s="37"/>
      <c r="C496" s="180" t="s">
        <v>1170</v>
      </c>
      <c r="D496" s="180" t="s">
        <v>229</v>
      </c>
      <c r="E496" s="181" t="s">
        <v>2726</v>
      </c>
      <c r="F496" s="182" t="s">
        <v>2727</v>
      </c>
      <c r="G496" s="183" t="s">
        <v>328</v>
      </c>
      <c r="H496" s="184">
        <v>7</v>
      </c>
      <c r="I496" s="185"/>
      <c r="J496" s="186">
        <f>ROUND(I496*H496,2)</f>
        <v>0</v>
      </c>
      <c r="K496" s="182" t="s">
        <v>233</v>
      </c>
      <c r="L496" s="41"/>
      <c r="M496" s="187" t="s">
        <v>19</v>
      </c>
      <c r="N496" s="188" t="s">
        <v>44</v>
      </c>
      <c r="O496" s="66"/>
      <c r="P496" s="189">
        <f>O496*H496</f>
        <v>0</v>
      </c>
      <c r="Q496" s="189">
        <v>1.975375E-2</v>
      </c>
      <c r="R496" s="189">
        <f>Q496*H496</f>
        <v>0.13827624999999999</v>
      </c>
      <c r="S496" s="189">
        <v>0</v>
      </c>
      <c r="T496" s="190">
        <f>S496*H496</f>
        <v>0</v>
      </c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R496" s="191" t="s">
        <v>234</v>
      </c>
      <c r="AT496" s="191" t="s">
        <v>229</v>
      </c>
      <c r="AU496" s="191" t="s">
        <v>82</v>
      </c>
      <c r="AY496" s="19" t="s">
        <v>226</v>
      </c>
      <c r="BE496" s="192">
        <f>IF(N496="základní",J496,0)</f>
        <v>0</v>
      </c>
      <c r="BF496" s="192">
        <f>IF(N496="snížená",J496,0)</f>
        <v>0</v>
      </c>
      <c r="BG496" s="192">
        <f>IF(N496="zákl. přenesená",J496,0)</f>
        <v>0</v>
      </c>
      <c r="BH496" s="192">
        <f>IF(N496="sníž. přenesená",J496,0)</f>
        <v>0</v>
      </c>
      <c r="BI496" s="192">
        <f>IF(N496="nulová",J496,0)</f>
        <v>0</v>
      </c>
      <c r="BJ496" s="19" t="s">
        <v>80</v>
      </c>
      <c r="BK496" s="192">
        <f>ROUND(I496*H496,2)</f>
        <v>0</v>
      </c>
      <c r="BL496" s="19" t="s">
        <v>234</v>
      </c>
      <c r="BM496" s="191" t="s">
        <v>2728</v>
      </c>
    </row>
    <row r="497" spans="1:65" s="2" customFormat="1" ht="11.25">
      <c r="A497" s="36"/>
      <c r="B497" s="37"/>
      <c r="C497" s="38"/>
      <c r="D497" s="193" t="s">
        <v>236</v>
      </c>
      <c r="E497" s="38"/>
      <c r="F497" s="194" t="s">
        <v>2729</v>
      </c>
      <c r="G497" s="38"/>
      <c r="H497" s="38"/>
      <c r="I497" s="195"/>
      <c r="J497" s="38"/>
      <c r="K497" s="38"/>
      <c r="L497" s="41"/>
      <c r="M497" s="196"/>
      <c r="N497" s="197"/>
      <c r="O497" s="66"/>
      <c r="P497" s="66"/>
      <c r="Q497" s="66"/>
      <c r="R497" s="66"/>
      <c r="S497" s="66"/>
      <c r="T497" s="67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T497" s="19" t="s">
        <v>236</v>
      </c>
      <c r="AU497" s="19" t="s">
        <v>82</v>
      </c>
    </row>
    <row r="498" spans="1:65" s="13" customFormat="1" ht="11.25">
      <c r="B498" s="198"/>
      <c r="C498" s="199"/>
      <c r="D498" s="200" t="s">
        <v>238</v>
      </c>
      <c r="E498" s="201" t="s">
        <v>19</v>
      </c>
      <c r="F498" s="202" t="s">
        <v>2709</v>
      </c>
      <c r="G498" s="199"/>
      <c r="H498" s="201" t="s">
        <v>19</v>
      </c>
      <c r="I498" s="203"/>
      <c r="J498" s="199"/>
      <c r="K498" s="199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238</v>
      </c>
      <c r="AU498" s="208" t="s">
        <v>82</v>
      </c>
      <c r="AV498" s="13" t="s">
        <v>80</v>
      </c>
      <c r="AW498" s="13" t="s">
        <v>35</v>
      </c>
      <c r="AX498" s="13" t="s">
        <v>73</v>
      </c>
      <c r="AY498" s="208" t="s">
        <v>226</v>
      </c>
    </row>
    <row r="499" spans="1:65" s="13" customFormat="1" ht="11.25">
      <c r="B499" s="198"/>
      <c r="C499" s="199"/>
      <c r="D499" s="200" t="s">
        <v>238</v>
      </c>
      <c r="E499" s="201" t="s">
        <v>19</v>
      </c>
      <c r="F499" s="202" t="s">
        <v>2730</v>
      </c>
      <c r="G499" s="199"/>
      <c r="H499" s="201" t="s">
        <v>19</v>
      </c>
      <c r="I499" s="203"/>
      <c r="J499" s="199"/>
      <c r="K499" s="199"/>
      <c r="L499" s="204"/>
      <c r="M499" s="205"/>
      <c r="N499" s="206"/>
      <c r="O499" s="206"/>
      <c r="P499" s="206"/>
      <c r="Q499" s="206"/>
      <c r="R499" s="206"/>
      <c r="S499" s="206"/>
      <c r="T499" s="207"/>
      <c r="AT499" s="208" t="s">
        <v>238</v>
      </c>
      <c r="AU499" s="208" t="s">
        <v>82</v>
      </c>
      <c r="AV499" s="13" t="s">
        <v>80</v>
      </c>
      <c r="AW499" s="13" t="s">
        <v>35</v>
      </c>
      <c r="AX499" s="13" t="s">
        <v>73</v>
      </c>
      <c r="AY499" s="208" t="s">
        <v>226</v>
      </c>
    </row>
    <row r="500" spans="1:65" s="14" customFormat="1" ht="11.25">
      <c r="B500" s="209"/>
      <c r="C500" s="210"/>
      <c r="D500" s="200" t="s">
        <v>238</v>
      </c>
      <c r="E500" s="211" t="s">
        <v>19</v>
      </c>
      <c r="F500" s="212" t="s">
        <v>264</v>
      </c>
      <c r="G500" s="210"/>
      <c r="H500" s="213">
        <v>7</v>
      </c>
      <c r="I500" s="214"/>
      <c r="J500" s="210"/>
      <c r="K500" s="210"/>
      <c r="L500" s="215"/>
      <c r="M500" s="216"/>
      <c r="N500" s="217"/>
      <c r="O500" s="217"/>
      <c r="P500" s="217"/>
      <c r="Q500" s="217"/>
      <c r="R500" s="217"/>
      <c r="S500" s="217"/>
      <c r="T500" s="218"/>
      <c r="AT500" s="219" t="s">
        <v>238</v>
      </c>
      <c r="AU500" s="219" t="s">
        <v>82</v>
      </c>
      <c r="AV500" s="14" t="s">
        <v>82</v>
      </c>
      <c r="AW500" s="14" t="s">
        <v>35</v>
      </c>
      <c r="AX500" s="14" t="s">
        <v>73</v>
      </c>
      <c r="AY500" s="219" t="s">
        <v>226</v>
      </c>
    </row>
    <row r="501" spans="1:65" s="15" customFormat="1" ht="11.25">
      <c r="B501" s="220"/>
      <c r="C501" s="221"/>
      <c r="D501" s="200" t="s">
        <v>238</v>
      </c>
      <c r="E501" s="222" t="s">
        <v>19</v>
      </c>
      <c r="F501" s="223" t="s">
        <v>241</v>
      </c>
      <c r="G501" s="221"/>
      <c r="H501" s="224">
        <v>7</v>
      </c>
      <c r="I501" s="225"/>
      <c r="J501" s="221"/>
      <c r="K501" s="221"/>
      <c r="L501" s="226"/>
      <c r="M501" s="227"/>
      <c r="N501" s="228"/>
      <c r="O501" s="228"/>
      <c r="P501" s="228"/>
      <c r="Q501" s="228"/>
      <c r="R501" s="228"/>
      <c r="S501" s="228"/>
      <c r="T501" s="229"/>
      <c r="AT501" s="230" t="s">
        <v>238</v>
      </c>
      <c r="AU501" s="230" t="s">
        <v>82</v>
      </c>
      <c r="AV501" s="15" t="s">
        <v>143</v>
      </c>
      <c r="AW501" s="15" t="s">
        <v>35</v>
      </c>
      <c r="AX501" s="15" t="s">
        <v>80</v>
      </c>
      <c r="AY501" s="230" t="s">
        <v>226</v>
      </c>
    </row>
    <row r="502" spans="1:65" s="2" customFormat="1" ht="16.5" customHeight="1">
      <c r="A502" s="36"/>
      <c r="B502" s="37"/>
      <c r="C502" s="180" t="s">
        <v>1776</v>
      </c>
      <c r="D502" s="180" t="s">
        <v>229</v>
      </c>
      <c r="E502" s="181" t="s">
        <v>2731</v>
      </c>
      <c r="F502" s="182" t="s">
        <v>2732</v>
      </c>
      <c r="G502" s="183" t="s">
        <v>328</v>
      </c>
      <c r="H502" s="184">
        <v>3</v>
      </c>
      <c r="I502" s="185"/>
      <c r="J502" s="186">
        <f>ROUND(I502*H502,2)</f>
        <v>0</v>
      </c>
      <c r="K502" s="182" t="s">
        <v>233</v>
      </c>
      <c r="L502" s="41"/>
      <c r="M502" s="187" t="s">
        <v>19</v>
      </c>
      <c r="N502" s="188" t="s">
        <v>44</v>
      </c>
      <c r="O502" s="66"/>
      <c r="P502" s="189">
        <f>O502*H502</f>
        <v>0</v>
      </c>
      <c r="Q502" s="189">
        <v>5.8679999999999995E-4</v>
      </c>
      <c r="R502" s="189">
        <f>Q502*H502</f>
        <v>1.7603999999999999E-3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234</v>
      </c>
      <c r="AT502" s="191" t="s">
        <v>229</v>
      </c>
      <c r="AU502" s="191" t="s">
        <v>82</v>
      </c>
      <c r="AY502" s="19" t="s">
        <v>226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234</v>
      </c>
      <c r="BM502" s="191" t="s">
        <v>2733</v>
      </c>
    </row>
    <row r="503" spans="1:65" s="2" customFormat="1" ht="11.25">
      <c r="A503" s="36"/>
      <c r="B503" s="37"/>
      <c r="C503" s="38"/>
      <c r="D503" s="193" t="s">
        <v>236</v>
      </c>
      <c r="E503" s="38"/>
      <c r="F503" s="194" t="s">
        <v>2734</v>
      </c>
      <c r="G503" s="38"/>
      <c r="H503" s="38"/>
      <c r="I503" s="195"/>
      <c r="J503" s="38"/>
      <c r="K503" s="38"/>
      <c r="L503" s="41"/>
      <c r="M503" s="196"/>
      <c r="N503" s="197"/>
      <c r="O503" s="66"/>
      <c r="P503" s="66"/>
      <c r="Q503" s="66"/>
      <c r="R503" s="66"/>
      <c r="S503" s="66"/>
      <c r="T503" s="67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T503" s="19" t="s">
        <v>236</v>
      </c>
      <c r="AU503" s="19" t="s">
        <v>82</v>
      </c>
    </row>
    <row r="504" spans="1:65" s="13" customFormat="1" ht="11.25">
      <c r="B504" s="198"/>
      <c r="C504" s="199"/>
      <c r="D504" s="200" t="s">
        <v>238</v>
      </c>
      <c r="E504" s="201" t="s">
        <v>19</v>
      </c>
      <c r="F504" s="202" t="s">
        <v>2735</v>
      </c>
      <c r="G504" s="199"/>
      <c r="H504" s="201" t="s">
        <v>19</v>
      </c>
      <c r="I504" s="203"/>
      <c r="J504" s="199"/>
      <c r="K504" s="199"/>
      <c r="L504" s="204"/>
      <c r="M504" s="205"/>
      <c r="N504" s="206"/>
      <c r="O504" s="206"/>
      <c r="P504" s="206"/>
      <c r="Q504" s="206"/>
      <c r="R504" s="206"/>
      <c r="S504" s="206"/>
      <c r="T504" s="207"/>
      <c r="AT504" s="208" t="s">
        <v>238</v>
      </c>
      <c r="AU504" s="208" t="s">
        <v>82</v>
      </c>
      <c r="AV504" s="13" t="s">
        <v>80</v>
      </c>
      <c r="AW504" s="13" t="s">
        <v>35</v>
      </c>
      <c r="AX504" s="13" t="s">
        <v>73</v>
      </c>
      <c r="AY504" s="208" t="s">
        <v>226</v>
      </c>
    </row>
    <row r="505" spans="1:65" s="14" customFormat="1" ht="11.25">
      <c r="B505" s="209"/>
      <c r="C505" s="210"/>
      <c r="D505" s="200" t="s">
        <v>238</v>
      </c>
      <c r="E505" s="211" t="s">
        <v>19</v>
      </c>
      <c r="F505" s="212" t="s">
        <v>502</v>
      </c>
      <c r="G505" s="210"/>
      <c r="H505" s="213">
        <v>3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238</v>
      </c>
      <c r="AU505" s="219" t="s">
        <v>82</v>
      </c>
      <c r="AV505" s="14" t="s">
        <v>82</v>
      </c>
      <c r="AW505" s="14" t="s">
        <v>35</v>
      </c>
      <c r="AX505" s="14" t="s">
        <v>73</v>
      </c>
      <c r="AY505" s="219" t="s">
        <v>226</v>
      </c>
    </row>
    <row r="506" spans="1:65" s="15" customFormat="1" ht="11.25">
      <c r="B506" s="220"/>
      <c r="C506" s="221"/>
      <c r="D506" s="200" t="s">
        <v>238</v>
      </c>
      <c r="E506" s="222" t="s">
        <v>19</v>
      </c>
      <c r="F506" s="223" t="s">
        <v>241</v>
      </c>
      <c r="G506" s="221"/>
      <c r="H506" s="224">
        <v>3</v>
      </c>
      <c r="I506" s="225"/>
      <c r="J506" s="221"/>
      <c r="K506" s="221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238</v>
      </c>
      <c r="AU506" s="230" t="s">
        <v>82</v>
      </c>
      <c r="AV506" s="15" t="s">
        <v>143</v>
      </c>
      <c r="AW506" s="15" t="s">
        <v>35</v>
      </c>
      <c r="AX506" s="15" t="s">
        <v>80</v>
      </c>
      <c r="AY506" s="230" t="s">
        <v>226</v>
      </c>
    </row>
    <row r="507" spans="1:65" s="2" customFormat="1" ht="16.5" customHeight="1">
      <c r="A507" s="36"/>
      <c r="B507" s="37"/>
      <c r="C507" s="180" t="s">
        <v>1780</v>
      </c>
      <c r="D507" s="180" t="s">
        <v>229</v>
      </c>
      <c r="E507" s="181" t="s">
        <v>2736</v>
      </c>
      <c r="F507" s="182" t="s">
        <v>2737</v>
      </c>
      <c r="G507" s="183" t="s">
        <v>328</v>
      </c>
      <c r="H507" s="184">
        <v>10</v>
      </c>
      <c r="I507" s="185"/>
      <c r="J507" s="186">
        <f>ROUND(I507*H507,2)</f>
        <v>0</v>
      </c>
      <c r="K507" s="182" t="s">
        <v>233</v>
      </c>
      <c r="L507" s="41"/>
      <c r="M507" s="187" t="s">
        <v>19</v>
      </c>
      <c r="N507" s="188" t="s">
        <v>44</v>
      </c>
      <c r="O507" s="66"/>
      <c r="P507" s="189">
        <f>O507*H507</f>
        <v>0</v>
      </c>
      <c r="Q507" s="189">
        <v>2.0098999999999998E-3</v>
      </c>
      <c r="R507" s="189">
        <f>Q507*H507</f>
        <v>2.0098999999999999E-2</v>
      </c>
      <c r="S507" s="189">
        <v>0</v>
      </c>
      <c r="T507" s="190">
        <f>S507*H507</f>
        <v>0</v>
      </c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R507" s="191" t="s">
        <v>234</v>
      </c>
      <c r="AT507" s="191" t="s">
        <v>229</v>
      </c>
      <c r="AU507" s="191" t="s">
        <v>82</v>
      </c>
      <c r="AY507" s="19" t="s">
        <v>226</v>
      </c>
      <c r="BE507" s="192">
        <f>IF(N507="základní",J507,0)</f>
        <v>0</v>
      </c>
      <c r="BF507" s="192">
        <f>IF(N507="snížená",J507,0)</f>
        <v>0</v>
      </c>
      <c r="BG507" s="192">
        <f>IF(N507="zákl. přenesená",J507,0)</f>
        <v>0</v>
      </c>
      <c r="BH507" s="192">
        <f>IF(N507="sníž. přenesená",J507,0)</f>
        <v>0</v>
      </c>
      <c r="BI507" s="192">
        <f>IF(N507="nulová",J507,0)</f>
        <v>0</v>
      </c>
      <c r="BJ507" s="19" t="s">
        <v>80</v>
      </c>
      <c r="BK507" s="192">
        <f>ROUND(I507*H507,2)</f>
        <v>0</v>
      </c>
      <c r="BL507" s="19" t="s">
        <v>234</v>
      </c>
      <c r="BM507" s="191" t="s">
        <v>2738</v>
      </c>
    </row>
    <row r="508" spans="1:65" s="2" customFormat="1" ht="11.25">
      <c r="A508" s="36"/>
      <c r="B508" s="37"/>
      <c r="C508" s="38"/>
      <c r="D508" s="193" t="s">
        <v>236</v>
      </c>
      <c r="E508" s="38"/>
      <c r="F508" s="194" t="s">
        <v>2739</v>
      </c>
      <c r="G508" s="38"/>
      <c r="H508" s="38"/>
      <c r="I508" s="195"/>
      <c r="J508" s="38"/>
      <c r="K508" s="38"/>
      <c r="L508" s="41"/>
      <c r="M508" s="196"/>
      <c r="N508" s="197"/>
      <c r="O508" s="66"/>
      <c r="P508" s="66"/>
      <c r="Q508" s="66"/>
      <c r="R508" s="66"/>
      <c r="S508" s="66"/>
      <c r="T508" s="67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T508" s="19" t="s">
        <v>236</v>
      </c>
      <c r="AU508" s="19" t="s">
        <v>82</v>
      </c>
    </row>
    <row r="509" spans="1:65" s="13" customFormat="1" ht="11.25">
      <c r="B509" s="198"/>
      <c r="C509" s="199"/>
      <c r="D509" s="200" t="s">
        <v>238</v>
      </c>
      <c r="E509" s="201" t="s">
        <v>19</v>
      </c>
      <c r="F509" s="202" t="s">
        <v>2735</v>
      </c>
      <c r="G509" s="199"/>
      <c r="H509" s="201" t="s">
        <v>19</v>
      </c>
      <c r="I509" s="203"/>
      <c r="J509" s="199"/>
      <c r="K509" s="199"/>
      <c r="L509" s="204"/>
      <c r="M509" s="205"/>
      <c r="N509" s="206"/>
      <c r="O509" s="206"/>
      <c r="P509" s="206"/>
      <c r="Q509" s="206"/>
      <c r="R509" s="206"/>
      <c r="S509" s="206"/>
      <c r="T509" s="207"/>
      <c r="AT509" s="208" t="s">
        <v>238</v>
      </c>
      <c r="AU509" s="208" t="s">
        <v>82</v>
      </c>
      <c r="AV509" s="13" t="s">
        <v>80</v>
      </c>
      <c r="AW509" s="13" t="s">
        <v>35</v>
      </c>
      <c r="AX509" s="13" t="s">
        <v>73</v>
      </c>
      <c r="AY509" s="208" t="s">
        <v>226</v>
      </c>
    </row>
    <row r="510" spans="1:65" s="14" customFormat="1" ht="11.25">
      <c r="B510" s="209"/>
      <c r="C510" s="210"/>
      <c r="D510" s="200" t="s">
        <v>238</v>
      </c>
      <c r="E510" s="211" t="s">
        <v>19</v>
      </c>
      <c r="F510" s="212" t="s">
        <v>1394</v>
      </c>
      <c r="G510" s="210"/>
      <c r="H510" s="213">
        <v>10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238</v>
      </c>
      <c r="AU510" s="219" t="s">
        <v>82</v>
      </c>
      <c r="AV510" s="14" t="s">
        <v>82</v>
      </c>
      <c r="AW510" s="14" t="s">
        <v>35</v>
      </c>
      <c r="AX510" s="14" t="s">
        <v>73</v>
      </c>
      <c r="AY510" s="219" t="s">
        <v>226</v>
      </c>
    </row>
    <row r="511" spans="1:65" s="15" customFormat="1" ht="11.25">
      <c r="B511" s="220"/>
      <c r="C511" s="221"/>
      <c r="D511" s="200" t="s">
        <v>238</v>
      </c>
      <c r="E511" s="222" t="s">
        <v>19</v>
      </c>
      <c r="F511" s="223" t="s">
        <v>241</v>
      </c>
      <c r="G511" s="221"/>
      <c r="H511" s="224">
        <v>10</v>
      </c>
      <c r="I511" s="225"/>
      <c r="J511" s="221"/>
      <c r="K511" s="221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238</v>
      </c>
      <c r="AU511" s="230" t="s">
        <v>82</v>
      </c>
      <c r="AV511" s="15" t="s">
        <v>143</v>
      </c>
      <c r="AW511" s="15" t="s">
        <v>35</v>
      </c>
      <c r="AX511" s="15" t="s">
        <v>80</v>
      </c>
      <c r="AY511" s="230" t="s">
        <v>226</v>
      </c>
    </row>
    <row r="512" spans="1:65" s="2" customFormat="1" ht="16.5" customHeight="1">
      <c r="A512" s="36"/>
      <c r="B512" s="37"/>
      <c r="C512" s="180" t="s">
        <v>1785</v>
      </c>
      <c r="D512" s="180" t="s">
        <v>229</v>
      </c>
      <c r="E512" s="181" t="s">
        <v>2740</v>
      </c>
      <c r="F512" s="182" t="s">
        <v>2741</v>
      </c>
      <c r="G512" s="183" t="s">
        <v>328</v>
      </c>
      <c r="H512" s="184">
        <v>22</v>
      </c>
      <c r="I512" s="185"/>
      <c r="J512" s="186">
        <f>ROUND(I512*H512,2)</f>
        <v>0</v>
      </c>
      <c r="K512" s="182" t="s">
        <v>233</v>
      </c>
      <c r="L512" s="41"/>
      <c r="M512" s="187" t="s">
        <v>19</v>
      </c>
      <c r="N512" s="188" t="s">
        <v>44</v>
      </c>
      <c r="O512" s="66"/>
      <c r="P512" s="189">
        <f>O512*H512</f>
        <v>0</v>
      </c>
      <c r="Q512" s="189">
        <v>4.7649999999999998E-4</v>
      </c>
      <c r="R512" s="189">
        <f>Q512*H512</f>
        <v>1.0482999999999999E-2</v>
      </c>
      <c r="S512" s="189">
        <v>0</v>
      </c>
      <c r="T512" s="190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91" t="s">
        <v>234</v>
      </c>
      <c r="AT512" s="191" t="s">
        <v>229</v>
      </c>
      <c r="AU512" s="191" t="s">
        <v>82</v>
      </c>
      <c r="AY512" s="19" t="s">
        <v>226</v>
      </c>
      <c r="BE512" s="192">
        <f>IF(N512="základní",J512,0)</f>
        <v>0</v>
      </c>
      <c r="BF512" s="192">
        <f>IF(N512="snížená",J512,0)</f>
        <v>0</v>
      </c>
      <c r="BG512" s="192">
        <f>IF(N512="zákl. přenesená",J512,0)</f>
        <v>0</v>
      </c>
      <c r="BH512" s="192">
        <f>IF(N512="sníž. přenesená",J512,0)</f>
        <v>0</v>
      </c>
      <c r="BI512" s="192">
        <f>IF(N512="nulová",J512,0)</f>
        <v>0</v>
      </c>
      <c r="BJ512" s="19" t="s">
        <v>80</v>
      </c>
      <c r="BK512" s="192">
        <f>ROUND(I512*H512,2)</f>
        <v>0</v>
      </c>
      <c r="BL512" s="19" t="s">
        <v>234</v>
      </c>
      <c r="BM512" s="191" t="s">
        <v>2742</v>
      </c>
    </row>
    <row r="513" spans="1:65" s="2" customFormat="1" ht="11.25">
      <c r="A513" s="36"/>
      <c r="B513" s="37"/>
      <c r="C513" s="38"/>
      <c r="D513" s="193" t="s">
        <v>236</v>
      </c>
      <c r="E513" s="38"/>
      <c r="F513" s="194" t="s">
        <v>2743</v>
      </c>
      <c r="G513" s="38"/>
      <c r="H513" s="38"/>
      <c r="I513" s="195"/>
      <c r="J513" s="38"/>
      <c r="K513" s="38"/>
      <c r="L513" s="41"/>
      <c r="M513" s="196"/>
      <c r="N513" s="197"/>
      <c r="O513" s="66"/>
      <c r="P513" s="66"/>
      <c r="Q513" s="66"/>
      <c r="R513" s="66"/>
      <c r="S513" s="66"/>
      <c r="T513" s="67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T513" s="19" t="s">
        <v>236</v>
      </c>
      <c r="AU513" s="19" t="s">
        <v>82</v>
      </c>
    </row>
    <row r="514" spans="1:65" s="13" customFormat="1" ht="11.25">
      <c r="B514" s="198"/>
      <c r="C514" s="199"/>
      <c r="D514" s="200" t="s">
        <v>238</v>
      </c>
      <c r="E514" s="201" t="s">
        <v>19</v>
      </c>
      <c r="F514" s="202" t="s">
        <v>2744</v>
      </c>
      <c r="G514" s="199"/>
      <c r="H514" s="201" t="s">
        <v>19</v>
      </c>
      <c r="I514" s="203"/>
      <c r="J514" s="199"/>
      <c r="K514" s="199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238</v>
      </c>
      <c r="AU514" s="208" t="s">
        <v>82</v>
      </c>
      <c r="AV514" s="13" t="s">
        <v>80</v>
      </c>
      <c r="AW514" s="13" t="s">
        <v>35</v>
      </c>
      <c r="AX514" s="13" t="s">
        <v>73</v>
      </c>
      <c r="AY514" s="208" t="s">
        <v>226</v>
      </c>
    </row>
    <row r="515" spans="1:65" s="14" customFormat="1" ht="11.25">
      <c r="B515" s="209"/>
      <c r="C515" s="210"/>
      <c r="D515" s="200" t="s">
        <v>238</v>
      </c>
      <c r="E515" s="211" t="s">
        <v>19</v>
      </c>
      <c r="F515" s="212" t="s">
        <v>2745</v>
      </c>
      <c r="G515" s="210"/>
      <c r="H515" s="213">
        <v>22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238</v>
      </c>
      <c r="AU515" s="219" t="s">
        <v>82</v>
      </c>
      <c r="AV515" s="14" t="s">
        <v>82</v>
      </c>
      <c r="AW515" s="14" t="s">
        <v>35</v>
      </c>
      <c r="AX515" s="14" t="s">
        <v>73</v>
      </c>
      <c r="AY515" s="219" t="s">
        <v>226</v>
      </c>
    </row>
    <row r="516" spans="1:65" s="15" customFormat="1" ht="11.25">
      <c r="B516" s="220"/>
      <c r="C516" s="221"/>
      <c r="D516" s="200" t="s">
        <v>238</v>
      </c>
      <c r="E516" s="222" t="s">
        <v>19</v>
      </c>
      <c r="F516" s="223" t="s">
        <v>241</v>
      </c>
      <c r="G516" s="221"/>
      <c r="H516" s="224">
        <v>22</v>
      </c>
      <c r="I516" s="225"/>
      <c r="J516" s="221"/>
      <c r="K516" s="221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238</v>
      </c>
      <c r="AU516" s="230" t="s">
        <v>82</v>
      </c>
      <c r="AV516" s="15" t="s">
        <v>143</v>
      </c>
      <c r="AW516" s="15" t="s">
        <v>35</v>
      </c>
      <c r="AX516" s="15" t="s">
        <v>80</v>
      </c>
      <c r="AY516" s="230" t="s">
        <v>226</v>
      </c>
    </row>
    <row r="517" spans="1:65" s="2" customFormat="1" ht="16.5" customHeight="1">
      <c r="A517" s="36"/>
      <c r="B517" s="37"/>
      <c r="C517" s="180" t="s">
        <v>1789</v>
      </c>
      <c r="D517" s="180" t="s">
        <v>229</v>
      </c>
      <c r="E517" s="181" t="s">
        <v>2746</v>
      </c>
      <c r="F517" s="182" t="s">
        <v>2747</v>
      </c>
      <c r="G517" s="183" t="s">
        <v>328</v>
      </c>
      <c r="H517" s="184">
        <v>6</v>
      </c>
      <c r="I517" s="185"/>
      <c r="J517" s="186">
        <f>ROUND(I517*H517,2)</f>
        <v>0</v>
      </c>
      <c r="K517" s="182" t="s">
        <v>233</v>
      </c>
      <c r="L517" s="41"/>
      <c r="M517" s="187" t="s">
        <v>19</v>
      </c>
      <c r="N517" s="188" t="s">
        <v>44</v>
      </c>
      <c r="O517" s="66"/>
      <c r="P517" s="189">
        <f>O517*H517</f>
        <v>0</v>
      </c>
      <c r="Q517" s="189">
        <v>7.092E-4</v>
      </c>
      <c r="R517" s="189">
        <f>Q517*H517</f>
        <v>4.2551999999999998E-3</v>
      </c>
      <c r="S517" s="189">
        <v>0</v>
      </c>
      <c r="T517" s="190">
        <f>S517*H517</f>
        <v>0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91" t="s">
        <v>234</v>
      </c>
      <c r="AT517" s="191" t="s">
        <v>229</v>
      </c>
      <c r="AU517" s="191" t="s">
        <v>82</v>
      </c>
      <c r="AY517" s="19" t="s">
        <v>226</v>
      </c>
      <c r="BE517" s="192">
        <f>IF(N517="základní",J517,0)</f>
        <v>0</v>
      </c>
      <c r="BF517" s="192">
        <f>IF(N517="snížená",J517,0)</f>
        <v>0</v>
      </c>
      <c r="BG517" s="192">
        <f>IF(N517="zákl. přenesená",J517,0)</f>
        <v>0</v>
      </c>
      <c r="BH517" s="192">
        <f>IF(N517="sníž. přenesená",J517,0)</f>
        <v>0</v>
      </c>
      <c r="BI517" s="192">
        <f>IF(N517="nulová",J517,0)</f>
        <v>0</v>
      </c>
      <c r="BJ517" s="19" t="s">
        <v>80</v>
      </c>
      <c r="BK517" s="192">
        <f>ROUND(I517*H517,2)</f>
        <v>0</v>
      </c>
      <c r="BL517" s="19" t="s">
        <v>234</v>
      </c>
      <c r="BM517" s="191" t="s">
        <v>2748</v>
      </c>
    </row>
    <row r="518" spans="1:65" s="2" customFormat="1" ht="11.25">
      <c r="A518" s="36"/>
      <c r="B518" s="37"/>
      <c r="C518" s="38"/>
      <c r="D518" s="193" t="s">
        <v>236</v>
      </c>
      <c r="E518" s="38"/>
      <c r="F518" s="194" t="s">
        <v>2749</v>
      </c>
      <c r="G518" s="38"/>
      <c r="H518" s="38"/>
      <c r="I518" s="195"/>
      <c r="J518" s="38"/>
      <c r="K518" s="38"/>
      <c r="L518" s="41"/>
      <c r="M518" s="196"/>
      <c r="N518" s="197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236</v>
      </c>
      <c r="AU518" s="19" t="s">
        <v>82</v>
      </c>
    </row>
    <row r="519" spans="1:65" s="13" customFormat="1" ht="11.25">
      <c r="B519" s="198"/>
      <c r="C519" s="199"/>
      <c r="D519" s="200" t="s">
        <v>238</v>
      </c>
      <c r="E519" s="201" t="s">
        <v>19</v>
      </c>
      <c r="F519" s="202" t="s">
        <v>2744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238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226</v>
      </c>
    </row>
    <row r="520" spans="1:65" s="14" customFormat="1" ht="11.25">
      <c r="B520" s="209"/>
      <c r="C520" s="210"/>
      <c r="D520" s="200" t="s">
        <v>238</v>
      </c>
      <c r="E520" s="211" t="s">
        <v>19</v>
      </c>
      <c r="F520" s="212" t="s">
        <v>1110</v>
      </c>
      <c r="G520" s="210"/>
      <c r="H520" s="213">
        <v>6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238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226</v>
      </c>
    </row>
    <row r="521" spans="1:65" s="15" customFormat="1" ht="11.25">
      <c r="B521" s="220"/>
      <c r="C521" s="221"/>
      <c r="D521" s="200" t="s">
        <v>238</v>
      </c>
      <c r="E521" s="222" t="s">
        <v>19</v>
      </c>
      <c r="F521" s="223" t="s">
        <v>241</v>
      </c>
      <c r="G521" s="221"/>
      <c r="H521" s="224">
        <v>6</v>
      </c>
      <c r="I521" s="225"/>
      <c r="J521" s="221"/>
      <c r="K521" s="221"/>
      <c r="L521" s="226"/>
      <c r="M521" s="227"/>
      <c r="N521" s="228"/>
      <c r="O521" s="228"/>
      <c r="P521" s="228"/>
      <c r="Q521" s="228"/>
      <c r="R521" s="228"/>
      <c r="S521" s="228"/>
      <c r="T521" s="229"/>
      <c r="AT521" s="230" t="s">
        <v>238</v>
      </c>
      <c r="AU521" s="230" t="s">
        <v>82</v>
      </c>
      <c r="AV521" s="15" t="s">
        <v>143</v>
      </c>
      <c r="AW521" s="15" t="s">
        <v>35</v>
      </c>
      <c r="AX521" s="15" t="s">
        <v>80</v>
      </c>
      <c r="AY521" s="230" t="s">
        <v>226</v>
      </c>
    </row>
    <row r="522" spans="1:65" s="2" customFormat="1" ht="16.5" customHeight="1">
      <c r="A522" s="36"/>
      <c r="B522" s="37"/>
      <c r="C522" s="180" t="s">
        <v>1794</v>
      </c>
      <c r="D522" s="180" t="s">
        <v>229</v>
      </c>
      <c r="E522" s="181" t="s">
        <v>2750</v>
      </c>
      <c r="F522" s="182" t="s">
        <v>2751</v>
      </c>
      <c r="G522" s="183" t="s">
        <v>328</v>
      </c>
      <c r="H522" s="184">
        <v>12</v>
      </c>
      <c r="I522" s="185"/>
      <c r="J522" s="186">
        <f>ROUND(I522*H522,2)</f>
        <v>0</v>
      </c>
      <c r="K522" s="182" t="s">
        <v>233</v>
      </c>
      <c r="L522" s="41"/>
      <c r="M522" s="187" t="s">
        <v>19</v>
      </c>
      <c r="N522" s="188" t="s">
        <v>44</v>
      </c>
      <c r="O522" s="66"/>
      <c r="P522" s="189">
        <f>O522*H522</f>
        <v>0</v>
      </c>
      <c r="Q522" s="189">
        <v>2.2361999999999998E-3</v>
      </c>
      <c r="R522" s="189">
        <f>Q522*H522</f>
        <v>2.6834399999999998E-2</v>
      </c>
      <c r="S522" s="189">
        <v>0</v>
      </c>
      <c r="T522" s="190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91" t="s">
        <v>234</v>
      </c>
      <c r="AT522" s="191" t="s">
        <v>229</v>
      </c>
      <c r="AU522" s="191" t="s">
        <v>82</v>
      </c>
      <c r="AY522" s="19" t="s">
        <v>226</v>
      </c>
      <c r="BE522" s="192">
        <f>IF(N522="základní",J522,0)</f>
        <v>0</v>
      </c>
      <c r="BF522" s="192">
        <f>IF(N522="snížená",J522,0)</f>
        <v>0</v>
      </c>
      <c r="BG522" s="192">
        <f>IF(N522="zákl. přenesená",J522,0)</f>
        <v>0</v>
      </c>
      <c r="BH522" s="192">
        <f>IF(N522="sníž. přenesená",J522,0)</f>
        <v>0</v>
      </c>
      <c r="BI522" s="192">
        <f>IF(N522="nulová",J522,0)</f>
        <v>0</v>
      </c>
      <c r="BJ522" s="19" t="s">
        <v>80</v>
      </c>
      <c r="BK522" s="192">
        <f>ROUND(I522*H522,2)</f>
        <v>0</v>
      </c>
      <c r="BL522" s="19" t="s">
        <v>234</v>
      </c>
      <c r="BM522" s="191" t="s">
        <v>2752</v>
      </c>
    </row>
    <row r="523" spans="1:65" s="2" customFormat="1" ht="11.25">
      <c r="A523" s="36"/>
      <c r="B523" s="37"/>
      <c r="C523" s="38"/>
      <c r="D523" s="193" t="s">
        <v>236</v>
      </c>
      <c r="E523" s="38"/>
      <c r="F523" s="194" t="s">
        <v>2753</v>
      </c>
      <c r="G523" s="38"/>
      <c r="H523" s="38"/>
      <c r="I523" s="195"/>
      <c r="J523" s="38"/>
      <c r="K523" s="38"/>
      <c r="L523" s="41"/>
      <c r="M523" s="196"/>
      <c r="N523" s="197"/>
      <c r="O523" s="66"/>
      <c r="P523" s="66"/>
      <c r="Q523" s="66"/>
      <c r="R523" s="66"/>
      <c r="S523" s="66"/>
      <c r="T523" s="67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T523" s="19" t="s">
        <v>236</v>
      </c>
      <c r="AU523" s="19" t="s">
        <v>82</v>
      </c>
    </row>
    <row r="524" spans="1:65" s="13" customFormat="1" ht="11.25">
      <c r="B524" s="198"/>
      <c r="C524" s="199"/>
      <c r="D524" s="200" t="s">
        <v>238</v>
      </c>
      <c r="E524" s="201" t="s">
        <v>19</v>
      </c>
      <c r="F524" s="202" t="s">
        <v>2744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238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226</v>
      </c>
    </row>
    <row r="525" spans="1:65" s="14" customFormat="1" ht="11.25">
      <c r="B525" s="209"/>
      <c r="C525" s="210"/>
      <c r="D525" s="200" t="s">
        <v>238</v>
      </c>
      <c r="E525" s="211" t="s">
        <v>19</v>
      </c>
      <c r="F525" s="212" t="s">
        <v>2754</v>
      </c>
      <c r="G525" s="210"/>
      <c r="H525" s="213">
        <v>12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238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226</v>
      </c>
    </row>
    <row r="526" spans="1:65" s="15" customFormat="1" ht="11.25">
      <c r="B526" s="220"/>
      <c r="C526" s="221"/>
      <c r="D526" s="200" t="s">
        <v>238</v>
      </c>
      <c r="E526" s="222" t="s">
        <v>19</v>
      </c>
      <c r="F526" s="223" t="s">
        <v>241</v>
      </c>
      <c r="G526" s="221"/>
      <c r="H526" s="224">
        <v>12</v>
      </c>
      <c r="I526" s="225"/>
      <c r="J526" s="221"/>
      <c r="K526" s="221"/>
      <c r="L526" s="226"/>
      <c r="M526" s="227"/>
      <c r="N526" s="228"/>
      <c r="O526" s="228"/>
      <c r="P526" s="228"/>
      <c r="Q526" s="228"/>
      <c r="R526" s="228"/>
      <c r="S526" s="228"/>
      <c r="T526" s="229"/>
      <c r="AT526" s="230" t="s">
        <v>238</v>
      </c>
      <c r="AU526" s="230" t="s">
        <v>82</v>
      </c>
      <c r="AV526" s="15" t="s">
        <v>143</v>
      </c>
      <c r="AW526" s="15" t="s">
        <v>35</v>
      </c>
      <c r="AX526" s="15" t="s">
        <v>80</v>
      </c>
      <c r="AY526" s="230" t="s">
        <v>226</v>
      </c>
    </row>
    <row r="527" spans="1:65" s="2" customFormat="1" ht="16.5" customHeight="1">
      <c r="A527" s="36"/>
      <c r="B527" s="37"/>
      <c r="C527" s="180" t="s">
        <v>1800</v>
      </c>
      <c r="D527" s="180" t="s">
        <v>229</v>
      </c>
      <c r="E527" s="181" t="s">
        <v>2755</v>
      </c>
      <c r="F527" s="182" t="s">
        <v>2756</v>
      </c>
      <c r="G527" s="183" t="s">
        <v>328</v>
      </c>
      <c r="H527" s="184">
        <v>9</v>
      </c>
      <c r="I527" s="185"/>
      <c r="J527" s="186">
        <f>ROUND(I527*H527,2)</f>
        <v>0</v>
      </c>
      <c r="K527" s="182" t="s">
        <v>233</v>
      </c>
      <c r="L527" s="41"/>
      <c r="M527" s="187" t="s">
        <v>19</v>
      </c>
      <c r="N527" s="188" t="s">
        <v>44</v>
      </c>
      <c r="O527" s="66"/>
      <c r="P527" s="189">
        <f>O527*H527</f>
        <v>0</v>
      </c>
      <c r="Q527" s="189">
        <v>1.7195000000000001E-3</v>
      </c>
      <c r="R527" s="189">
        <f>Q527*H527</f>
        <v>1.5475500000000001E-2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234</v>
      </c>
      <c r="AT527" s="191" t="s">
        <v>229</v>
      </c>
      <c r="AU527" s="191" t="s">
        <v>82</v>
      </c>
      <c r="AY527" s="19" t="s">
        <v>226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234</v>
      </c>
      <c r="BM527" s="191" t="s">
        <v>2757</v>
      </c>
    </row>
    <row r="528" spans="1:65" s="2" customFormat="1" ht="11.25">
      <c r="A528" s="36"/>
      <c r="B528" s="37"/>
      <c r="C528" s="38"/>
      <c r="D528" s="193" t="s">
        <v>236</v>
      </c>
      <c r="E528" s="38"/>
      <c r="F528" s="194" t="s">
        <v>2758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236</v>
      </c>
      <c r="AU528" s="19" t="s">
        <v>82</v>
      </c>
    </row>
    <row r="529" spans="1:65" s="13" customFormat="1" ht="11.25">
      <c r="B529" s="198"/>
      <c r="C529" s="199"/>
      <c r="D529" s="200" t="s">
        <v>238</v>
      </c>
      <c r="E529" s="201" t="s">
        <v>19</v>
      </c>
      <c r="F529" s="202" t="s">
        <v>2759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238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226</v>
      </c>
    </row>
    <row r="530" spans="1:65" s="13" customFormat="1" ht="11.25">
      <c r="B530" s="198"/>
      <c r="C530" s="199"/>
      <c r="D530" s="200" t="s">
        <v>238</v>
      </c>
      <c r="E530" s="201" t="s">
        <v>19</v>
      </c>
      <c r="F530" s="202" t="s">
        <v>2730</v>
      </c>
      <c r="G530" s="199"/>
      <c r="H530" s="201" t="s">
        <v>19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238</v>
      </c>
      <c r="AU530" s="208" t="s">
        <v>82</v>
      </c>
      <c r="AV530" s="13" t="s">
        <v>80</v>
      </c>
      <c r="AW530" s="13" t="s">
        <v>35</v>
      </c>
      <c r="AX530" s="13" t="s">
        <v>73</v>
      </c>
      <c r="AY530" s="208" t="s">
        <v>226</v>
      </c>
    </row>
    <row r="531" spans="1:65" s="14" customFormat="1" ht="11.25">
      <c r="B531" s="209"/>
      <c r="C531" s="210"/>
      <c r="D531" s="200" t="s">
        <v>238</v>
      </c>
      <c r="E531" s="211" t="s">
        <v>19</v>
      </c>
      <c r="F531" s="212" t="s">
        <v>2760</v>
      </c>
      <c r="G531" s="210"/>
      <c r="H531" s="213">
        <v>9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238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226</v>
      </c>
    </row>
    <row r="532" spans="1:65" s="15" customFormat="1" ht="11.25">
      <c r="B532" s="220"/>
      <c r="C532" s="221"/>
      <c r="D532" s="200" t="s">
        <v>238</v>
      </c>
      <c r="E532" s="222" t="s">
        <v>19</v>
      </c>
      <c r="F532" s="223" t="s">
        <v>241</v>
      </c>
      <c r="G532" s="221"/>
      <c r="H532" s="224">
        <v>9</v>
      </c>
      <c r="I532" s="225"/>
      <c r="J532" s="221"/>
      <c r="K532" s="221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238</v>
      </c>
      <c r="AU532" s="230" t="s">
        <v>82</v>
      </c>
      <c r="AV532" s="15" t="s">
        <v>143</v>
      </c>
      <c r="AW532" s="15" t="s">
        <v>35</v>
      </c>
      <c r="AX532" s="15" t="s">
        <v>80</v>
      </c>
      <c r="AY532" s="230" t="s">
        <v>226</v>
      </c>
    </row>
    <row r="533" spans="1:65" s="2" customFormat="1" ht="16.5" customHeight="1">
      <c r="A533" s="36"/>
      <c r="B533" s="37"/>
      <c r="C533" s="180" t="s">
        <v>1805</v>
      </c>
      <c r="D533" s="180" t="s">
        <v>229</v>
      </c>
      <c r="E533" s="181" t="s">
        <v>2761</v>
      </c>
      <c r="F533" s="182" t="s">
        <v>2762</v>
      </c>
      <c r="G533" s="183" t="s">
        <v>328</v>
      </c>
      <c r="H533" s="184">
        <v>10</v>
      </c>
      <c r="I533" s="185"/>
      <c r="J533" s="186">
        <f>ROUND(I533*H533,2)</f>
        <v>0</v>
      </c>
      <c r="K533" s="182" t="s">
        <v>233</v>
      </c>
      <c r="L533" s="41"/>
      <c r="M533" s="187" t="s">
        <v>19</v>
      </c>
      <c r="N533" s="188" t="s">
        <v>44</v>
      </c>
      <c r="O533" s="66"/>
      <c r="P533" s="189">
        <f>O533*H533</f>
        <v>0</v>
      </c>
      <c r="Q533" s="189">
        <v>1.8982000000000001E-3</v>
      </c>
      <c r="R533" s="189">
        <f>Q533*H533</f>
        <v>1.8981999999999999E-2</v>
      </c>
      <c r="S533" s="189">
        <v>0</v>
      </c>
      <c r="T533" s="190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91" t="s">
        <v>234</v>
      </c>
      <c r="AT533" s="191" t="s">
        <v>229</v>
      </c>
      <c r="AU533" s="191" t="s">
        <v>82</v>
      </c>
      <c r="AY533" s="19" t="s">
        <v>226</v>
      </c>
      <c r="BE533" s="192">
        <f>IF(N533="základní",J533,0)</f>
        <v>0</v>
      </c>
      <c r="BF533" s="192">
        <f>IF(N533="snížená",J533,0)</f>
        <v>0</v>
      </c>
      <c r="BG533" s="192">
        <f>IF(N533="zákl. přenesená",J533,0)</f>
        <v>0</v>
      </c>
      <c r="BH533" s="192">
        <f>IF(N533="sníž. přenesená",J533,0)</f>
        <v>0</v>
      </c>
      <c r="BI533" s="192">
        <f>IF(N533="nulová",J533,0)</f>
        <v>0</v>
      </c>
      <c r="BJ533" s="19" t="s">
        <v>80</v>
      </c>
      <c r="BK533" s="192">
        <f>ROUND(I533*H533,2)</f>
        <v>0</v>
      </c>
      <c r="BL533" s="19" t="s">
        <v>234</v>
      </c>
      <c r="BM533" s="191" t="s">
        <v>2763</v>
      </c>
    </row>
    <row r="534" spans="1:65" s="2" customFormat="1" ht="11.25">
      <c r="A534" s="36"/>
      <c r="B534" s="37"/>
      <c r="C534" s="38"/>
      <c r="D534" s="193" t="s">
        <v>236</v>
      </c>
      <c r="E534" s="38"/>
      <c r="F534" s="194" t="s">
        <v>2764</v>
      </c>
      <c r="G534" s="38"/>
      <c r="H534" s="38"/>
      <c r="I534" s="195"/>
      <c r="J534" s="38"/>
      <c r="K534" s="38"/>
      <c r="L534" s="41"/>
      <c r="M534" s="196"/>
      <c r="N534" s="197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236</v>
      </c>
      <c r="AU534" s="19" t="s">
        <v>82</v>
      </c>
    </row>
    <row r="535" spans="1:65" s="13" customFormat="1" ht="11.25">
      <c r="B535" s="198"/>
      <c r="C535" s="199"/>
      <c r="D535" s="200" t="s">
        <v>238</v>
      </c>
      <c r="E535" s="201" t="s">
        <v>19</v>
      </c>
      <c r="F535" s="202" t="s">
        <v>2735</v>
      </c>
      <c r="G535" s="199"/>
      <c r="H535" s="201" t="s">
        <v>19</v>
      </c>
      <c r="I535" s="203"/>
      <c r="J535" s="199"/>
      <c r="K535" s="199"/>
      <c r="L535" s="204"/>
      <c r="M535" s="205"/>
      <c r="N535" s="206"/>
      <c r="O535" s="206"/>
      <c r="P535" s="206"/>
      <c r="Q535" s="206"/>
      <c r="R535" s="206"/>
      <c r="S535" s="206"/>
      <c r="T535" s="207"/>
      <c r="AT535" s="208" t="s">
        <v>238</v>
      </c>
      <c r="AU535" s="208" t="s">
        <v>82</v>
      </c>
      <c r="AV535" s="13" t="s">
        <v>80</v>
      </c>
      <c r="AW535" s="13" t="s">
        <v>35</v>
      </c>
      <c r="AX535" s="13" t="s">
        <v>73</v>
      </c>
      <c r="AY535" s="208" t="s">
        <v>226</v>
      </c>
    </row>
    <row r="536" spans="1:65" s="14" customFormat="1" ht="11.25">
      <c r="B536" s="209"/>
      <c r="C536" s="210"/>
      <c r="D536" s="200" t="s">
        <v>238</v>
      </c>
      <c r="E536" s="211" t="s">
        <v>19</v>
      </c>
      <c r="F536" s="212" t="s">
        <v>1394</v>
      </c>
      <c r="G536" s="210"/>
      <c r="H536" s="213">
        <v>10</v>
      </c>
      <c r="I536" s="214"/>
      <c r="J536" s="210"/>
      <c r="K536" s="210"/>
      <c r="L536" s="215"/>
      <c r="M536" s="216"/>
      <c r="N536" s="217"/>
      <c r="O536" s="217"/>
      <c r="P536" s="217"/>
      <c r="Q536" s="217"/>
      <c r="R536" s="217"/>
      <c r="S536" s="217"/>
      <c r="T536" s="218"/>
      <c r="AT536" s="219" t="s">
        <v>238</v>
      </c>
      <c r="AU536" s="219" t="s">
        <v>82</v>
      </c>
      <c r="AV536" s="14" t="s">
        <v>82</v>
      </c>
      <c r="AW536" s="14" t="s">
        <v>35</v>
      </c>
      <c r="AX536" s="14" t="s">
        <v>73</v>
      </c>
      <c r="AY536" s="219" t="s">
        <v>226</v>
      </c>
    </row>
    <row r="537" spans="1:65" s="15" customFormat="1" ht="11.25">
      <c r="B537" s="220"/>
      <c r="C537" s="221"/>
      <c r="D537" s="200" t="s">
        <v>238</v>
      </c>
      <c r="E537" s="222" t="s">
        <v>19</v>
      </c>
      <c r="F537" s="223" t="s">
        <v>241</v>
      </c>
      <c r="G537" s="221"/>
      <c r="H537" s="224">
        <v>10</v>
      </c>
      <c r="I537" s="225"/>
      <c r="J537" s="221"/>
      <c r="K537" s="221"/>
      <c r="L537" s="226"/>
      <c r="M537" s="227"/>
      <c r="N537" s="228"/>
      <c r="O537" s="228"/>
      <c r="P537" s="228"/>
      <c r="Q537" s="228"/>
      <c r="R537" s="228"/>
      <c r="S537" s="228"/>
      <c r="T537" s="229"/>
      <c r="AT537" s="230" t="s">
        <v>238</v>
      </c>
      <c r="AU537" s="230" t="s">
        <v>82</v>
      </c>
      <c r="AV537" s="15" t="s">
        <v>143</v>
      </c>
      <c r="AW537" s="15" t="s">
        <v>35</v>
      </c>
      <c r="AX537" s="15" t="s">
        <v>80</v>
      </c>
      <c r="AY537" s="230" t="s">
        <v>226</v>
      </c>
    </row>
    <row r="538" spans="1:65" s="2" customFormat="1" ht="16.5" customHeight="1">
      <c r="A538" s="36"/>
      <c r="B538" s="37"/>
      <c r="C538" s="180" t="s">
        <v>1812</v>
      </c>
      <c r="D538" s="180" t="s">
        <v>229</v>
      </c>
      <c r="E538" s="181" t="s">
        <v>2765</v>
      </c>
      <c r="F538" s="182" t="s">
        <v>2766</v>
      </c>
      <c r="G538" s="183" t="s">
        <v>328</v>
      </c>
      <c r="H538" s="184">
        <v>10</v>
      </c>
      <c r="I538" s="185"/>
      <c r="J538" s="186">
        <f>ROUND(I538*H538,2)</f>
        <v>0</v>
      </c>
      <c r="K538" s="182" t="s">
        <v>19</v>
      </c>
      <c r="L538" s="41"/>
      <c r="M538" s="187" t="s">
        <v>19</v>
      </c>
      <c r="N538" s="188" t="s">
        <v>44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234</v>
      </c>
      <c r="AT538" s="191" t="s">
        <v>229</v>
      </c>
      <c r="AU538" s="191" t="s">
        <v>82</v>
      </c>
      <c r="AY538" s="19" t="s">
        <v>226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234</v>
      </c>
      <c r="BM538" s="191" t="s">
        <v>2767</v>
      </c>
    </row>
    <row r="539" spans="1:65" s="13" customFormat="1" ht="11.25">
      <c r="B539" s="198"/>
      <c r="C539" s="199"/>
      <c r="D539" s="200" t="s">
        <v>238</v>
      </c>
      <c r="E539" s="201" t="s">
        <v>19</v>
      </c>
      <c r="F539" s="202" t="s">
        <v>2768</v>
      </c>
      <c r="G539" s="199"/>
      <c r="H539" s="201" t="s">
        <v>19</v>
      </c>
      <c r="I539" s="203"/>
      <c r="J539" s="199"/>
      <c r="K539" s="199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238</v>
      </c>
      <c r="AU539" s="208" t="s">
        <v>82</v>
      </c>
      <c r="AV539" s="13" t="s">
        <v>80</v>
      </c>
      <c r="AW539" s="13" t="s">
        <v>35</v>
      </c>
      <c r="AX539" s="13" t="s">
        <v>73</v>
      </c>
      <c r="AY539" s="208" t="s">
        <v>226</v>
      </c>
    </row>
    <row r="540" spans="1:65" s="14" customFormat="1" ht="11.25">
      <c r="B540" s="209"/>
      <c r="C540" s="210"/>
      <c r="D540" s="200" t="s">
        <v>238</v>
      </c>
      <c r="E540" s="211" t="s">
        <v>19</v>
      </c>
      <c r="F540" s="212" t="s">
        <v>1394</v>
      </c>
      <c r="G540" s="210"/>
      <c r="H540" s="213">
        <v>10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238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226</v>
      </c>
    </row>
    <row r="541" spans="1:65" s="15" customFormat="1" ht="11.25">
      <c r="B541" s="220"/>
      <c r="C541" s="221"/>
      <c r="D541" s="200" t="s">
        <v>238</v>
      </c>
      <c r="E541" s="222" t="s">
        <v>19</v>
      </c>
      <c r="F541" s="223" t="s">
        <v>241</v>
      </c>
      <c r="G541" s="221"/>
      <c r="H541" s="224">
        <v>10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238</v>
      </c>
      <c r="AU541" s="230" t="s">
        <v>82</v>
      </c>
      <c r="AV541" s="15" t="s">
        <v>143</v>
      </c>
      <c r="AW541" s="15" t="s">
        <v>35</v>
      </c>
      <c r="AX541" s="15" t="s">
        <v>80</v>
      </c>
      <c r="AY541" s="230" t="s">
        <v>226</v>
      </c>
    </row>
    <row r="542" spans="1:65" s="2" customFormat="1" ht="16.5" customHeight="1">
      <c r="A542" s="36"/>
      <c r="B542" s="37"/>
      <c r="C542" s="180" t="s">
        <v>1817</v>
      </c>
      <c r="D542" s="180" t="s">
        <v>229</v>
      </c>
      <c r="E542" s="181" t="s">
        <v>2769</v>
      </c>
      <c r="F542" s="182" t="s">
        <v>2770</v>
      </c>
      <c r="G542" s="183" t="s">
        <v>261</v>
      </c>
      <c r="H542" s="184">
        <v>17</v>
      </c>
      <c r="I542" s="185"/>
      <c r="J542" s="186">
        <f>ROUND(I542*H542,2)</f>
        <v>0</v>
      </c>
      <c r="K542" s="182" t="s">
        <v>233</v>
      </c>
      <c r="L542" s="41"/>
      <c r="M542" s="187" t="s">
        <v>19</v>
      </c>
      <c r="N542" s="188" t="s">
        <v>44</v>
      </c>
      <c r="O542" s="66"/>
      <c r="P542" s="189">
        <f>O542*H542</f>
        <v>0</v>
      </c>
      <c r="Q542" s="189">
        <v>0</v>
      </c>
      <c r="R542" s="189">
        <f>Q542*H542</f>
        <v>0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234</v>
      </c>
      <c r="AT542" s="191" t="s">
        <v>229</v>
      </c>
      <c r="AU542" s="191" t="s">
        <v>82</v>
      </c>
      <c r="AY542" s="19" t="s">
        <v>226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80</v>
      </c>
      <c r="BK542" s="192">
        <f>ROUND(I542*H542,2)</f>
        <v>0</v>
      </c>
      <c r="BL542" s="19" t="s">
        <v>234</v>
      </c>
      <c r="BM542" s="191" t="s">
        <v>2771</v>
      </c>
    </row>
    <row r="543" spans="1:65" s="2" customFormat="1" ht="11.25">
      <c r="A543" s="36"/>
      <c r="B543" s="37"/>
      <c r="C543" s="38"/>
      <c r="D543" s="193" t="s">
        <v>236</v>
      </c>
      <c r="E543" s="38"/>
      <c r="F543" s="194" t="s">
        <v>2772</v>
      </c>
      <c r="G543" s="38"/>
      <c r="H543" s="38"/>
      <c r="I543" s="195"/>
      <c r="J543" s="38"/>
      <c r="K543" s="38"/>
      <c r="L543" s="41"/>
      <c r="M543" s="196"/>
      <c r="N543" s="197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236</v>
      </c>
      <c r="AU543" s="19" t="s">
        <v>82</v>
      </c>
    </row>
    <row r="544" spans="1:65" s="2" customFormat="1" ht="16.5" customHeight="1">
      <c r="A544" s="36"/>
      <c r="B544" s="37"/>
      <c r="C544" s="180" t="s">
        <v>1822</v>
      </c>
      <c r="D544" s="180" t="s">
        <v>229</v>
      </c>
      <c r="E544" s="181" t="s">
        <v>2773</v>
      </c>
      <c r="F544" s="182" t="s">
        <v>2774</v>
      </c>
      <c r="G544" s="183" t="s">
        <v>261</v>
      </c>
      <c r="H544" s="184">
        <v>5</v>
      </c>
      <c r="I544" s="185"/>
      <c r="J544" s="186">
        <f>ROUND(I544*H544,2)</f>
        <v>0</v>
      </c>
      <c r="K544" s="182" t="s">
        <v>233</v>
      </c>
      <c r="L544" s="41"/>
      <c r="M544" s="187" t="s">
        <v>19</v>
      </c>
      <c r="N544" s="188" t="s">
        <v>44</v>
      </c>
      <c r="O544" s="66"/>
      <c r="P544" s="189">
        <f>O544*H544</f>
        <v>0</v>
      </c>
      <c r="Q544" s="189">
        <v>0</v>
      </c>
      <c r="R544" s="189">
        <f>Q544*H544</f>
        <v>0</v>
      </c>
      <c r="S544" s="189">
        <v>0</v>
      </c>
      <c r="T544" s="190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91" t="s">
        <v>234</v>
      </c>
      <c r="AT544" s="191" t="s">
        <v>229</v>
      </c>
      <c r="AU544" s="191" t="s">
        <v>82</v>
      </c>
      <c r="AY544" s="19" t="s">
        <v>226</v>
      </c>
      <c r="BE544" s="192">
        <f>IF(N544="základní",J544,0)</f>
        <v>0</v>
      </c>
      <c r="BF544" s="192">
        <f>IF(N544="snížená",J544,0)</f>
        <v>0</v>
      </c>
      <c r="BG544" s="192">
        <f>IF(N544="zákl. přenesená",J544,0)</f>
        <v>0</v>
      </c>
      <c r="BH544" s="192">
        <f>IF(N544="sníž. přenesená",J544,0)</f>
        <v>0</v>
      </c>
      <c r="BI544" s="192">
        <f>IF(N544="nulová",J544,0)</f>
        <v>0</v>
      </c>
      <c r="BJ544" s="19" t="s">
        <v>80</v>
      </c>
      <c r="BK544" s="192">
        <f>ROUND(I544*H544,2)</f>
        <v>0</v>
      </c>
      <c r="BL544" s="19" t="s">
        <v>234</v>
      </c>
      <c r="BM544" s="191" t="s">
        <v>2775</v>
      </c>
    </row>
    <row r="545" spans="1:65" s="2" customFormat="1" ht="11.25">
      <c r="A545" s="36"/>
      <c r="B545" s="37"/>
      <c r="C545" s="38"/>
      <c r="D545" s="193" t="s">
        <v>236</v>
      </c>
      <c r="E545" s="38"/>
      <c r="F545" s="194" t="s">
        <v>2776</v>
      </c>
      <c r="G545" s="38"/>
      <c r="H545" s="38"/>
      <c r="I545" s="195"/>
      <c r="J545" s="38"/>
      <c r="K545" s="38"/>
      <c r="L545" s="41"/>
      <c r="M545" s="196"/>
      <c r="N545" s="197"/>
      <c r="O545" s="66"/>
      <c r="P545" s="66"/>
      <c r="Q545" s="66"/>
      <c r="R545" s="66"/>
      <c r="S545" s="66"/>
      <c r="T545" s="67"/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T545" s="19" t="s">
        <v>236</v>
      </c>
      <c r="AU545" s="19" t="s">
        <v>82</v>
      </c>
    </row>
    <row r="546" spans="1:65" s="2" customFormat="1" ht="16.5" customHeight="1">
      <c r="A546" s="36"/>
      <c r="B546" s="37"/>
      <c r="C546" s="180" t="s">
        <v>1829</v>
      </c>
      <c r="D546" s="180" t="s">
        <v>229</v>
      </c>
      <c r="E546" s="181" t="s">
        <v>2777</v>
      </c>
      <c r="F546" s="182" t="s">
        <v>2778</v>
      </c>
      <c r="G546" s="183" t="s">
        <v>261</v>
      </c>
      <c r="H546" s="184">
        <v>13</v>
      </c>
      <c r="I546" s="185"/>
      <c r="J546" s="186">
        <f>ROUND(I546*H546,2)</f>
        <v>0</v>
      </c>
      <c r="K546" s="182" t="s">
        <v>233</v>
      </c>
      <c r="L546" s="41"/>
      <c r="M546" s="187" t="s">
        <v>19</v>
      </c>
      <c r="N546" s="188" t="s">
        <v>44</v>
      </c>
      <c r="O546" s="66"/>
      <c r="P546" s="189">
        <f>O546*H546</f>
        <v>0</v>
      </c>
      <c r="Q546" s="189">
        <v>0</v>
      </c>
      <c r="R546" s="189">
        <f>Q546*H546</f>
        <v>0</v>
      </c>
      <c r="S546" s="189">
        <v>0</v>
      </c>
      <c r="T546" s="190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91" t="s">
        <v>234</v>
      </c>
      <c r="AT546" s="191" t="s">
        <v>229</v>
      </c>
      <c r="AU546" s="191" t="s">
        <v>82</v>
      </c>
      <c r="AY546" s="19" t="s">
        <v>226</v>
      </c>
      <c r="BE546" s="192">
        <f>IF(N546="základní",J546,0)</f>
        <v>0</v>
      </c>
      <c r="BF546" s="192">
        <f>IF(N546="snížená",J546,0)</f>
        <v>0</v>
      </c>
      <c r="BG546" s="192">
        <f>IF(N546="zákl. přenesená",J546,0)</f>
        <v>0</v>
      </c>
      <c r="BH546" s="192">
        <f>IF(N546="sníž. přenesená",J546,0)</f>
        <v>0</v>
      </c>
      <c r="BI546" s="192">
        <f>IF(N546="nulová",J546,0)</f>
        <v>0</v>
      </c>
      <c r="BJ546" s="19" t="s">
        <v>80</v>
      </c>
      <c r="BK546" s="192">
        <f>ROUND(I546*H546,2)</f>
        <v>0</v>
      </c>
      <c r="BL546" s="19" t="s">
        <v>234</v>
      </c>
      <c r="BM546" s="191" t="s">
        <v>2779</v>
      </c>
    </row>
    <row r="547" spans="1:65" s="2" customFormat="1" ht="11.25">
      <c r="A547" s="36"/>
      <c r="B547" s="37"/>
      <c r="C547" s="38"/>
      <c r="D547" s="193" t="s">
        <v>236</v>
      </c>
      <c r="E547" s="38"/>
      <c r="F547" s="194" t="s">
        <v>2780</v>
      </c>
      <c r="G547" s="38"/>
      <c r="H547" s="38"/>
      <c r="I547" s="195"/>
      <c r="J547" s="38"/>
      <c r="K547" s="38"/>
      <c r="L547" s="41"/>
      <c r="M547" s="196"/>
      <c r="N547" s="197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236</v>
      </c>
      <c r="AU547" s="19" t="s">
        <v>82</v>
      </c>
    </row>
    <row r="548" spans="1:65" s="2" customFormat="1" ht="16.5" customHeight="1">
      <c r="A548" s="36"/>
      <c r="B548" s="37"/>
      <c r="C548" s="180" t="s">
        <v>1835</v>
      </c>
      <c r="D548" s="180" t="s">
        <v>229</v>
      </c>
      <c r="E548" s="181" t="s">
        <v>2781</v>
      </c>
      <c r="F548" s="182" t="s">
        <v>2782</v>
      </c>
      <c r="G548" s="183" t="s">
        <v>261</v>
      </c>
      <c r="H548" s="184">
        <v>4</v>
      </c>
      <c r="I548" s="185"/>
      <c r="J548" s="186">
        <f>ROUND(I548*H548,2)</f>
        <v>0</v>
      </c>
      <c r="K548" s="182" t="s">
        <v>233</v>
      </c>
      <c r="L548" s="41"/>
      <c r="M548" s="187" t="s">
        <v>19</v>
      </c>
      <c r="N548" s="188" t="s">
        <v>44</v>
      </c>
      <c r="O548" s="66"/>
      <c r="P548" s="189">
        <f>O548*H548</f>
        <v>0</v>
      </c>
      <c r="Q548" s="189">
        <v>5.3515000000000004E-3</v>
      </c>
      <c r="R548" s="189">
        <f>Q548*H548</f>
        <v>2.1406000000000001E-2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234</v>
      </c>
      <c r="AT548" s="191" t="s">
        <v>229</v>
      </c>
      <c r="AU548" s="191" t="s">
        <v>82</v>
      </c>
      <c r="AY548" s="19" t="s">
        <v>226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234</v>
      </c>
      <c r="BM548" s="191" t="s">
        <v>2783</v>
      </c>
    </row>
    <row r="549" spans="1:65" s="2" customFormat="1" ht="11.25">
      <c r="A549" s="36"/>
      <c r="B549" s="37"/>
      <c r="C549" s="38"/>
      <c r="D549" s="193" t="s">
        <v>236</v>
      </c>
      <c r="E549" s="38"/>
      <c r="F549" s="194" t="s">
        <v>2784</v>
      </c>
      <c r="G549" s="38"/>
      <c r="H549" s="38"/>
      <c r="I549" s="195"/>
      <c r="J549" s="38"/>
      <c r="K549" s="38"/>
      <c r="L549" s="41"/>
      <c r="M549" s="196"/>
      <c r="N549" s="197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236</v>
      </c>
      <c r="AU549" s="19" t="s">
        <v>82</v>
      </c>
    </row>
    <row r="550" spans="1:65" s="13" customFormat="1" ht="11.25">
      <c r="B550" s="198"/>
      <c r="C550" s="199"/>
      <c r="D550" s="200" t="s">
        <v>238</v>
      </c>
      <c r="E550" s="201" t="s">
        <v>19</v>
      </c>
      <c r="F550" s="202" t="s">
        <v>2768</v>
      </c>
      <c r="G550" s="199"/>
      <c r="H550" s="201" t="s">
        <v>19</v>
      </c>
      <c r="I550" s="203"/>
      <c r="J550" s="199"/>
      <c r="K550" s="199"/>
      <c r="L550" s="204"/>
      <c r="M550" s="205"/>
      <c r="N550" s="206"/>
      <c r="O550" s="206"/>
      <c r="P550" s="206"/>
      <c r="Q550" s="206"/>
      <c r="R550" s="206"/>
      <c r="S550" s="206"/>
      <c r="T550" s="207"/>
      <c r="AT550" s="208" t="s">
        <v>238</v>
      </c>
      <c r="AU550" s="208" t="s">
        <v>82</v>
      </c>
      <c r="AV550" s="13" t="s">
        <v>80</v>
      </c>
      <c r="AW550" s="13" t="s">
        <v>35</v>
      </c>
      <c r="AX550" s="13" t="s">
        <v>73</v>
      </c>
      <c r="AY550" s="208" t="s">
        <v>226</v>
      </c>
    </row>
    <row r="551" spans="1:65" s="14" customFormat="1" ht="11.25">
      <c r="B551" s="209"/>
      <c r="C551" s="210"/>
      <c r="D551" s="200" t="s">
        <v>238</v>
      </c>
      <c r="E551" s="211" t="s">
        <v>19</v>
      </c>
      <c r="F551" s="212" t="s">
        <v>509</v>
      </c>
      <c r="G551" s="210"/>
      <c r="H551" s="213">
        <v>4</v>
      </c>
      <c r="I551" s="214"/>
      <c r="J551" s="210"/>
      <c r="K551" s="210"/>
      <c r="L551" s="215"/>
      <c r="M551" s="216"/>
      <c r="N551" s="217"/>
      <c r="O551" s="217"/>
      <c r="P551" s="217"/>
      <c r="Q551" s="217"/>
      <c r="R551" s="217"/>
      <c r="S551" s="217"/>
      <c r="T551" s="218"/>
      <c r="AT551" s="219" t="s">
        <v>238</v>
      </c>
      <c r="AU551" s="219" t="s">
        <v>82</v>
      </c>
      <c r="AV551" s="14" t="s">
        <v>82</v>
      </c>
      <c r="AW551" s="14" t="s">
        <v>35</v>
      </c>
      <c r="AX551" s="14" t="s">
        <v>73</v>
      </c>
      <c r="AY551" s="219" t="s">
        <v>226</v>
      </c>
    </row>
    <row r="552" spans="1:65" s="15" customFormat="1" ht="11.25">
      <c r="B552" s="220"/>
      <c r="C552" s="221"/>
      <c r="D552" s="200" t="s">
        <v>238</v>
      </c>
      <c r="E552" s="222" t="s">
        <v>19</v>
      </c>
      <c r="F552" s="223" t="s">
        <v>241</v>
      </c>
      <c r="G552" s="221"/>
      <c r="H552" s="224">
        <v>4</v>
      </c>
      <c r="I552" s="225"/>
      <c r="J552" s="221"/>
      <c r="K552" s="221"/>
      <c r="L552" s="226"/>
      <c r="M552" s="227"/>
      <c r="N552" s="228"/>
      <c r="O552" s="228"/>
      <c r="P552" s="228"/>
      <c r="Q552" s="228"/>
      <c r="R552" s="228"/>
      <c r="S552" s="228"/>
      <c r="T552" s="229"/>
      <c r="AT552" s="230" t="s">
        <v>238</v>
      </c>
      <c r="AU552" s="230" t="s">
        <v>82</v>
      </c>
      <c r="AV552" s="15" t="s">
        <v>143</v>
      </c>
      <c r="AW552" s="15" t="s">
        <v>35</v>
      </c>
      <c r="AX552" s="15" t="s">
        <v>80</v>
      </c>
      <c r="AY552" s="230" t="s">
        <v>226</v>
      </c>
    </row>
    <row r="553" spans="1:65" s="2" customFormat="1" ht="16.5" customHeight="1">
      <c r="A553" s="36"/>
      <c r="B553" s="37"/>
      <c r="C553" s="180" t="s">
        <v>1839</v>
      </c>
      <c r="D553" s="180" t="s">
        <v>229</v>
      </c>
      <c r="E553" s="181" t="s">
        <v>2785</v>
      </c>
      <c r="F553" s="182" t="s">
        <v>2786</v>
      </c>
      <c r="G553" s="183" t="s">
        <v>261</v>
      </c>
      <c r="H553" s="184">
        <v>4</v>
      </c>
      <c r="I553" s="185"/>
      <c r="J553" s="186">
        <f>ROUND(I553*H553,2)</f>
        <v>0</v>
      </c>
      <c r="K553" s="182" t="s">
        <v>233</v>
      </c>
      <c r="L553" s="41"/>
      <c r="M553" s="187" t="s">
        <v>19</v>
      </c>
      <c r="N553" s="188" t="s">
        <v>44</v>
      </c>
      <c r="O553" s="66"/>
      <c r="P553" s="189">
        <f>O553*H553</f>
        <v>0</v>
      </c>
      <c r="Q553" s="189">
        <v>2.8499999999999999E-4</v>
      </c>
      <c r="R553" s="189">
        <f>Q553*H553</f>
        <v>1.14E-3</v>
      </c>
      <c r="S553" s="189">
        <v>0</v>
      </c>
      <c r="T553" s="190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91" t="s">
        <v>234</v>
      </c>
      <c r="AT553" s="191" t="s">
        <v>229</v>
      </c>
      <c r="AU553" s="191" t="s">
        <v>82</v>
      </c>
      <c r="AY553" s="19" t="s">
        <v>226</v>
      </c>
      <c r="BE553" s="192">
        <f>IF(N553="základní",J553,0)</f>
        <v>0</v>
      </c>
      <c r="BF553" s="192">
        <f>IF(N553="snížená",J553,0)</f>
        <v>0</v>
      </c>
      <c r="BG553" s="192">
        <f>IF(N553="zákl. přenesená",J553,0)</f>
        <v>0</v>
      </c>
      <c r="BH553" s="192">
        <f>IF(N553="sníž. přenesená",J553,0)</f>
        <v>0</v>
      </c>
      <c r="BI553" s="192">
        <f>IF(N553="nulová",J553,0)</f>
        <v>0</v>
      </c>
      <c r="BJ553" s="19" t="s">
        <v>80</v>
      </c>
      <c r="BK553" s="192">
        <f>ROUND(I553*H553,2)</f>
        <v>0</v>
      </c>
      <c r="BL553" s="19" t="s">
        <v>234</v>
      </c>
      <c r="BM553" s="191" t="s">
        <v>2787</v>
      </c>
    </row>
    <row r="554" spans="1:65" s="2" customFormat="1" ht="11.25">
      <c r="A554" s="36"/>
      <c r="B554" s="37"/>
      <c r="C554" s="38"/>
      <c r="D554" s="193" t="s">
        <v>236</v>
      </c>
      <c r="E554" s="38"/>
      <c r="F554" s="194" t="s">
        <v>2788</v>
      </c>
      <c r="G554" s="38"/>
      <c r="H554" s="38"/>
      <c r="I554" s="195"/>
      <c r="J554" s="38"/>
      <c r="K554" s="38"/>
      <c r="L554" s="41"/>
      <c r="M554" s="196"/>
      <c r="N554" s="197"/>
      <c r="O554" s="66"/>
      <c r="P554" s="66"/>
      <c r="Q554" s="66"/>
      <c r="R554" s="66"/>
      <c r="S554" s="66"/>
      <c r="T554" s="67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T554" s="19" t="s">
        <v>236</v>
      </c>
      <c r="AU554" s="19" t="s">
        <v>82</v>
      </c>
    </row>
    <row r="555" spans="1:65" s="13" customFormat="1" ht="11.25">
      <c r="B555" s="198"/>
      <c r="C555" s="199"/>
      <c r="D555" s="200" t="s">
        <v>238</v>
      </c>
      <c r="E555" s="201" t="s">
        <v>19</v>
      </c>
      <c r="F555" s="202" t="s">
        <v>2735</v>
      </c>
      <c r="G555" s="199"/>
      <c r="H555" s="201" t="s">
        <v>19</v>
      </c>
      <c r="I555" s="203"/>
      <c r="J555" s="199"/>
      <c r="K555" s="199"/>
      <c r="L555" s="204"/>
      <c r="M555" s="205"/>
      <c r="N555" s="206"/>
      <c r="O555" s="206"/>
      <c r="P555" s="206"/>
      <c r="Q555" s="206"/>
      <c r="R555" s="206"/>
      <c r="S555" s="206"/>
      <c r="T555" s="207"/>
      <c r="AT555" s="208" t="s">
        <v>238</v>
      </c>
      <c r="AU555" s="208" t="s">
        <v>82</v>
      </c>
      <c r="AV555" s="13" t="s">
        <v>80</v>
      </c>
      <c r="AW555" s="13" t="s">
        <v>35</v>
      </c>
      <c r="AX555" s="13" t="s">
        <v>73</v>
      </c>
      <c r="AY555" s="208" t="s">
        <v>226</v>
      </c>
    </row>
    <row r="556" spans="1:65" s="14" customFormat="1" ht="11.25">
      <c r="B556" s="209"/>
      <c r="C556" s="210"/>
      <c r="D556" s="200" t="s">
        <v>238</v>
      </c>
      <c r="E556" s="211" t="s">
        <v>19</v>
      </c>
      <c r="F556" s="212" t="s">
        <v>509</v>
      </c>
      <c r="G556" s="210"/>
      <c r="H556" s="213">
        <v>4</v>
      </c>
      <c r="I556" s="214"/>
      <c r="J556" s="210"/>
      <c r="K556" s="210"/>
      <c r="L556" s="215"/>
      <c r="M556" s="216"/>
      <c r="N556" s="217"/>
      <c r="O556" s="217"/>
      <c r="P556" s="217"/>
      <c r="Q556" s="217"/>
      <c r="R556" s="217"/>
      <c r="S556" s="217"/>
      <c r="T556" s="218"/>
      <c r="AT556" s="219" t="s">
        <v>238</v>
      </c>
      <c r="AU556" s="219" t="s">
        <v>82</v>
      </c>
      <c r="AV556" s="14" t="s">
        <v>82</v>
      </c>
      <c r="AW556" s="14" t="s">
        <v>35</v>
      </c>
      <c r="AX556" s="14" t="s">
        <v>73</v>
      </c>
      <c r="AY556" s="219" t="s">
        <v>226</v>
      </c>
    </row>
    <row r="557" spans="1:65" s="15" customFormat="1" ht="11.25">
      <c r="B557" s="220"/>
      <c r="C557" s="221"/>
      <c r="D557" s="200" t="s">
        <v>238</v>
      </c>
      <c r="E557" s="222" t="s">
        <v>19</v>
      </c>
      <c r="F557" s="223" t="s">
        <v>241</v>
      </c>
      <c r="G557" s="221"/>
      <c r="H557" s="224">
        <v>4</v>
      </c>
      <c r="I557" s="225"/>
      <c r="J557" s="221"/>
      <c r="K557" s="221"/>
      <c r="L557" s="226"/>
      <c r="M557" s="227"/>
      <c r="N557" s="228"/>
      <c r="O557" s="228"/>
      <c r="P557" s="228"/>
      <c r="Q557" s="228"/>
      <c r="R557" s="228"/>
      <c r="S557" s="228"/>
      <c r="T557" s="229"/>
      <c r="AT557" s="230" t="s">
        <v>238</v>
      </c>
      <c r="AU557" s="230" t="s">
        <v>82</v>
      </c>
      <c r="AV557" s="15" t="s">
        <v>143</v>
      </c>
      <c r="AW557" s="15" t="s">
        <v>35</v>
      </c>
      <c r="AX557" s="15" t="s">
        <v>80</v>
      </c>
      <c r="AY557" s="230" t="s">
        <v>226</v>
      </c>
    </row>
    <row r="558" spans="1:65" s="2" customFormat="1" ht="16.5" customHeight="1">
      <c r="A558" s="36"/>
      <c r="B558" s="37"/>
      <c r="C558" s="180" t="s">
        <v>1848</v>
      </c>
      <c r="D558" s="180" t="s">
        <v>229</v>
      </c>
      <c r="E558" s="181" t="s">
        <v>2789</v>
      </c>
      <c r="F558" s="182" t="s">
        <v>2790</v>
      </c>
      <c r="G558" s="183" t="s">
        <v>328</v>
      </c>
      <c r="H558" s="184">
        <v>84.5</v>
      </c>
      <c r="I558" s="185"/>
      <c r="J558" s="186">
        <f>ROUND(I558*H558,2)</f>
        <v>0</v>
      </c>
      <c r="K558" s="182" t="s">
        <v>233</v>
      </c>
      <c r="L558" s="41"/>
      <c r="M558" s="187" t="s">
        <v>19</v>
      </c>
      <c r="N558" s="188" t="s">
        <v>44</v>
      </c>
      <c r="O558" s="66"/>
      <c r="P558" s="189">
        <f>O558*H558</f>
        <v>0</v>
      </c>
      <c r="Q558" s="189">
        <v>0</v>
      </c>
      <c r="R558" s="189">
        <f>Q558*H558</f>
        <v>0</v>
      </c>
      <c r="S558" s="189">
        <v>0</v>
      </c>
      <c r="T558" s="190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91" t="s">
        <v>234</v>
      </c>
      <c r="AT558" s="191" t="s">
        <v>229</v>
      </c>
      <c r="AU558" s="191" t="s">
        <v>82</v>
      </c>
      <c r="AY558" s="19" t="s">
        <v>226</v>
      </c>
      <c r="BE558" s="192">
        <f>IF(N558="základní",J558,0)</f>
        <v>0</v>
      </c>
      <c r="BF558" s="192">
        <f>IF(N558="snížená",J558,0)</f>
        <v>0</v>
      </c>
      <c r="BG558" s="192">
        <f>IF(N558="zákl. přenesená",J558,0)</f>
        <v>0</v>
      </c>
      <c r="BH558" s="192">
        <f>IF(N558="sníž. přenesená",J558,0)</f>
        <v>0</v>
      </c>
      <c r="BI558" s="192">
        <f>IF(N558="nulová",J558,0)</f>
        <v>0</v>
      </c>
      <c r="BJ558" s="19" t="s">
        <v>80</v>
      </c>
      <c r="BK558" s="192">
        <f>ROUND(I558*H558,2)</f>
        <v>0</v>
      </c>
      <c r="BL558" s="19" t="s">
        <v>234</v>
      </c>
      <c r="BM558" s="191" t="s">
        <v>2791</v>
      </c>
    </row>
    <row r="559" spans="1:65" s="2" customFormat="1" ht="11.25">
      <c r="A559" s="36"/>
      <c r="B559" s="37"/>
      <c r="C559" s="38"/>
      <c r="D559" s="193" t="s">
        <v>236</v>
      </c>
      <c r="E559" s="38"/>
      <c r="F559" s="194" t="s">
        <v>2792</v>
      </c>
      <c r="G559" s="38"/>
      <c r="H559" s="38"/>
      <c r="I559" s="195"/>
      <c r="J559" s="38"/>
      <c r="K559" s="38"/>
      <c r="L559" s="41"/>
      <c r="M559" s="196"/>
      <c r="N559" s="197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236</v>
      </c>
      <c r="AU559" s="19" t="s">
        <v>82</v>
      </c>
    </row>
    <row r="560" spans="1:65" s="2" customFormat="1" ht="16.5" customHeight="1">
      <c r="A560" s="36"/>
      <c r="B560" s="37"/>
      <c r="C560" s="180" t="s">
        <v>1854</v>
      </c>
      <c r="D560" s="180" t="s">
        <v>229</v>
      </c>
      <c r="E560" s="181" t="s">
        <v>2793</v>
      </c>
      <c r="F560" s="182" t="s">
        <v>2794</v>
      </c>
      <c r="G560" s="183" t="s">
        <v>328</v>
      </c>
      <c r="H560" s="184">
        <v>48.9</v>
      </c>
      <c r="I560" s="185"/>
      <c r="J560" s="186">
        <f>ROUND(I560*H560,2)</f>
        <v>0</v>
      </c>
      <c r="K560" s="182" t="s">
        <v>233</v>
      </c>
      <c r="L560" s="41"/>
      <c r="M560" s="187" t="s">
        <v>19</v>
      </c>
      <c r="N560" s="188" t="s">
        <v>44</v>
      </c>
      <c r="O560" s="66"/>
      <c r="P560" s="189">
        <f>O560*H560</f>
        <v>0</v>
      </c>
      <c r="Q560" s="189">
        <v>0</v>
      </c>
      <c r="R560" s="189">
        <f>Q560*H560</f>
        <v>0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234</v>
      </c>
      <c r="AT560" s="191" t="s">
        <v>229</v>
      </c>
      <c r="AU560" s="191" t="s">
        <v>82</v>
      </c>
      <c r="AY560" s="19" t="s">
        <v>226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234</v>
      </c>
      <c r="BM560" s="191" t="s">
        <v>2795</v>
      </c>
    </row>
    <row r="561" spans="1:65" s="2" customFormat="1" ht="11.25">
      <c r="A561" s="36"/>
      <c r="B561" s="37"/>
      <c r="C561" s="38"/>
      <c r="D561" s="193" t="s">
        <v>236</v>
      </c>
      <c r="E561" s="38"/>
      <c r="F561" s="194" t="s">
        <v>2796</v>
      </c>
      <c r="G561" s="38"/>
      <c r="H561" s="38"/>
      <c r="I561" s="195"/>
      <c r="J561" s="38"/>
      <c r="K561" s="38"/>
      <c r="L561" s="41"/>
      <c r="M561" s="196"/>
      <c r="N561" s="197"/>
      <c r="O561" s="66"/>
      <c r="P561" s="66"/>
      <c r="Q561" s="66"/>
      <c r="R561" s="66"/>
      <c r="S561" s="66"/>
      <c r="T561" s="67"/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T561" s="19" t="s">
        <v>236</v>
      </c>
      <c r="AU561" s="19" t="s">
        <v>82</v>
      </c>
    </row>
    <row r="562" spans="1:65" s="2" customFormat="1" ht="24.2" customHeight="1">
      <c r="A562" s="36"/>
      <c r="B562" s="37"/>
      <c r="C562" s="180" t="s">
        <v>1860</v>
      </c>
      <c r="D562" s="180" t="s">
        <v>229</v>
      </c>
      <c r="E562" s="181" t="s">
        <v>457</v>
      </c>
      <c r="F562" s="182" t="s">
        <v>458</v>
      </c>
      <c r="G562" s="183" t="s">
        <v>245</v>
      </c>
      <c r="H562" s="184">
        <v>0.69499999999999995</v>
      </c>
      <c r="I562" s="185"/>
      <c r="J562" s="186">
        <f>ROUND(I562*H562,2)</f>
        <v>0</v>
      </c>
      <c r="K562" s="182" t="s">
        <v>233</v>
      </c>
      <c r="L562" s="41"/>
      <c r="M562" s="187" t="s">
        <v>19</v>
      </c>
      <c r="N562" s="188" t="s">
        <v>44</v>
      </c>
      <c r="O562" s="66"/>
      <c r="P562" s="189">
        <f>O562*H562</f>
        <v>0</v>
      </c>
      <c r="Q562" s="189">
        <v>0</v>
      </c>
      <c r="R562" s="189">
        <f>Q562*H562</f>
        <v>0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234</v>
      </c>
      <c r="AT562" s="191" t="s">
        <v>229</v>
      </c>
      <c r="AU562" s="191" t="s">
        <v>82</v>
      </c>
      <c r="AY562" s="19" t="s">
        <v>226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234</v>
      </c>
      <c r="BM562" s="191" t="s">
        <v>2797</v>
      </c>
    </row>
    <row r="563" spans="1:65" s="2" customFormat="1" ht="11.25">
      <c r="A563" s="36"/>
      <c r="B563" s="37"/>
      <c r="C563" s="38"/>
      <c r="D563" s="193" t="s">
        <v>236</v>
      </c>
      <c r="E563" s="38"/>
      <c r="F563" s="194" t="s">
        <v>460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236</v>
      </c>
      <c r="AU563" s="19" t="s">
        <v>82</v>
      </c>
    </row>
    <row r="564" spans="1:65" s="12" customFormat="1" ht="22.9" customHeight="1">
      <c r="B564" s="164"/>
      <c r="C564" s="165"/>
      <c r="D564" s="166" t="s">
        <v>72</v>
      </c>
      <c r="E564" s="178" t="s">
        <v>2798</v>
      </c>
      <c r="F564" s="178" t="s">
        <v>2799</v>
      </c>
      <c r="G564" s="165"/>
      <c r="H564" s="165"/>
      <c r="I564" s="168"/>
      <c r="J564" s="179">
        <f>BK564</f>
        <v>0</v>
      </c>
      <c r="K564" s="165"/>
      <c r="L564" s="170"/>
      <c r="M564" s="171"/>
      <c r="N564" s="172"/>
      <c r="O564" s="172"/>
      <c r="P564" s="173">
        <f>SUM(P565:P616)</f>
        <v>0</v>
      </c>
      <c r="Q564" s="172"/>
      <c r="R564" s="173">
        <f>SUM(R565:R616)</f>
        <v>0.37562292150000004</v>
      </c>
      <c r="S564" s="172"/>
      <c r="T564" s="174">
        <f>SUM(T565:T616)</f>
        <v>0</v>
      </c>
      <c r="AR564" s="175" t="s">
        <v>82</v>
      </c>
      <c r="AT564" s="176" t="s">
        <v>72</v>
      </c>
      <c r="AU564" s="176" t="s">
        <v>80</v>
      </c>
      <c r="AY564" s="175" t="s">
        <v>226</v>
      </c>
      <c r="BK564" s="177">
        <f>SUM(BK565:BK616)</f>
        <v>0</v>
      </c>
    </row>
    <row r="565" spans="1:65" s="2" customFormat="1" ht="21.75" customHeight="1">
      <c r="A565" s="36"/>
      <c r="B565" s="37"/>
      <c r="C565" s="180" t="s">
        <v>1867</v>
      </c>
      <c r="D565" s="180" t="s">
        <v>229</v>
      </c>
      <c r="E565" s="181" t="s">
        <v>2800</v>
      </c>
      <c r="F565" s="182" t="s">
        <v>2801</v>
      </c>
      <c r="G565" s="183" t="s">
        <v>328</v>
      </c>
      <c r="H565" s="184">
        <v>38</v>
      </c>
      <c r="I565" s="185"/>
      <c r="J565" s="186">
        <f>ROUND(I565*H565,2)</f>
        <v>0</v>
      </c>
      <c r="K565" s="182" t="s">
        <v>233</v>
      </c>
      <c r="L565" s="41"/>
      <c r="M565" s="187" t="s">
        <v>19</v>
      </c>
      <c r="N565" s="188" t="s">
        <v>44</v>
      </c>
      <c r="O565" s="66"/>
      <c r="P565" s="189">
        <f>O565*H565</f>
        <v>0</v>
      </c>
      <c r="Q565" s="189">
        <v>8.3765E-4</v>
      </c>
      <c r="R565" s="189">
        <f>Q565*H565</f>
        <v>3.1830700000000003E-2</v>
      </c>
      <c r="S565" s="189">
        <v>0</v>
      </c>
      <c r="T565" s="190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91" t="s">
        <v>234</v>
      </c>
      <c r="AT565" s="191" t="s">
        <v>229</v>
      </c>
      <c r="AU565" s="191" t="s">
        <v>82</v>
      </c>
      <c r="AY565" s="19" t="s">
        <v>226</v>
      </c>
      <c r="BE565" s="192">
        <f>IF(N565="základní",J565,0)</f>
        <v>0</v>
      </c>
      <c r="BF565" s="192">
        <f>IF(N565="snížená",J565,0)</f>
        <v>0</v>
      </c>
      <c r="BG565" s="192">
        <f>IF(N565="zákl. přenesená",J565,0)</f>
        <v>0</v>
      </c>
      <c r="BH565" s="192">
        <f>IF(N565="sníž. přenesená",J565,0)</f>
        <v>0</v>
      </c>
      <c r="BI565" s="192">
        <f>IF(N565="nulová",J565,0)</f>
        <v>0</v>
      </c>
      <c r="BJ565" s="19" t="s">
        <v>80</v>
      </c>
      <c r="BK565" s="192">
        <f>ROUND(I565*H565,2)</f>
        <v>0</v>
      </c>
      <c r="BL565" s="19" t="s">
        <v>234</v>
      </c>
      <c r="BM565" s="191" t="s">
        <v>2802</v>
      </c>
    </row>
    <row r="566" spans="1:65" s="2" customFormat="1" ht="11.25">
      <c r="A566" s="36"/>
      <c r="B566" s="37"/>
      <c r="C566" s="38"/>
      <c r="D566" s="193" t="s">
        <v>236</v>
      </c>
      <c r="E566" s="38"/>
      <c r="F566" s="194" t="s">
        <v>2803</v>
      </c>
      <c r="G566" s="38"/>
      <c r="H566" s="38"/>
      <c r="I566" s="195"/>
      <c r="J566" s="38"/>
      <c r="K566" s="38"/>
      <c r="L566" s="41"/>
      <c r="M566" s="196"/>
      <c r="N566" s="197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236</v>
      </c>
      <c r="AU566" s="19" t="s">
        <v>82</v>
      </c>
    </row>
    <row r="567" spans="1:65" s="13" customFormat="1" ht="11.25">
      <c r="B567" s="198"/>
      <c r="C567" s="199"/>
      <c r="D567" s="200" t="s">
        <v>238</v>
      </c>
      <c r="E567" s="201" t="s">
        <v>19</v>
      </c>
      <c r="F567" s="202" t="s">
        <v>2804</v>
      </c>
      <c r="G567" s="199"/>
      <c r="H567" s="201" t="s">
        <v>19</v>
      </c>
      <c r="I567" s="203"/>
      <c r="J567" s="199"/>
      <c r="K567" s="199"/>
      <c r="L567" s="204"/>
      <c r="M567" s="205"/>
      <c r="N567" s="206"/>
      <c r="O567" s="206"/>
      <c r="P567" s="206"/>
      <c r="Q567" s="206"/>
      <c r="R567" s="206"/>
      <c r="S567" s="206"/>
      <c r="T567" s="207"/>
      <c r="AT567" s="208" t="s">
        <v>238</v>
      </c>
      <c r="AU567" s="208" t="s">
        <v>82</v>
      </c>
      <c r="AV567" s="13" t="s">
        <v>80</v>
      </c>
      <c r="AW567" s="13" t="s">
        <v>35</v>
      </c>
      <c r="AX567" s="13" t="s">
        <v>73</v>
      </c>
      <c r="AY567" s="208" t="s">
        <v>226</v>
      </c>
    </row>
    <row r="568" spans="1:65" s="14" customFormat="1" ht="11.25">
      <c r="B568" s="209"/>
      <c r="C568" s="210"/>
      <c r="D568" s="200" t="s">
        <v>238</v>
      </c>
      <c r="E568" s="211" t="s">
        <v>19</v>
      </c>
      <c r="F568" s="212" t="s">
        <v>2805</v>
      </c>
      <c r="G568" s="210"/>
      <c r="H568" s="213">
        <v>12</v>
      </c>
      <c r="I568" s="214"/>
      <c r="J568" s="210"/>
      <c r="K568" s="210"/>
      <c r="L568" s="215"/>
      <c r="M568" s="216"/>
      <c r="N568" s="217"/>
      <c r="O568" s="217"/>
      <c r="P568" s="217"/>
      <c r="Q568" s="217"/>
      <c r="R568" s="217"/>
      <c r="S568" s="217"/>
      <c r="T568" s="218"/>
      <c r="AT568" s="219" t="s">
        <v>238</v>
      </c>
      <c r="AU568" s="219" t="s">
        <v>82</v>
      </c>
      <c r="AV568" s="14" t="s">
        <v>82</v>
      </c>
      <c r="AW568" s="14" t="s">
        <v>35</v>
      </c>
      <c r="AX568" s="14" t="s">
        <v>73</v>
      </c>
      <c r="AY568" s="219" t="s">
        <v>226</v>
      </c>
    </row>
    <row r="569" spans="1:65" s="14" customFormat="1" ht="11.25">
      <c r="B569" s="209"/>
      <c r="C569" s="210"/>
      <c r="D569" s="200" t="s">
        <v>238</v>
      </c>
      <c r="E569" s="211" t="s">
        <v>19</v>
      </c>
      <c r="F569" s="212" t="s">
        <v>2806</v>
      </c>
      <c r="G569" s="210"/>
      <c r="H569" s="213">
        <v>16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238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226</v>
      </c>
    </row>
    <row r="570" spans="1:65" s="14" customFormat="1" ht="11.25">
      <c r="B570" s="209"/>
      <c r="C570" s="210"/>
      <c r="D570" s="200" t="s">
        <v>238</v>
      </c>
      <c r="E570" s="211" t="s">
        <v>19</v>
      </c>
      <c r="F570" s="212" t="s">
        <v>2807</v>
      </c>
      <c r="G570" s="210"/>
      <c r="H570" s="213">
        <v>8</v>
      </c>
      <c r="I570" s="214"/>
      <c r="J570" s="210"/>
      <c r="K570" s="210"/>
      <c r="L570" s="215"/>
      <c r="M570" s="216"/>
      <c r="N570" s="217"/>
      <c r="O570" s="217"/>
      <c r="P570" s="217"/>
      <c r="Q570" s="217"/>
      <c r="R570" s="217"/>
      <c r="S570" s="217"/>
      <c r="T570" s="218"/>
      <c r="AT570" s="219" t="s">
        <v>238</v>
      </c>
      <c r="AU570" s="219" t="s">
        <v>82</v>
      </c>
      <c r="AV570" s="14" t="s">
        <v>82</v>
      </c>
      <c r="AW570" s="14" t="s">
        <v>35</v>
      </c>
      <c r="AX570" s="14" t="s">
        <v>73</v>
      </c>
      <c r="AY570" s="219" t="s">
        <v>226</v>
      </c>
    </row>
    <row r="571" spans="1:65" s="14" customFormat="1" ht="11.25">
      <c r="B571" s="209"/>
      <c r="C571" s="210"/>
      <c r="D571" s="200" t="s">
        <v>238</v>
      </c>
      <c r="E571" s="211" t="s">
        <v>19</v>
      </c>
      <c r="F571" s="212" t="s">
        <v>2808</v>
      </c>
      <c r="G571" s="210"/>
      <c r="H571" s="213">
        <v>2</v>
      </c>
      <c r="I571" s="214"/>
      <c r="J571" s="210"/>
      <c r="K571" s="210"/>
      <c r="L571" s="215"/>
      <c r="M571" s="216"/>
      <c r="N571" s="217"/>
      <c r="O571" s="217"/>
      <c r="P571" s="217"/>
      <c r="Q571" s="217"/>
      <c r="R571" s="217"/>
      <c r="S571" s="217"/>
      <c r="T571" s="218"/>
      <c r="AT571" s="219" t="s">
        <v>238</v>
      </c>
      <c r="AU571" s="219" t="s">
        <v>82</v>
      </c>
      <c r="AV571" s="14" t="s">
        <v>82</v>
      </c>
      <c r="AW571" s="14" t="s">
        <v>35</v>
      </c>
      <c r="AX571" s="14" t="s">
        <v>73</v>
      </c>
      <c r="AY571" s="219" t="s">
        <v>226</v>
      </c>
    </row>
    <row r="572" spans="1:65" s="15" customFormat="1" ht="11.25">
      <c r="B572" s="220"/>
      <c r="C572" s="221"/>
      <c r="D572" s="200" t="s">
        <v>238</v>
      </c>
      <c r="E572" s="222" t="s">
        <v>19</v>
      </c>
      <c r="F572" s="223" t="s">
        <v>241</v>
      </c>
      <c r="G572" s="221"/>
      <c r="H572" s="224">
        <v>38</v>
      </c>
      <c r="I572" s="225"/>
      <c r="J572" s="221"/>
      <c r="K572" s="221"/>
      <c r="L572" s="226"/>
      <c r="M572" s="227"/>
      <c r="N572" s="228"/>
      <c r="O572" s="228"/>
      <c r="P572" s="228"/>
      <c r="Q572" s="228"/>
      <c r="R572" s="228"/>
      <c r="S572" s="228"/>
      <c r="T572" s="229"/>
      <c r="AT572" s="230" t="s">
        <v>238</v>
      </c>
      <c r="AU572" s="230" t="s">
        <v>82</v>
      </c>
      <c r="AV572" s="15" t="s">
        <v>143</v>
      </c>
      <c r="AW572" s="15" t="s">
        <v>35</v>
      </c>
      <c r="AX572" s="15" t="s">
        <v>80</v>
      </c>
      <c r="AY572" s="230" t="s">
        <v>226</v>
      </c>
    </row>
    <row r="573" spans="1:65" s="2" customFormat="1" ht="21.75" customHeight="1">
      <c r="A573" s="36"/>
      <c r="B573" s="37"/>
      <c r="C573" s="180" t="s">
        <v>1873</v>
      </c>
      <c r="D573" s="180" t="s">
        <v>229</v>
      </c>
      <c r="E573" s="181" t="s">
        <v>2809</v>
      </c>
      <c r="F573" s="182" t="s">
        <v>2810</v>
      </c>
      <c r="G573" s="183" t="s">
        <v>328</v>
      </c>
      <c r="H573" s="184">
        <v>94</v>
      </c>
      <c r="I573" s="185"/>
      <c r="J573" s="186">
        <f>ROUND(I573*H573,2)</f>
        <v>0</v>
      </c>
      <c r="K573" s="182" t="s">
        <v>233</v>
      </c>
      <c r="L573" s="41"/>
      <c r="M573" s="187" t="s">
        <v>19</v>
      </c>
      <c r="N573" s="188" t="s">
        <v>44</v>
      </c>
      <c r="O573" s="66"/>
      <c r="P573" s="189">
        <f>O573*H573</f>
        <v>0</v>
      </c>
      <c r="Q573" s="189">
        <v>9.76972E-4</v>
      </c>
      <c r="R573" s="189">
        <f>Q573*H573</f>
        <v>9.1835368000000001E-2</v>
      </c>
      <c r="S573" s="189">
        <v>0</v>
      </c>
      <c r="T573" s="190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91" t="s">
        <v>234</v>
      </c>
      <c r="AT573" s="191" t="s">
        <v>229</v>
      </c>
      <c r="AU573" s="191" t="s">
        <v>82</v>
      </c>
      <c r="AY573" s="19" t="s">
        <v>226</v>
      </c>
      <c r="BE573" s="192">
        <f>IF(N573="základní",J573,0)</f>
        <v>0</v>
      </c>
      <c r="BF573" s="192">
        <f>IF(N573="snížená",J573,0)</f>
        <v>0</v>
      </c>
      <c r="BG573" s="192">
        <f>IF(N573="zákl. přenesená",J573,0)</f>
        <v>0</v>
      </c>
      <c r="BH573" s="192">
        <f>IF(N573="sníž. přenesená",J573,0)</f>
        <v>0</v>
      </c>
      <c r="BI573" s="192">
        <f>IF(N573="nulová",J573,0)</f>
        <v>0</v>
      </c>
      <c r="BJ573" s="19" t="s">
        <v>80</v>
      </c>
      <c r="BK573" s="192">
        <f>ROUND(I573*H573,2)</f>
        <v>0</v>
      </c>
      <c r="BL573" s="19" t="s">
        <v>234</v>
      </c>
      <c r="BM573" s="191" t="s">
        <v>2811</v>
      </c>
    </row>
    <row r="574" spans="1:65" s="2" customFormat="1" ht="11.25">
      <c r="A574" s="36"/>
      <c r="B574" s="37"/>
      <c r="C574" s="38"/>
      <c r="D574" s="193" t="s">
        <v>236</v>
      </c>
      <c r="E574" s="38"/>
      <c r="F574" s="194" t="s">
        <v>2812</v>
      </c>
      <c r="G574" s="38"/>
      <c r="H574" s="38"/>
      <c r="I574" s="195"/>
      <c r="J574" s="38"/>
      <c r="K574" s="38"/>
      <c r="L574" s="41"/>
      <c r="M574" s="196"/>
      <c r="N574" s="197"/>
      <c r="O574" s="66"/>
      <c r="P574" s="66"/>
      <c r="Q574" s="66"/>
      <c r="R574" s="66"/>
      <c r="S574" s="66"/>
      <c r="T574" s="67"/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T574" s="19" t="s">
        <v>236</v>
      </c>
      <c r="AU574" s="19" t="s">
        <v>82</v>
      </c>
    </row>
    <row r="575" spans="1:65" s="13" customFormat="1" ht="11.25">
      <c r="B575" s="198"/>
      <c r="C575" s="199"/>
      <c r="D575" s="200" t="s">
        <v>238</v>
      </c>
      <c r="E575" s="201" t="s">
        <v>19</v>
      </c>
      <c r="F575" s="202" t="s">
        <v>2804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238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226</v>
      </c>
    </row>
    <row r="576" spans="1:65" s="14" customFormat="1" ht="11.25">
      <c r="B576" s="209"/>
      <c r="C576" s="210"/>
      <c r="D576" s="200" t="s">
        <v>238</v>
      </c>
      <c r="E576" s="211" t="s">
        <v>19</v>
      </c>
      <c r="F576" s="212" t="s">
        <v>2813</v>
      </c>
      <c r="G576" s="210"/>
      <c r="H576" s="213">
        <v>27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238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226</v>
      </c>
    </row>
    <row r="577" spans="1:65" s="14" customFormat="1" ht="11.25">
      <c r="B577" s="209"/>
      <c r="C577" s="210"/>
      <c r="D577" s="200" t="s">
        <v>238</v>
      </c>
      <c r="E577" s="211" t="s">
        <v>19</v>
      </c>
      <c r="F577" s="212" t="s">
        <v>2814</v>
      </c>
      <c r="G577" s="210"/>
      <c r="H577" s="213">
        <v>29</v>
      </c>
      <c r="I577" s="214"/>
      <c r="J577" s="210"/>
      <c r="K577" s="210"/>
      <c r="L577" s="215"/>
      <c r="M577" s="216"/>
      <c r="N577" s="217"/>
      <c r="O577" s="217"/>
      <c r="P577" s="217"/>
      <c r="Q577" s="217"/>
      <c r="R577" s="217"/>
      <c r="S577" s="217"/>
      <c r="T577" s="218"/>
      <c r="AT577" s="219" t="s">
        <v>238</v>
      </c>
      <c r="AU577" s="219" t="s">
        <v>82</v>
      </c>
      <c r="AV577" s="14" t="s">
        <v>82</v>
      </c>
      <c r="AW577" s="14" t="s">
        <v>35</v>
      </c>
      <c r="AX577" s="14" t="s">
        <v>73</v>
      </c>
      <c r="AY577" s="219" t="s">
        <v>226</v>
      </c>
    </row>
    <row r="578" spans="1:65" s="14" customFormat="1" ht="11.25">
      <c r="B578" s="209"/>
      <c r="C578" s="210"/>
      <c r="D578" s="200" t="s">
        <v>238</v>
      </c>
      <c r="E578" s="211" t="s">
        <v>19</v>
      </c>
      <c r="F578" s="212" t="s">
        <v>2815</v>
      </c>
      <c r="G578" s="210"/>
      <c r="H578" s="213">
        <v>36</v>
      </c>
      <c r="I578" s="214"/>
      <c r="J578" s="210"/>
      <c r="K578" s="210"/>
      <c r="L578" s="215"/>
      <c r="M578" s="216"/>
      <c r="N578" s="217"/>
      <c r="O578" s="217"/>
      <c r="P578" s="217"/>
      <c r="Q578" s="217"/>
      <c r="R578" s="217"/>
      <c r="S578" s="217"/>
      <c r="T578" s="218"/>
      <c r="AT578" s="219" t="s">
        <v>238</v>
      </c>
      <c r="AU578" s="219" t="s">
        <v>82</v>
      </c>
      <c r="AV578" s="14" t="s">
        <v>82</v>
      </c>
      <c r="AW578" s="14" t="s">
        <v>35</v>
      </c>
      <c r="AX578" s="14" t="s">
        <v>73</v>
      </c>
      <c r="AY578" s="219" t="s">
        <v>226</v>
      </c>
    </row>
    <row r="579" spans="1:65" s="14" customFormat="1" ht="11.25">
      <c r="B579" s="209"/>
      <c r="C579" s="210"/>
      <c r="D579" s="200" t="s">
        <v>238</v>
      </c>
      <c r="E579" s="211" t="s">
        <v>19</v>
      </c>
      <c r="F579" s="212" t="s">
        <v>2808</v>
      </c>
      <c r="G579" s="210"/>
      <c r="H579" s="213">
        <v>2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238</v>
      </c>
      <c r="AU579" s="219" t="s">
        <v>82</v>
      </c>
      <c r="AV579" s="14" t="s">
        <v>82</v>
      </c>
      <c r="AW579" s="14" t="s">
        <v>35</v>
      </c>
      <c r="AX579" s="14" t="s">
        <v>73</v>
      </c>
      <c r="AY579" s="219" t="s">
        <v>226</v>
      </c>
    </row>
    <row r="580" spans="1:65" s="15" customFormat="1" ht="11.25">
      <c r="B580" s="220"/>
      <c r="C580" s="221"/>
      <c r="D580" s="200" t="s">
        <v>238</v>
      </c>
      <c r="E580" s="222" t="s">
        <v>19</v>
      </c>
      <c r="F580" s="223" t="s">
        <v>241</v>
      </c>
      <c r="G580" s="221"/>
      <c r="H580" s="224">
        <v>94</v>
      </c>
      <c r="I580" s="225"/>
      <c r="J580" s="221"/>
      <c r="K580" s="221"/>
      <c r="L580" s="226"/>
      <c r="M580" s="227"/>
      <c r="N580" s="228"/>
      <c r="O580" s="228"/>
      <c r="P580" s="228"/>
      <c r="Q580" s="228"/>
      <c r="R580" s="228"/>
      <c r="S580" s="228"/>
      <c r="T580" s="229"/>
      <c r="AT580" s="230" t="s">
        <v>238</v>
      </c>
      <c r="AU580" s="230" t="s">
        <v>82</v>
      </c>
      <c r="AV580" s="15" t="s">
        <v>143</v>
      </c>
      <c r="AW580" s="15" t="s">
        <v>35</v>
      </c>
      <c r="AX580" s="15" t="s">
        <v>80</v>
      </c>
      <c r="AY580" s="230" t="s">
        <v>226</v>
      </c>
    </row>
    <row r="581" spans="1:65" s="2" customFormat="1" ht="21.75" customHeight="1">
      <c r="A581" s="36"/>
      <c r="B581" s="37"/>
      <c r="C581" s="180" t="s">
        <v>1876</v>
      </c>
      <c r="D581" s="180" t="s">
        <v>229</v>
      </c>
      <c r="E581" s="181" t="s">
        <v>2816</v>
      </c>
      <c r="F581" s="182" t="s">
        <v>2817</v>
      </c>
      <c r="G581" s="183" t="s">
        <v>328</v>
      </c>
      <c r="H581" s="184">
        <v>70</v>
      </c>
      <c r="I581" s="185"/>
      <c r="J581" s="186">
        <f>ROUND(I581*H581,2)</f>
        <v>0</v>
      </c>
      <c r="K581" s="182" t="s">
        <v>233</v>
      </c>
      <c r="L581" s="41"/>
      <c r="M581" s="187" t="s">
        <v>19</v>
      </c>
      <c r="N581" s="188" t="s">
        <v>44</v>
      </c>
      <c r="O581" s="66"/>
      <c r="P581" s="189">
        <f>O581*H581</f>
        <v>0</v>
      </c>
      <c r="Q581" s="189">
        <v>1.2616000000000001E-3</v>
      </c>
      <c r="R581" s="189">
        <f>Q581*H581</f>
        <v>8.8312000000000002E-2</v>
      </c>
      <c r="S581" s="189">
        <v>0</v>
      </c>
      <c r="T581" s="190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91" t="s">
        <v>234</v>
      </c>
      <c r="AT581" s="191" t="s">
        <v>229</v>
      </c>
      <c r="AU581" s="191" t="s">
        <v>82</v>
      </c>
      <c r="AY581" s="19" t="s">
        <v>226</v>
      </c>
      <c r="BE581" s="192">
        <f>IF(N581="základní",J581,0)</f>
        <v>0</v>
      </c>
      <c r="BF581" s="192">
        <f>IF(N581="snížená",J581,0)</f>
        <v>0</v>
      </c>
      <c r="BG581" s="192">
        <f>IF(N581="zákl. přenesená",J581,0)</f>
        <v>0</v>
      </c>
      <c r="BH581" s="192">
        <f>IF(N581="sníž. přenesená",J581,0)</f>
        <v>0</v>
      </c>
      <c r="BI581" s="192">
        <f>IF(N581="nulová",J581,0)</f>
        <v>0</v>
      </c>
      <c r="BJ581" s="19" t="s">
        <v>80</v>
      </c>
      <c r="BK581" s="192">
        <f>ROUND(I581*H581,2)</f>
        <v>0</v>
      </c>
      <c r="BL581" s="19" t="s">
        <v>234</v>
      </c>
      <c r="BM581" s="191" t="s">
        <v>2818</v>
      </c>
    </row>
    <row r="582" spans="1:65" s="2" customFormat="1" ht="11.25">
      <c r="A582" s="36"/>
      <c r="B582" s="37"/>
      <c r="C582" s="38"/>
      <c r="D582" s="193" t="s">
        <v>236</v>
      </c>
      <c r="E582" s="38"/>
      <c r="F582" s="194" t="s">
        <v>2819</v>
      </c>
      <c r="G582" s="38"/>
      <c r="H582" s="38"/>
      <c r="I582" s="195"/>
      <c r="J582" s="38"/>
      <c r="K582" s="38"/>
      <c r="L582" s="41"/>
      <c r="M582" s="196"/>
      <c r="N582" s="197"/>
      <c r="O582" s="66"/>
      <c r="P582" s="66"/>
      <c r="Q582" s="66"/>
      <c r="R582" s="66"/>
      <c r="S582" s="66"/>
      <c r="T582" s="67"/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T582" s="19" t="s">
        <v>236</v>
      </c>
      <c r="AU582" s="19" t="s">
        <v>82</v>
      </c>
    </row>
    <row r="583" spans="1:65" s="13" customFormat="1" ht="11.25">
      <c r="B583" s="198"/>
      <c r="C583" s="199"/>
      <c r="D583" s="200" t="s">
        <v>238</v>
      </c>
      <c r="E583" s="201" t="s">
        <v>19</v>
      </c>
      <c r="F583" s="202" t="s">
        <v>2804</v>
      </c>
      <c r="G583" s="199"/>
      <c r="H583" s="201" t="s">
        <v>19</v>
      </c>
      <c r="I583" s="203"/>
      <c r="J583" s="199"/>
      <c r="K583" s="199"/>
      <c r="L583" s="204"/>
      <c r="M583" s="205"/>
      <c r="N583" s="206"/>
      <c r="O583" s="206"/>
      <c r="P583" s="206"/>
      <c r="Q583" s="206"/>
      <c r="R583" s="206"/>
      <c r="S583" s="206"/>
      <c r="T583" s="207"/>
      <c r="AT583" s="208" t="s">
        <v>238</v>
      </c>
      <c r="AU583" s="208" t="s">
        <v>82</v>
      </c>
      <c r="AV583" s="13" t="s">
        <v>80</v>
      </c>
      <c r="AW583" s="13" t="s">
        <v>35</v>
      </c>
      <c r="AX583" s="13" t="s">
        <v>73</v>
      </c>
      <c r="AY583" s="208" t="s">
        <v>226</v>
      </c>
    </row>
    <row r="584" spans="1:65" s="14" customFormat="1" ht="11.25">
      <c r="B584" s="209"/>
      <c r="C584" s="210"/>
      <c r="D584" s="200" t="s">
        <v>238</v>
      </c>
      <c r="E584" s="211" t="s">
        <v>19</v>
      </c>
      <c r="F584" s="212" t="s">
        <v>2820</v>
      </c>
      <c r="G584" s="210"/>
      <c r="H584" s="213">
        <v>14</v>
      </c>
      <c r="I584" s="214"/>
      <c r="J584" s="210"/>
      <c r="K584" s="210"/>
      <c r="L584" s="215"/>
      <c r="M584" s="216"/>
      <c r="N584" s="217"/>
      <c r="O584" s="217"/>
      <c r="P584" s="217"/>
      <c r="Q584" s="217"/>
      <c r="R584" s="217"/>
      <c r="S584" s="217"/>
      <c r="T584" s="218"/>
      <c r="AT584" s="219" t="s">
        <v>238</v>
      </c>
      <c r="AU584" s="219" t="s">
        <v>82</v>
      </c>
      <c r="AV584" s="14" t="s">
        <v>82</v>
      </c>
      <c r="AW584" s="14" t="s">
        <v>35</v>
      </c>
      <c r="AX584" s="14" t="s">
        <v>73</v>
      </c>
      <c r="AY584" s="219" t="s">
        <v>226</v>
      </c>
    </row>
    <row r="585" spans="1:65" s="14" customFormat="1" ht="11.25">
      <c r="B585" s="209"/>
      <c r="C585" s="210"/>
      <c r="D585" s="200" t="s">
        <v>238</v>
      </c>
      <c r="E585" s="211" t="s">
        <v>19</v>
      </c>
      <c r="F585" s="212" t="s">
        <v>2821</v>
      </c>
      <c r="G585" s="210"/>
      <c r="H585" s="213">
        <v>41</v>
      </c>
      <c r="I585" s="214"/>
      <c r="J585" s="210"/>
      <c r="K585" s="210"/>
      <c r="L585" s="215"/>
      <c r="M585" s="216"/>
      <c r="N585" s="217"/>
      <c r="O585" s="217"/>
      <c r="P585" s="217"/>
      <c r="Q585" s="217"/>
      <c r="R585" s="217"/>
      <c r="S585" s="217"/>
      <c r="T585" s="218"/>
      <c r="AT585" s="219" t="s">
        <v>238</v>
      </c>
      <c r="AU585" s="219" t="s">
        <v>82</v>
      </c>
      <c r="AV585" s="14" t="s">
        <v>82</v>
      </c>
      <c r="AW585" s="14" t="s">
        <v>35</v>
      </c>
      <c r="AX585" s="14" t="s">
        <v>73</v>
      </c>
      <c r="AY585" s="219" t="s">
        <v>226</v>
      </c>
    </row>
    <row r="586" spans="1:65" s="14" customFormat="1" ht="11.25">
      <c r="B586" s="209"/>
      <c r="C586" s="210"/>
      <c r="D586" s="200" t="s">
        <v>238</v>
      </c>
      <c r="E586" s="211" t="s">
        <v>19</v>
      </c>
      <c r="F586" s="212" t="s">
        <v>2822</v>
      </c>
      <c r="G586" s="210"/>
      <c r="H586" s="213">
        <v>15</v>
      </c>
      <c r="I586" s="214"/>
      <c r="J586" s="210"/>
      <c r="K586" s="210"/>
      <c r="L586" s="215"/>
      <c r="M586" s="216"/>
      <c r="N586" s="217"/>
      <c r="O586" s="217"/>
      <c r="P586" s="217"/>
      <c r="Q586" s="217"/>
      <c r="R586" s="217"/>
      <c r="S586" s="217"/>
      <c r="T586" s="218"/>
      <c r="AT586" s="219" t="s">
        <v>238</v>
      </c>
      <c r="AU586" s="219" t="s">
        <v>82</v>
      </c>
      <c r="AV586" s="14" t="s">
        <v>82</v>
      </c>
      <c r="AW586" s="14" t="s">
        <v>35</v>
      </c>
      <c r="AX586" s="14" t="s">
        <v>73</v>
      </c>
      <c r="AY586" s="219" t="s">
        <v>226</v>
      </c>
    </row>
    <row r="587" spans="1:65" s="15" customFormat="1" ht="11.25">
      <c r="B587" s="220"/>
      <c r="C587" s="221"/>
      <c r="D587" s="200" t="s">
        <v>238</v>
      </c>
      <c r="E587" s="222" t="s">
        <v>19</v>
      </c>
      <c r="F587" s="223" t="s">
        <v>241</v>
      </c>
      <c r="G587" s="221"/>
      <c r="H587" s="224">
        <v>70</v>
      </c>
      <c r="I587" s="225"/>
      <c r="J587" s="221"/>
      <c r="K587" s="221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238</v>
      </c>
      <c r="AU587" s="230" t="s">
        <v>82</v>
      </c>
      <c r="AV587" s="15" t="s">
        <v>143</v>
      </c>
      <c r="AW587" s="15" t="s">
        <v>35</v>
      </c>
      <c r="AX587" s="15" t="s">
        <v>80</v>
      </c>
      <c r="AY587" s="230" t="s">
        <v>226</v>
      </c>
    </row>
    <row r="588" spans="1:65" s="2" customFormat="1" ht="21.75" customHeight="1">
      <c r="A588" s="36"/>
      <c r="B588" s="37"/>
      <c r="C588" s="180" t="s">
        <v>1884</v>
      </c>
      <c r="D588" s="180" t="s">
        <v>229</v>
      </c>
      <c r="E588" s="181" t="s">
        <v>2823</v>
      </c>
      <c r="F588" s="182" t="s">
        <v>2824</v>
      </c>
      <c r="G588" s="183" t="s">
        <v>328</v>
      </c>
      <c r="H588" s="184">
        <v>21</v>
      </c>
      <c r="I588" s="185"/>
      <c r="J588" s="186">
        <f>ROUND(I588*H588,2)</f>
        <v>0</v>
      </c>
      <c r="K588" s="182" t="s">
        <v>233</v>
      </c>
      <c r="L588" s="41"/>
      <c r="M588" s="187" t="s">
        <v>19</v>
      </c>
      <c r="N588" s="188" t="s">
        <v>44</v>
      </c>
      <c r="O588" s="66"/>
      <c r="P588" s="189">
        <f>O588*H588</f>
        <v>0</v>
      </c>
      <c r="Q588" s="189">
        <v>1.525808E-3</v>
      </c>
      <c r="R588" s="189">
        <f>Q588*H588</f>
        <v>3.2041968000000004E-2</v>
      </c>
      <c r="S588" s="189">
        <v>0</v>
      </c>
      <c r="T588" s="190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91" t="s">
        <v>234</v>
      </c>
      <c r="AT588" s="191" t="s">
        <v>229</v>
      </c>
      <c r="AU588" s="191" t="s">
        <v>82</v>
      </c>
      <c r="AY588" s="19" t="s">
        <v>226</v>
      </c>
      <c r="BE588" s="192">
        <f>IF(N588="základní",J588,0)</f>
        <v>0</v>
      </c>
      <c r="BF588" s="192">
        <f>IF(N588="snížená",J588,0)</f>
        <v>0</v>
      </c>
      <c r="BG588" s="192">
        <f>IF(N588="zákl. přenesená",J588,0)</f>
        <v>0</v>
      </c>
      <c r="BH588" s="192">
        <f>IF(N588="sníž. přenesená",J588,0)</f>
        <v>0</v>
      </c>
      <c r="BI588" s="192">
        <f>IF(N588="nulová",J588,0)</f>
        <v>0</v>
      </c>
      <c r="BJ588" s="19" t="s">
        <v>80</v>
      </c>
      <c r="BK588" s="192">
        <f>ROUND(I588*H588,2)</f>
        <v>0</v>
      </c>
      <c r="BL588" s="19" t="s">
        <v>234</v>
      </c>
      <c r="BM588" s="191" t="s">
        <v>2825</v>
      </c>
    </row>
    <row r="589" spans="1:65" s="2" customFormat="1" ht="11.25">
      <c r="A589" s="36"/>
      <c r="B589" s="37"/>
      <c r="C589" s="38"/>
      <c r="D589" s="193" t="s">
        <v>236</v>
      </c>
      <c r="E589" s="38"/>
      <c r="F589" s="194" t="s">
        <v>2826</v>
      </c>
      <c r="G589" s="38"/>
      <c r="H589" s="38"/>
      <c r="I589" s="195"/>
      <c r="J589" s="38"/>
      <c r="K589" s="38"/>
      <c r="L589" s="41"/>
      <c r="M589" s="196"/>
      <c r="N589" s="197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236</v>
      </c>
      <c r="AU589" s="19" t="s">
        <v>82</v>
      </c>
    </row>
    <row r="590" spans="1:65" s="13" customFormat="1" ht="11.25">
      <c r="B590" s="198"/>
      <c r="C590" s="199"/>
      <c r="D590" s="200" t="s">
        <v>238</v>
      </c>
      <c r="E590" s="201" t="s">
        <v>19</v>
      </c>
      <c r="F590" s="202" t="s">
        <v>2804</v>
      </c>
      <c r="G590" s="199"/>
      <c r="H590" s="201" t="s">
        <v>19</v>
      </c>
      <c r="I590" s="203"/>
      <c r="J590" s="199"/>
      <c r="K590" s="199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238</v>
      </c>
      <c r="AU590" s="208" t="s">
        <v>82</v>
      </c>
      <c r="AV590" s="13" t="s">
        <v>80</v>
      </c>
      <c r="AW590" s="13" t="s">
        <v>35</v>
      </c>
      <c r="AX590" s="13" t="s">
        <v>73</v>
      </c>
      <c r="AY590" s="208" t="s">
        <v>226</v>
      </c>
    </row>
    <row r="591" spans="1:65" s="14" customFormat="1" ht="11.25">
      <c r="B591" s="209"/>
      <c r="C591" s="210"/>
      <c r="D591" s="200" t="s">
        <v>238</v>
      </c>
      <c r="E591" s="211" t="s">
        <v>19</v>
      </c>
      <c r="F591" s="212" t="s">
        <v>2827</v>
      </c>
      <c r="G591" s="210"/>
      <c r="H591" s="213">
        <v>15</v>
      </c>
      <c r="I591" s="214"/>
      <c r="J591" s="210"/>
      <c r="K591" s="210"/>
      <c r="L591" s="215"/>
      <c r="M591" s="216"/>
      <c r="N591" s="217"/>
      <c r="O591" s="217"/>
      <c r="P591" s="217"/>
      <c r="Q591" s="217"/>
      <c r="R591" s="217"/>
      <c r="S591" s="217"/>
      <c r="T591" s="218"/>
      <c r="AT591" s="219" t="s">
        <v>238</v>
      </c>
      <c r="AU591" s="219" t="s">
        <v>82</v>
      </c>
      <c r="AV591" s="14" t="s">
        <v>82</v>
      </c>
      <c r="AW591" s="14" t="s">
        <v>35</v>
      </c>
      <c r="AX591" s="14" t="s">
        <v>73</v>
      </c>
      <c r="AY591" s="219" t="s">
        <v>226</v>
      </c>
    </row>
    <row r="592" spans="1:65" s="14" customFormat="1" ht="11.25">
      <c r="B592" s="209"/>
      <c r="C592" s="210"/>
      <c r="D592" s="200" t="s">
        <v>238</v>
      </c>
      <c r="E592" s="211" t="s">
        <v>19</v>
      </c>
      <c r="F592" s="212" t="s">
        <v>2828</v>
      </c>
      <c r="G592" s="210"/>
      <c r="H592" s="213">
        <v>6</v>
      </c>
      <c r="I592" s="214"/>
      <c r="J592" s="210"/>
      <c r="K592" s="210"/>
      <c r="L592" s="215"/>
      <c r="M592" s="216"/>
      <c r="N592" s="217"/>
      <c r="O592" s="217"/>
      <c r="P592" s="217"/>
      <c r="Q592" s="217"/>
      <c r="R592" s="217"/>
      <c r="S592" s="217"/>
      <c r="T592" s="218"/>
      <c r="AT592" s="219" t="s">
        <v>238</v>
      </c>
      <c r="AU592" s="219" t="s">
        <v>82</v>
      </c>
      <c r="AV592" s="14" t="s">
        <v>82</v>
      </c>
      <c r="AW592" s="14" t="s">
        <v>35</v>
      </c>
      <c r="AX592" s="14" t="s">
        <v>73</v>
      </c>
      <c r="AY592" s="219" t="s">
        <v>226</v>
      </c>
    </row>
    <row r="593" spans="1:65" s="15" customFormat="1" ht="11.25">
      <c r="B593" s="220"/>
      <c r="C593" s="221"/>
      <c r="D593" s="200" t="s">
        <v>238</v>
      </c>
      <c r="E593" s="222" t="s">
        <v>19</v>
      </c>
      <c r="F593" s="223" t="s">
        <v>241</v>
      </c>
      <c r="G593" s="221"/>
      <c r="H593" s="224">
        <v>21</v>
      </c>
      <c r="I593" s="225"/>
      <c r="J593" s="221"/>
      <c r="K593" s="221"/>
      <c r="L593" s="226"/>
      <c r="M593" s="227"/>
      <c r="N593" s="228"/>
      <c r="O593" s="228"/>
      <c r="P593" s="228"/>
      <c r="Q593" s="228"/>
      <c r="R593" s="228"/>
      <c r="S593" s="228"/>
      <c r="T593" s="229"/>
      <c r="AT593" s="230" t="s">
        <v>238</v>
      </c>
      <c r="AU593" s="230" t="s">
        <v>82</v>
      </c>
      <c r="AV593" s="15" t="s">
        <v>143</v>
      </c>
      <c r="AW593" s="15" t="s">
        <v>35</v>
      </c>
      <c r="AX593" s="15" t="s">
        <v>80</v>
      </c>
      <c r="AY593" s="230" t="s">
        <v>226</v>
      </c>
    </row>
    <row r="594" spans="1:65" s="2" customFormat="1" ht="21.75" customHeight="1">
      <c r="A594" s="36"/>
      <c r="B594" s="37"/>
      <c r="C594" s="180" t="s">
        <v>1887</v>
      </c>
      <c r="D594" s="180" t="s">
        <v>229</v>
      </c>
      <c r="E594" s="181" t="s">
        <v>2829</v>
      </c>
      <c r="F594" s="182" t="s">
        <v>2830</v>
      </c>
      <c r="G594" s="183" t="s">
        <v>328</v>
      </c>
      <c r="H594" s="184">
        <v>10</v>
      </c>
      <c r="I594" s="185"/>
      <c r="J594" s="186">
        <f>ROUND(I594*H594,2)</f>
        <v>0</v>
      </c>
      <c r="K594" s="182" t="s">
        <v>233</v>
      </c>
      <c r="L594" s="41"/>
      <c r="M594" s="187" t="s">
        <v>19</v>
      </c>
      <c r="N594" s="188" t="s">
        <v>44</v>
      </c>
      <c r="O594" s="66"/>
      <c r="P594" s="189">
        <f>O594*H594</f>
        <v>0</v>
      </c>
      <c r="Q594" s="189">
        <v>2.8384439999999999E-3</v>
      </c>
      <c r="R594" s="189">
        <f>Q594*H594</f>
        <v>2.8384439999999997E-2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234</v>
      </c>
      <c r="AT594" s="191" t="s">
        <v>229</v>
      </c>
      <c r="AU594" s="191" t="s">
        <v>82</v>
      </c>
      <c r="AY594" s="19" t="s">
        <v>226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234</v>
      </c>
      <c r="BM594" s="191" t="s">
        <v>2831</v>
      </c>
    </row>
    <row r="595" spans="1:65" s="2" customFormat="1" ht="11.25">
      <c r="A595" s="36"/>
      <c r="B595" s="37"/>
      <c r="C595" s="38"/>
      <c r="D595" s="193" t="s">
        <v>236</v>
      </c>
      <c r="E595" s="38"/>
      <c r="F595" s="194" t="s">
        <v>2832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236</v>
      </c>
      <c r="AU595" s="19" t="s">
        <v>82</v>
      </c>
    </row>
    <row r="596" spans="1:65" s="13" customFormat="1" ht="11.25">
      <c r="B596" s="198"/>
      <c r="C596" s="199"/>
      <c r="D596" s="200" t="s">
        <v>238</v>
      </c>
      <c r="E596" s="201" t="s">
        <v>19</v>
      </c>
      <c r="F596" s="202" t="s">
        <v>2804</v>
      </c>
      <c r="G596" s="199"/>
      <c r="H596" s="201" t="s">
        <v>19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238</v>
      </c>
      <c r="AU596" s="208" t="s">
        <v>82</v>
      </c>
      <c r="AV596" s="13" t="s">
        <v>80</v>
      </c>
      <c r="AW596" s="13" t="s">
        <v>35</v>
      </c>
      <c r="AX596" s="13" t="s">
        <v>73</v>
      </c>
      <c r="AY596" s="208" t="s">
        <v>226</v>
      </c>
    </row>
    <row r="597" spans="1:65" s="14" customFormat="1" ht="11.25">
      <c r="B597" s="209"/>
      <c r="C597" s="210"/>
      <c r="D597" s="200" t="s">
        <v>238</v>
      </c>
      <c r="E597" s="211" t="s">
        <v>19</v>
      </c>
      <c r="F597" s="212" t="s">
        <v>2833</v>
      </c>
      <c r="G597" s="210"/>
      <c r="H597" s="213">
        <v>10</v>
      </c>
      <c r="I597" s="214"/>
      <c r="J597" s="210"/>
      <c r="K597" s="210"/>
      <c r="L597" s="215"/>
      <c r="M597" s="216"/>
      <c r="N597" s="217"/>
      <c r="O597" s="217"/>
      <c r="P597" s="217"/>
      <c r="Q597" s="217"/>
      <c r="R597" s="217"/>
      <c r="S597" s="217"/>
      <c r="T597" s="218"/>
      <c r="AT597" s="219" t="s">
        <v>238</v>
      </c>
      <c r="AU597" s="219" t="s">
        <v>82</v>
      </c>
      <c r="AV597" s="14" t="s">
        <v>82</v>
      </c>
      <c r="AW597" s="14" t="s">
        <v>35</v>
      </c>
      <c r="AX597" s="14" t="s">
        <v>73</v>
      </c>
      <c r="AY597" s="219" t="s">
        <v>226</v>
      </c>
    </row>
    <row r="598" spans="1:65" s="15" customFormat="1" ht="11.25">
      <c r="B598" s="220"/>
      <c r="C598" s="221"/>
      <c r="D598" s="200" t="s">
        <v>238</v>
      </c>
      <c r="E598" s="222" t="s">
        <v>19</v>
      </c>
      <c r="F598" s="223" t="s">
        <v>241</v>
      </c>
      <c r="G598" s="221"/>
      <c r="H598" s="224">
        <v>10</v>
      </c>
      <c r="I598" s="225"/>
      <c r="J598" s="221"/>
      <c r="K598" s="221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238</v>
      </c>
      <c r="AU598" s="230" t="s">
        <v>82</v>
      </c>
      <c r="AV598" s="15" t="s">
        <v>143</v>
      </c>
      <c r="AW598" s="15" t="s">
        <v>35</v>
      </c>
      <c r="AX598" s="15" t="s">
        <v>80</v>
      </c>
      <c r="AY598" s="230" t="s">
        <v>226</v>
      </c>
    </row>
    <row r="599" spans="1:65" s="2" customFormat="1" ht="24.2" customHeight="1">
      <c r="A599" s="36"/>
      <c r="B599" s="37"/>
      <c r="C599" s="180" t="s">
        <v>1893</v>
      </c>
      <c r="D599" s="180" t="s">
        <v>229</v>
      </c>
      <c r="E599" s="181" t="s">
        <v>2834</v>
      </c>
      <c r="F599" s="182" t="s">
        <v>2835</v>
      </c>
      <c r="G599" s="183" t="s">
        <v>328</v>
      </c>
      <c r="H599" s="184">
        <v>132</v>
      </c>
      <c r="I599" s="185"/>
      <c r="J599" s="186">
        <f>ROUND(I599*H599,2)</f>
        <v>0</v>
      </c>
      <c r="K599" s="182" t="s">
        <v>233</v>
      </c>
      <c r="L599" s="41"/>
      <c r="M599" s="187" t="s">
        <v>19</v>
      </c>
      <c r="N599" s="188" t="s">
        <v>44</v>
      </c>
      <c r="O599" s="66"/>
      <c r="P599" s="189">
        <f>O599*H599</f>
        <v>0</v>
      </c>
      <c r="Q599" s="189">
        <v>7.3860000000000001E-5</v>
      </c>
      <c r="R599" s="189">
        <f>Q599*H599</f>
        <v>9.7495199999999994E-3</v>
      </c>
      <c r="S599" s="189">
        <v>0</v>
      </c>
      <c r="T599" s="190">
        <f>S599*H599</f>
        <v>0</v>
      </c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R599" s="191" t="s">
        <v>234</v>
      </c>
      <c r="AT599" s="191" t="s">
        <v>229</v>
      </c>
      <c r="AU599" s="191" t="s">
        <v>82</v>
      </c>
      <c r="AY599" s="19" t="s">
        <v>226</v>
      </c>
      <c r="BE599" s="192">
        <f>IF(N599="základní",J599,0)</f>
        <v>0</v>
      </c>
      <c r="BF599" s="192">
        <f>IF(N599="snížená",J599,0)</f>
        <v>0</v>
      </c>
      <c r="BG599" s="192">
        <f>IF(N599="zákl. přenesená",J599,0)</f>
        <v>0</v>
      </c>
      <c r="BH599" s="192">
        <f>IF(N599="sníž. přenesená",J599,0)</f>
        <v>0</v>
      </c>
      <c r="BI599" s="192">
        <f>IF(N599="nulová",J599,0)</f>
        <v>0</v>
      </c>
      <c r="BJ599" s="19" t="s">
        <v>80</v>
      </c>
      <c r="BK599" s="192">
        <f>ROUND(I599*H599,2)</f>
        <v>0</v>
      </c>
      <c r="BL599" s="19" t="s">
        <v>234</v>
      </c>
      <c r="BM599" s="191" t="s">
        <v>2836</v>
      </c>
    </row>
    <row r="600" spans="1:65" s="2" customFormat="1" ht="11.25">
      <c r="A600" s="36"/>
      <c r="B600" s="37"/>
      <c r="C600" s="38"/>
      <c r="D600" s="193" t="s">
        <v>236</v>
      </c>
      <c r="E600" s="38"/>
      <c r="F600" s="194" t="s">
        <v>2837</v>
      </c>
      <c r="G600" s="38"/>
      <c r="H600" s="38"/>
      <c r="I600" s="195"/>
      <c r="J600" s="38"/>
      <c r="K600" s="38"/>
      <c r="L600" s="41"/>
      <c r="M600" s="196"/>
      <c r="N600" s="197"/>
      <c r="O600" s="66"/>
      <c r="P600" s="66"/>
      <c r="Q600" s="66"/>
      <c r="R600" s="66"/>
      <c r="S600" s="66"/>
      <c r="T600" s="67"/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T600" s="19" t="s">
        <v>236</v>
      </c>
      <c r="AU600" s="19" t="s">
        <v>82</v>
      </c>
    </row>
    <row r="601" spans="1:65" s="2" customFormat="1" ht="33" customHeight="1">
      <c r="A601" s="36"/>
      <c r="B601" s="37"/>
      <c r="C601" s="180" t="s">
        <v>1898</v>
      </c>
      <c r="D601" s="180" t="s">
        <v>229</v>
      </c>
      <c r="E601" s="181" t="s">
        <v>2838</v>
      </c>
      <c r="F601" s="182" t="s">
        <v>2839</v>
      </c>
      <c r="G601" s="183" t="s">
        <v>328</v>
      </c>
      <c r="H601" s="184">
        <v>101</v>
      </c>
      <c r="I601" s="185"/>
      <c r="J601" s="186">
        <f>ROUND(I601*H601,2)</f>
        <v>0</v>
      </c>
      <c r="K601" s="182" t="s">
        <v>233</v>
      </c>
      <c r="L601" s="41"/>
      <c r="M601" s="187" t="s">
        <v>19</v>
      </c>
      <c r="N601" s="188" t="s">
        <v>44</v>
      </c>
      <c r="O601" s="66"/>
      <c r="P601" s="189">
        <f>O601*H601</f>
        <v>0</v>
      </c>
      <c r="Q601" s="189">
        <v>9.4640000000000002E-5</v>
      </c>
      <c r="R601" s="189">
        <f>Q601*H601</f>
        <v>9.5586400000000002E-3</v>
      </c>
      <c r="S601" s="189">
        <v>0</v>
      </c>
      <c r="T601" s="190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91" t="s">
        <v>234</v>
      </c>
      <c r="AT601" s="191" t="s">
        <v>229</v>
      </c>
      <c r="AU601" s="191" t="s">
        <v>82</v>
      </c>
      <c r="AY601" s="19" t="s">
        <v>226</v>
      </c>
      <c r="BE601" s="192">
        <f>IF(N601="základní",J601,0)</f>
        <v>0</v>
      </c>
      <c r="BF601" s="192">
        <f>IF(N601="snížená",J601,0)</f>
        <v>0</v>
      </c>
      <c r="BG601" s="192">
        <f>IF(N601="zákl. přenesená",J601,0)</f>
        <v>0</v>
      </c>
      <c r="BH601" s="192">
        <f>IF(N601="sníž. přenesená",J601,0)</f>
        <v>0</v>
      </c>
      <c r="BI601" s="192">
        <f>IF(N601="nulová",J601,0)</f>
        <v>0</v>
      </c>
      <c r="BJ601" s="19" t="s">
        <v>80</v>
      </c>
      <c r="BK601" s="192">
        <f>ROUND(I601*H601,2)</f>
        <v>0</v>
      </c>
      <c r="BL601" s="19" t="s">
        <v>234</v>
      </c>
      <c r="BM601" s="191" t="s">
        <v>2840</v>
      </c>
    </row>
    <row r="602" spans="1:65" s="2" customFormat="1" ht="11.25">
      <c r="A602" s="36"/>
      <c r="B602" s="37"/>
      <c r="C602" s="38"/>
      <c r="D602" s="193" t="s">
        <v>236</v>
      </c>
      <c r="E602" s="38"/>
      <c r="F602" s="194" t="s">
        <v>2841</v>
      </c>
      <c r="G602" s="38"/>
      <c r="H602" s="38"/>
      <c r="I602" s="195"/>
      <c r="J602" s="38"/>
      <c r="K602" s="38"/>
      <c r="L602" s="41"/>
      <c r="M602" s="196"/>
      <c r="N602" s="197"/>
      <c r="O602" s="66"/>
      <c r="P602" s="66"/>
      <c r="Q602" s="66"/>
      <c r="R602" s="66"/>
      <c r="S602" s="66"/>
      <c r="T602" s="67"/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T602" s="19" t="s">
        <v>236</v>
      </c>
      <c r="AU602" s="19" t="s">
        <v>82</v>
      </c>
    </row>
    <row r="603" spans="1:65" s="2" customFormat="1" ht="16.5" customHeight="1">
      <c r="A603" s="36"/>
      <c r="B603" s="37"/>
      <c r="C603" s="180" t="s">
        <v>1904</v>
      </c>
      <c r="D603" s="180" t="s">
        <v>229</v>
      </c>
      <c r="E603" s="181" t="s">
        <v>2842</v>
      </c>
      <c r="F603" s="182" t="s">
        <v>2843</v>
      </c>
      <c r="G603" s="183" t="s">
        <v>261</v>
      </c>
      <c r="H603" s="184">
        <v>55</v>
      </c>
      <c r="I603" s="185"/>
      <c r="J603" s="186">
        <f>ROUND(I603*H603,2)</f>
        <v>0</v>
      </c>
      <c r="K603" s="182" t="s">
        <v>233</v>
      </c>
      <c r="L603" s="41"/>
      <c r="M603" s="187" t="s">
        <v>19</v>
      </c>
      <c r="N603" s="188" t="s">
        <v>44</v>
      </c>
      <c r="O603" s="66"/>
      <c r="P603" s="189">
        <f>O603*H603</f>
        <v>0</v>
      </c>
      <c r="Q603" s="189">
        <v>0</v>
      </c>
      <c r="R603" s="189">
        <f>Q603*H603</f>
        <v>0</v>
      </c>
      <c r="S603" s="189">
        <v>0</v>
      </c>
      <c r="T603" s="190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91" t="s">
        <v>234</v>
      </c>
      <c r="AT603" s="191" t="s">
        <v>229</v>
      </c>
      <c r="AU603" s="191" t="s">
        <v>82</v>
      </c>
      <c r="AY603" s="19" t="s">
        <v>226</v>
      </c>
      <c r="BE603" s="192">
        <f>IF(N603="základní",J603,0)</f>
        <v>0</v>
      </c>
      <c r="BF603" s="192">
        <f>IF(N603="snížená",J603,0)</f>
        <v>0</v>
      </c>
      <c r="BG603" s="192">
        <f>IF(N603="zákl. přenesená",J603,0)</f>
        <v>0</v>
      </c>
      <c r="BH603" s="192">
        <f>IF(N603="sníž. přenesená",J603,0)</f>
        <v>0</v>
      </c>
      <c r="BI603" s="192">
        <f>IF(N603="nulová",J603,0)</f>
        <v>0</v>
      </c>
      <c r="BJ603" s="19" t="s">
        <v>80</v>
      </c>
      <c r="BK603" s="192">
        <f>ROUND(I603*H603,2)</f>
        <v>0</v>
      </c>
      <c r="BL603" s="19" t="s">
        <v>234</v>
      </c>
      <c r="BM603" s="191" t="s">
        <v>2844</v>
      </c>
    </row>
    <row r="604" spans="1:65" s="2" customFormat="1" ht="11.25">
      <c r="A604" s="36"/>
      <c r="B604" s="37"/>
      <c r="C604" s="38"/>
      <c r="D604" s="193" t="s">
        <v>236</v>
      </c>
      <c r="E604" s="38"/>
      <c r="F604" s="194" t="s">
        <v>2845</v>
      </c>
      <c r="G604" s="38"/>
      <c r="H604" s="38"/>
      <c r="I604" s="195"/>
      <c r="J604" s="38"/>
      <c r="K604" s="38"/>
      <c r="L604" s="41"/>
      <c r="M604" s="196"/>
      <c r="N604" s="197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236</v>
      </c>
      <c r="AU604" s="19" t="s">
        <v>82</v>
      </c>
    </row>
    <row r="605" spans="1:65" s="2" customFormat="1" ht="16.5" customHeight="1">
      <c r="A605" s="36"/>
      <c r="B605" s="37"/>
      <c r="C605" s="180" t="s">
        <v>1907</v>
      </c>
      <c r="D605" s="180" t="s">
        <v>229</v>
      </c>
      <c r="E605" s="181" t="s">
        <v>2846</v>
      </c>
      <c r="F605" s="182" t="s">
        <v>2847</v>
      </c>
      <c r="G605" s="183" t="s">
        <v>261</v>
      </c>
      <c r="H605" s="184">
        <v>2</v>
      </c>
      <c r="I605" s="185"/>
      <c r="J605" s="186">
        <f>ROUND(I605*H605,2)</f>
        <v>0</v>
      </c>
      <c r="K605" s="182" t="s">
        <v>233</v>
      </c>
      <c r="L605" s="41"/>
      <c r="M605" s="187" t="s">
        <v>19</v>
      </c>
      <c r="N605" s="188" t="s">
        <v>44</v>
      </c>
      <c r="O605" s="66"/>
      <c r="P605" s="189">
        <f>O605*H605</f>
        <v>0</v>
      </c>
      <c r="Q605" s="189">
        <v>6.9957000000000005E-4</v>
      </c>
      <c r="R605" s="189">
        <f>Q605*H605</f>
        <v>1.3991400000000001E-3</v>
      </c>
      <c r="S605" s="189">
        <v>0</v>
      </c>
      <c r="T605" s="190">
        <f>S605*H605</f>
        <v>0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91" t="s">
        <v>234</v>
      </c>
      <c r="AT605" s="191" t="s">
        <v>229</v>
      </c>
      <c r="AU605" s="191" t="s">
        <v>82</v>
      </c>
      <c r="AY605" s="19" t="s">
        <v>226</v>
      </c>
      <c r="BE605" s="192">
        <f>IF(N605="základní",J605,0)</f>
        <v>0</v>
      </c>
      <c r="BF605" s="192">
        <f>IF(N605="snížená",J605,0)</f>
        <v>0</v>
      </c>
      <c r="BG605" s="192">
        <f>IF(N605="zákl. přenesená",J605,0)</f>
        <v>0</v>
      </c>
      <c r="BH605" s="192">
        <f>IF(N605="sníž. přenesená",J605,0)</f>
        <v>0</v>
      </c>
      <c r="BI605" s="192">
        <f>IF(N605="nulová",J605,0)</f>
        <v>0</v>
      </c>
      <c r="BJ605" s="19" t="s">
        <v>80</v>
      </c>
      <c r="BK605" s="192">
        <f>ROUND(I605*H605,2)</f>
        <v>0</v>
      </c>
      <c r="BL605" s="19" t="s">
        <v>234</v>
      </c>
      <c r="BM605" s="191" t="s">
        <v>2848</v>
      </c>
    </row>
    <row r="606" spans="1:65" s="2" customFormat="1" ht="11.25">
      <c r="A606" s="36"/>
      <c r="B606" s="37"/>
      <c r="C606" s="38"/>
      <c r="D606" s="193" t="s">
        <v>236</v>
      </c>
      <c r="E606" s="38"/>
      <c r="F606" s="194" t="s">
        <v>2849</v>
      </c>
      <c r="G606" s="38"/>
      <c r="H606" s="38"/>
      <c r="I606" s="195"/>
      <c r="J606" s="38"/>
      <c r="K606" s="38"/>
      <c r="L606" s="41"/>
      <c r="M606" s="196"/>
      <c r="N606" s="197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236</v>
      </c>
      <c r="AU606" s="19" t="s">
        <v>82</v>
      </c>
    </row>
    <row r="607" spans="1:65" s="2" customFormat="1" ht="21.75" customHeight="1">
      <c r="A607" s="36"/>
      <c r="B607" s="37"/>
      <c r="C607" s="180" t="s">
        <v>1913</v>
      </c>
      <c r="D607" s="180" t="s">
        <v>229</v>
      </c>
      <c r="E607" s="181" t="s">
        <v>2850</v>
      </c>
      <c r="F607" s="182" t="s">
        <v>2851</v>
      </c>
      <c r="G607" s="183" t="s">
        <v>2852</v>
      </c>
      <c r="H607" s="184">
        <v>1</v>
      </c>
      <c r="I607" s="185"/>
      <c r="J607" s="186">
        <f>ROUND(I607*H607,2)</f>
        <v>0</v>
      </c>
      <c r="K607" s="182" t="s">
        <v>233</v>
      </c>
      <c r="L607" s="41"/>
      <c r="M607" s="187" t="s">
        <v>19</v>
      </c>
      <c r="N607" s="188" t="s">
        <v>44</v>
      </c>
      <c r="O607" s="66"/>
      <c r="P607" s="189">
        <f>O607*H607</f>
        <v>0</v>
      </c>
      <c r="Q607" s="189">
        <v>2.9195570000000001E-2</v>
      </c>
      <c r="R607" s="189">
        <f>Q607*H607</f>
        <v>2.9195570000000001E-2</v>
      </c>
      <c r="S607" s="189">
        <v>0</v>
      </c>
      <c r="T607" s="190">
        <f>S607*H607</f>
        <v>0</v>
      </c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R607" s="191" t="s">
        <v>234</v>
      </c>
      <c r="AT607" s="191" t="s">
        <v>229</v>
      </c>
      <c r="AU607" s="191" t="s">
        <v>82</v>
      </c>
      <c r="AY607" s="19" t="s">
        <v>226</v>
      </c>
      <c r="BE607" s="192">
        <f>IF(N607="základní",J607,0)</f>
        <v>0</v>
      </c>
      <c r="BF607" s="192">
        <f>IF(N607="snížená",J607,0)</f>
        <v>0</v>
      </c>
      <c r="BG607" s="192">
        <f>IF(N607="zákl. přenesená",J607,0)</f>
        <v>0</v>
      </c>
      <c r="BH607" s="192">
        <f>IF(N607="sníž. přenesená",J607,0)</f>
        <v>0</v>
      </c>
      <c r="BI607" s="192">
        <f>IF(N607="nulová",J607,0)</f>
        <v>0</v>
      </c>
      <c r="BJ607" s="19" t="s">
        <v>80</v>
      </c>
      <c r="BK607" s="192">
        <f>ROUND(I607*H607,2)</f>
        <v>0</v>
      </c>
      <c r="BL607" s="19" t="s">
        <v>234</v>
      </c>
      <c r="BM607" s="191" t="s">
        <v>2853</v>
      </c>
    </row>
    <row r="608" spans="1:65" s="2" customFormat="1" ht="11.25">
      <c r="A608" s="36"/>
      <c r="B608" s="37"/>
      <c r="C608" s="38"/>
      <c r="D608" s="193" t="s">
        <v>236</v>
      </c>
      <c r="E608" s="38"/>
      <c r="F608" s="194" t="s">
        <v>2854</v>
      </c>
      <c r="G608" s="38"/>
      <c r="H608" s="38"/>
      <c r="I608" s="195"/>
      <c r="J608" s="38"/>
      <c r="K608" s="38"/>
      <c r="L608" s="41"/>
      <c r="M608" s="196"/>
      <c r="N608" s="197"/>
      <c r="O608" s="66"/>
      <c r="P608" s="66"/>
      <c r="Q608" s="66"/>
      <c r="R608" s="66"/>
      <c r="S608" s="66"/>
      <c r="T608" s="67"/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T608" s="19" t="s">
        <v>236</v>
      </c>
      <c r="AU608" s="19" t="s">
        <v>82</v>
      </c>
    </row>
    <row r="609" spans="1:65" s="2" customFormat="1" ht="16.5" customHeight="1">
      <c r="A609" s="36"/>
      <c r="B609" s="37"/>
      <c r="C609" s="180" t="s">
        <v>1919</v>
      </c>
      <c r="D609" s="180" t="s">
        <v>229</v>
      </c>
      <c r="E609" s="181" t="s">
        <v>2855</v>
      </c>
      <c r="F609" s="182" t="s">
        <v>2856</v>
      </c>
      <c r="G609" s="183" t="s">
        <v>2852</v>
      </c>
      <c r="H609" s="184">
        <v>1</v>
      </c>
      <c r="I609" s="185"/>
      <c r="J609" s="186">
        <f>ROUND(I609*H609,2)</f>
        <v>0</v>
      </c>
      <c r="K609" s="182" t="s">
        <v>233</v>
      </c>
      <c r="L609" s="41"/>
      <c r="M609" s="187" t="s">
        <v>19</v>
      </c>
      <c r="N609" s="188" t="s">
        <v>44</v>
      </c>
      <c r="O609" s="66"/>
      <c r="P609" s="189">
        <f>O609*H609</f>
        <v>0</v>
      </c>
      <c r="Q609" s="189">
        <v>6.7799999999999996E-3</v>
      </c>
      <c r="R609" s="189">
        <f>Q609*H609</f>
        <v>6.7799999999999996E-3</v>
      </c>
      <c r="S609" s="189">
        <v>0</v>
      </c>
      <c r="T609" s="190">
        <f>S609*H609</f>
        <v>0</v>
      </c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R609" s="191" t="s">
        <v>234</v>
      </c>
      <c r="AT609" s="191" t="s">
        <v>229</v>
      </c>
      <c r="AU609" s="191" t="s">
        <v>82</v>
      </c>
      <c r="AY609" s="19" t="s">
        <v>226</v>
      </c>
      <c r="BE609" s="192">
        <f>IF(N609="základní",J609,0)</f>
        <v>0</v>
      </c>
      <c r="BF609" s="192">
        <f>IF(N609="snížená",J609,0)</f>
        <v>0</v>
      </c>
      <c r="BG609" s="192">
        <f>IF(N609="zákl. přenesená",J609,0)</f>
        <v>0</v>
      </c>
      <c r="BH609" s="192">
        <f>IF(N609="sníž. přenesená",J609,0)</f>
        <v>0</v>
      </c>
      <c r="BI609" s="192">
        <f>IF(N609="nulová",J609,0)</f>
        <v>0</v>
      </c>
      <c r="BJ609" s="19" t="s">
        <v>80</v>
      </c>
      <c r="BK609" s="192">
        <f>ROUND(I609*H609,2)</f>
        <v>0</v>
      </c>
      <c r="BL609" s="19" t="s">
        <v>234</v>
      </c>
      <c r="BM609" s="191" t="s">
        <v>2857</v>
      </c>
    </row>
    <row r="610" spans="1:65" s="2" customFormat="1" ht="11.25">
      <c r="A610" s="36"/>
      <c r="B610" s="37"/>
      <c r="C610" s="38"/>
      <c r="D610" s="193" t="s">
        <v>236</v>
      </c>
      <c r="E610" s="38"/>
      <c r="F610" s="194" t="s">
        <v>2858</v>
      </c>
      <c r="G610" s="38"/>
      <c r="H610" s="38"/>
      <c r="I610" s="195"/>
      <c r="J610" s="38"/>
      <c r="K610" s="38"/>
      <c r="L610" s="41"/>
      <c r="M610" s="196"/>
      <c r="N610" s="197"/>
      <c r="O610" s="66"/>
      <c r="P610" s="66"/>
      <c r="Q610" s="66"/>
      <c r="R610" s="66"/>
      <c r="S610" s="66"/>
      <c r="T610" s="67"/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T610" s="19" t="s">
        <v>236</v>
      </c>
      <c r="AU610" s="19" t="s">
        <v>82</v>
      </c>
    </row>
    <row r="611" spans="1:65" s="2" customFormat="1" ht="24.2" customHeight="1">
      <c r="A611" s="36"/>
      <c r="B611" s="37"/>
      <c r="C611" s="180" t="s">
        <v>1925</v>
      </c>
      <c r="D611" s="180" t="s">
        <v>229</v>
      </c>
      <c r="E611" s="181" t="s">
        <v>2859</v>
      </c>
      <c r="F611" s="182" t="s">
        <v>2860</v>
      </c>
      <c r="G611" s="183" t="s">
        <v>328</v>
      </c>
      <c r="H611" s="184">
        <v>233</v>
      </c>
      <c r="I611" s="185"/>
      <c r="J611" s="186">
        <f>ROUND(I611*H611,2)</f>
        <v>0</v>
      </c>
      <c r="K611" s="182" t="s">
        <v>233</v>
      </c>
      <c r="L611" s="41"/>
      <c r="M611" s="187" t="s">
        <v>19</v>
      </c>
      <c r="N611" s="188" t="s">
        <v>44</v>
      </c>
      <c r="O611" s="66"/>
      <c r="P611" s="189">
        <f>O611*H611</f>
        <v>0</v>
      </c>
      <c r="Q611" s="189">
        <v>1.8972349999999999E-4</v>
      </c>
      <c r="R611" s="189">
        <f>Q611*H611</f>
        <v>4.4205575499999997E-2</v>
      </c>
      <c r="S611" s="189">
        <v>0</v>
      </c>
      <c r="T611" s="190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91" t="s">
        <v>234</v>
      </c>
      <c r="AT611" s="191" t="s">
        <v>229</v>
      </c>
      <c r="AU611" s="191" t="s">
        <v>82</v>
      </c>
      <c r="AY611" s="19" t="s">
        <v>226</v>
      </c>
      <c r="BE611" s="192">
        <f>IF(N611="základní",J611,0)</f>
        <v>0</v>
      </c>
      <c r="BF611" s="192">
        <f>IF(N611="snížená",J611,0)</f>
        <v>0</v>
      </c>
      <c r="BG611" s="192">
        <f>IF(N611="zákl. přenesená",J611,0)</f>
        <v>0</v>
      </c>
      <c r="BH611" s="192">
        <f>IF(N611="sníž. přenesená",J611,0)</f>
        <v>0</v>
      </c>
      <c r="BI611" s="192">
        <f>IF(N611="nulová",J611,0)</f>
        <v>0</v>
      </c>
      <c r="BJ611" s="19" t="s">
        <v>80</v>
      </c>
      <c r="BK611" s="192">
        <f>ROUND(I611*H611,2)</f>
        <v>0</v>
      </c>
      <c r="BL611" s="19" t="s">
        <v>234</v>
      </c>
      <c r="BM611" s="191" t="s">
        <v>2861</v>
      </c>
    </row>
    <row r="612" spans="1:65" s="2" customFormat="1" ht="11.25">
      <c r="A612" s="36"/>
      <c r="B612" s="37"/>
      <c r="C612" s="38"/>
      <c r="D612" s="193" t="s">
        <v>236</v>
      </c>
      <c r="E612" s="38"/>
      <c r="F612" s="194" t="s">
        <v>2862</v>
      </c>
      <c r="G612" s="38"/>
      <c r="H612" s="38"/>
      <c r="I612" s="195"/>
      <c r="J612" s="38"/>
      <c r="K612" s="38"/>
      <c r="L612" s="41"/>
      <c r="M612" s="196"/>
      <c r="N612" s="197"/>
      <c r="O612" s="66"/>
      <c r="P612" s="66"/>
      <c r="Q612" s="66"/>
      <c r="R612" s="66"/>
      <c r="S612" s="66"/>
      <c r="T612" s="67"/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T612" s="19" t="s">
        <v>236</v>
      </c>
      <c r="AU612" s="19" t="s">
        <v>82</v>
      </c>
    </row>
    <row r="613" spans="1:65" s="2" customFormat="1" ht="21.75" customHeight="1">
      <c r="A613" s="36"/>
      <c r="B613" s="37"/>
      <c r="C613" s="180" t="s">
        <v>1928</v>
      </c>
      <c r="D613" s="180" t="s">
        <v>229</v>
      </c>
      <c r="E613" s="181" t="s">
        <v>2863</v>
      </c>
      <c r="F613" s="182" t="s">
        <v>2864</v>
      </c>
      <c r="G613" s="183" t="s">
        <v>328</v>
      </c>
      <c r="H613" s="184">
        <v>233</v>
      </c>
      <c r="I613" s="185"/>
      <c r="J613" s="186">
        <f>ROUND(I613*H613,2)</f>
        <v>0</v>
      </c>
      <c r="K613" s="182" t="s">
        <v>233</v>
      </c>
      <c r="L613" s="41"/>
      <c r="M613" s="187" t="s">
        <v>19</v>
      </c>
      <c r="N613" s="188" t="s">
        <v>44</v>
      </c>
      <c r="O613" s="66"/>
      <c r="P613" s="189">
        <f>O613*H613</f>
        <v>0</v>
      </c>
      <c r="Q613" s="189">
        <v>1.0000000000000001E-5</v>
      </c>
      <c r="R613" s="189">
        <f>Q613*H613</f>
        <v>2.33E-3</v>
      </c>
      <c r="S613" s="189">
        <v>0</v>
      </c>
      <c r="T613" s="190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91" t="s">
        <v>234</v>
      </c>
      <c r="AT613" s="191" t="s">
        <v>229</v>
      </c>
      <c r="AU613" s="191" t="s">
        <v>82</v>
      </c>
      <c r="AY613" s="19" t="s">
        <v>226</v>
      </c>
      <c r="BE613" s="192">
        <f>IF(N613="základní",J613,0)</f>
        <v>0</v>
      </c>
      <c r="BF613" s="192">
        <f>IF(N613="snížená",J613,0)</f>
        <v>0</v>
      </c>
      <c r="BG613" s="192">
        <f>IF(N613="zákl. přenesená",J613,0)</f>
        <v>0</v>
      </c>
      <c r="BH613" s="192">
        <f>IF(N613="sníž. přenesená",J613,0)</f>
        <v>0</v>
      </c>
      <c r="BI613" s="192">
        <f>IF(N613="nulová",J613,0)</f>
        <v>0</v>
      </c>
      <c r="BJ613" s="19" t="s">
        <v>80</v>
      </c>
      <c r="BK613" s="192">
        <f>ROUND(I613*H613,2)</f>
        <v>0</v>
      </c>
      <c r="BL613" s="19" t="s">
        <v>234</v>
      </c>
      <c r="BM613" s="191" t="s">
        <v>2865</v>
      </c>
    </row>
    <row r="614" spans="1:65" s="2" customFormat="1" ht="11.25">
      <c r="A614" s="36"/>
      <c r="B614" s="37"/>
      <c r="C614" s="38"/>
      <c r="D614" s="193" t="s">
        <v>236</v>
      </c>
      <c r="E614" s="38"/>
      <c r="F614" s="194" t="s">
        <v>2866</v>
      </c>
      <c r="G614" s="38"/>
      <c r="H614" s="38"/>
      <c r="I614" s="195"/>
      <c r="J614" s="38"/>
      <c r="K614" s="38"/>
      <c r="L614" s="41"/>
      <c r="M614" s="196"/>
      <c r="N614" s="197"/>
      <c r="O614" s="66"/>
      <c r="P614" s="66"/>
      <c r="Q614" s="66"/>
      <c r="R614" s="66"/>
      <c r="S614" s="66"/>
      <c r="T614" s="67"/>
      <c r="U614" s="36"/>
      <c r="V614" s="36"/>
      <c r="W614" s="36"/>
      <c r="X614" s="36"/>
      <c r="Y614" s="36"/>
      <c r="Z614" s="36"/>
      <c r="AA614" s="36"/>
      <c r="AB614" s="36"/>
      <c r="AC614" s="36"/>
      <c r="AD614" s="36"/>
      <c r="AE614" s="36"/>
      <c r="AT614" s="19" t="s">
        <v>236</v>
      </c>
      <c r="AU614" s="19" t="s">
        <v>82</v>
      </c>
    </row>
    <row r="615" spans="1:65" s="2" customFormat="1" ht="24.2" customHeight="1">
      <c r="A615" s="36"/>
      <c r="B615" s="37"/>
      <c r="C615" s="180" t="s">
        <v>1933</v>
      </c>
      <c r="D615" s="180" t="s">
        <v>229</v>
      </c>
      <c r="E615" s="181" t="s">
        <v>2867</v>
      </c>
      <c r="F615" s="182" t="s">
        <v>2868</v>
      </c>
      <c r="G615" s="183" t="s">
        <v>245</v>
      </c>
      <c r="H615" s="184">
        <v>0.376</v>
      </c>
      <c r="I615" s="185"/>
      <c r="J615" s="186">
        <f>ROUND(I615*H615,2)</f>
        <v>0</v>
      </c>
      <c r="K615" s="182" t="s">
        <v>233</v>
      </c>
      <c r="L615" s="41"/>
      <c r="M615" s="187" t="s">
        <v>19</v>
      </c>
      <c r="N615" s="188" t="s">
        <v>44</v>
      </c>
      <c r="O615" s="66"/>
      <c r="P615" s="189">
        <f>O615*H615</f>
        <v>0</v>
      </c>
      <c r="Q615" s="189">
        <v>0</v>
      </c>
      <c r="R615" s="189">
        <f>Q615*H615</f>
        <v>0</v>
      </c>
      <c r="S615" s="189">
        <v>0</v>
      </c>
      <c r="T615" s="190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91" t="s">
        <v>234</v>
      </c>
      <c r="AT615" s="191" t="s">
        <v>229</v>
      </c>
      <c r="AU615" s="191" t="s">
        <v>82</v>
      </c>
      <c r="AY615" s="19" t="s">
        <v>226</v>
      </c>
      <c r="BE615" s="192">
        <f>IF(N615="základní",J615,0)</f>
        <v>0</v>
      </c>
      <c r="BF615" s="192">
        <f>IF(N615="snížená",J615,0)</f>
        <v>0</v>
      </c>
      <c r="BG615" s="192">
        <f>IF(N615="zákl. přenesená",J615,0)</f>
        <v>0</v>
      </c>
      <c r="BH615" s="192">
        <f>IF(N615="sníž. přenesená",J615,0)</f>
        <v>0</v>
      </c>
      <c r="BI615" s="192">
        <f>IF(N615="nulová",J615,0)</f>
        <v>0</v>
      </c>
      <c r="BJ615" s="19" t="s">
        <v>80</v>
      </c>
      <c r="BK615" s="192">
        <f>ROUND(I615*H615,2)</f>
        <v>0</v>
      </c>
      <c r="BL615" s="19" t="s">
        <v>234</v>
      </c>
      <c r="BM615" s="191" t="s">
        <v>2869</v>
      </c>
    </row>
    <row r="616" spans="1:65" s="2" customFormat="1" ht="11.25">
      <c r="A616" s="36"/>
      <c r="B616" s="37"/>
      <c r="C616" s="38"/>
      <c r="D616" s="193" t="s">
        <v>236</v>
      </c>
      <c r="E616" s="38"/>
      <c r="F616" s="194" t="s">
        <v>2870</v>
      </c>
      <c r="G616" s="38"/>
      <c r="H616" s="38"/>
      <c r="I616" s="195"/>
      <c r="J616" s="38"/>
      <c r="K616" s="38"/>
      <c r="L616" s="41"/>
      <c r="M616" s="196"/>
      <c r="N616" s="197"/>
      <c r="O616" s="66"/>
      <c r="P616" s="66"/>
      <c r="Q616" s="66"/>
      <c r="R616" s="66"/>
      <c r="S616" s="66"/>
      <c r="T616" s="67"/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T616" s="19" t="s">
        <v>236</v>
      </c>
      <c r="AU616" s="19" t="s">
        <v>82</v>
      </c>
    </row>
    <row r="617" spans="1:65" s="12" customFormat="1" ht="22.9" customHeight="1">
      <c r="B617" s="164"/>
      <c r="C617" s="165"/>
      <c r="D617" s="166" t="s">
        <v>72</v>
      </c>
      <c r="E617" s="178" t="s">
        <v>2871</v>
      </c>
      <c r="F617" s="178" t="s">
        <v>2872</v>
      </c>
      <c r="G617" s="165"/>
      <c r="H617" s="165"/>
      <c r="I617" s="168"/>
      <c r="J617" s="179">
        <f>BK617</f>
        <v>0</v>
      </c>
      <c r="K617" s="165"/>
      <c r="L617" s="170"/>
      <c r="M617" s="171"/>
      <c r="N617" s="172"/>
      <c r="O617" s="172"/>
      <c r="P617" s="173">
        <f>SUM(P618:P726)</f>
        <v>0</v>
      </c>
      <c r="Q617" s="172"/>
      <c r="R617" s="173">
        <f>SUM(R618:R726)</f>
        <v>0.60896813360000024</v>
      </c>
      <c r="S617" s="172"/>
      <c r="T617" s="174">
        <f>SUM(T618:T726)</f>
        <v>0</v>
      </c>
      <c r="AR617" s="175" t="s">
        <v>82</v>
      </c>
      <c r="AT617" s="176" t="s">
        <v>72</v>
      </c>
      <c r="AU617" s="176" t="s">
        <v>80</v>
      </c>
      <c r="AY617" s="175" t="s">
        <v>226</v>
      </c>
      <c r="BK617" s="177">
        <f>SUM(BK618:BK726)</f>
        <v>0</v>
      </c>
    </row>
    <row r="618" spans="1:65" s="2" customFormat="1" ht="16.5" customHeight="1">
      <c r="A618" s="36"/>
      <c r="B618" s="37"/>
      <c r="C618" s="180" t="s">
        <v>1939</v>
      </c>
      <c r="D618" s="180" t="s">
        <v>229</v>
      </c>
      <c r="E618" s="181" t="s">
        <v>2873</v>
      </c>
      <c r="F618" s="182" t="s">
        <v>2874</v>
      </c>
      <c r="G618" s="183" t="s">
        <v>261</v>
      </c>
      <c r="H618" s="184">
        <v>9</v>
      </c>
      <c r="I618" s="185"/>
      <c r="J618" s="186">
        <f>ROUND(I618*H618,2)</f>
        <v>0</v>
      </c>
      <c r="K618" s="182" t="s">
        <v>233</v>
      </c>
      <c r="L618" s="41"/>
      <c r="M618" s="187" t="s">
        <v>19</v>
      </c>
      <c r="N618" s="188" t="s">
        <v>44</v>
      </c>
      <c r="O618" s="66"/>
      <c r="P618" s="189">
        <f>O618*H618</f>
        <v>0</v>
      </c>
      <c r="Q618" s="189">
        <v>2.4688363E-3</v>
      </c>
      <c r="R618" s="189">
        <f>Q618*H618</f>
        <v>2.2219526699999999E-2</v>
      </c>
      <c r="S618" s="189">
        <v>0</v>
      </c>
      <c r="T618" s="190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91" t="s">
        <v>234</v>
      </c>
      <c r="AT618" s="191" t="s">
        <v>229</v>
      </c>
      <c r="AU618" s="191" t="s">
        <v>82</v>
      </c>
      <c r="AY618" s="19" t="s">
        <v>226</v>
      </c>
      <c r="BE618" s="192">
        <f>IF(N618="základní",J618,0)</f>
        <v>0</v>
      </c>
      <c r="BF618" s="192">
        <f>IF(N618="snížená",J618,0)</f>
        <v>0</v>
      </c>
      <c r="BG618" s="192">
        <f>IF(N618="zákl. přenesená",J618,0)</f>
        <v>0</v>
      </c>
      <c r="BH618" s="192">
        <f>IF(N618="sníž. přenesená",J618,0)</f>
        <v>0</v>
      </c>
      <c r="BI618" s="192">
        <f>IF(N618="nulová",J618,0)</f>
        <v>0</v>
      </c>
      <c r="BJ618" s="19" t="s">
        <v>80</v>
      </c>
      <c r="BK618" s="192">
        <f>ROUND(I618*H618,2)</f>
        <v>0</v>
      </c>
      <c r="BL618" s="19" t="s">
        <v>234</v>
      </c>
      <c r="BM618" s="191" t="s">
        <v>2875</v>
      </c>
    </row>
    <row r="619" spans="1:65" s="2" customFormat="1" ht="11.25">
      <c r="A619" s="36"/>
      <c r="B619" s="37"/>
      <c r="C619" s="38"/>
      <c r="D619" s="193" t="s">
        <v>236</v>
      </c>
      <c r="E619" s="38"/>
      <c r="F619" s="194" t="s">
        <v>2876</v>
      </c>
      <c r="G619" s="38"/>
      <c r="H619" s="38"/>
      <c r="I619" s="195"/>
      <c r="J619" s="38"/>
      <c r="K619" s="38"/>
      <c r="L619" s="41"/>
      <c r="M619" s="196"/>
      <c r="N619" s="197"/>
      <c r="O619" s="66"/>
      <c r="P619" s="66"/>
      <c r="Q619" s="66"/>
      <c r="R619" s="66"/>
      <c r="S619" s="66"/>
      <c r="T619" s="67"/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T619" s="19" t="s">
        <v>236</v>
      </c>
      <c r="AU619" s="19" t="s">
        <v>82</v>
      </c>
    </row>
    <row r="620" spans="1:65" s="2" customFormat="1" ht="19.5">
      <c r="A620" s="36"/>
      <c r="B620" s="37"/>
      <c r="C620" s="38"/>
      <c r="D620" s="200" t="s">
        <v>737</v>
      </c>
      <c r="E620" s="38"/>
      <c r="F620" s="249" t="s">
        <v>2877</v>
      </c>
      <c r="G620" s="38"/>
      <c r="H620" s="38"/>
      <c r="I620" s="195"/>
      <c r="J620" s="38"/>
      <c r="K620" s="38"/>
      <c r="L620" s="41"/>
      <c r="M620" s="196"/>
      <c r="N620" s="197"/>
      <c r="O620" s="66"/>
      <c r="P620" s="66"/>
      <c r="Q620" s="66"/>
      <c r="R620" s="66"/>
      <c r="S620" s="66"/>
      <c r="T620" s="67"/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T620" s="19" t="s">
        <v>737</v>
      </c>
      <c r="AU620" s="19" t="s">
        <v>82</v>
      </c>
    </row>
    <row r="621" spans="1:65" s="13" customFormat="1" ht="11.25">
      <c r="B621" s="198"/>
      <c r="C621" s="199"/>
      <c r="D621" s="200" t="s">
        <v>238</v>
      </c>
      <c r="E621" s="201" t="s">
        <v>19</v>
      </c>
      <c r="F621" s="202" t="s">
        <v>2878</v>
      </c>
      <c r="G621" s="199"/>
      <c r="H621" s="201" t="s">
        <v>19</v>
      </c>
      <c r="I621" s="203"/>
      <c r="J621" s="199"/>
      <c r="K621" s="199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238</v>
      </c>
      <c r="AU621" s="208" t="s">
        <v>82</v>
      </c>
      <c r="AV621" s="13" t="s">
        <v>80</v>
      </c>
      <c r="AW621" s="13" t="s">
        <v>35</v>
      </c>
      <c r="AX621" s="13" t="s">
        <v>73</v>
      </c>
      <c r="AY621" s="208" t="s">
        <v>226</v>
      </c>
    </row>
    <row r="622" spans="1:65" s="14" customFormat="1" ht="11.25">
      <c r="B622" s="209"/>
      <c r="C622" s="210"/>
      <c r="D622" s="200" t="s">
        <v>238</v>
      </c>
      <c r="E622" s="211" t="s">
        <v>19</v>
      </c>
      <c r="F622" s="212" t="s">
        <v>2879</v>
      </c>
      <c r="G622" s="210"/>
      <c r="H622" s="213">
        <v>9</v>
      </c>
      <c r="I622" s="214"/>
      <c r="J622" s="210"/>
      <c r="K622" s="210"/>
      <c r="L622" s="215"/>
      <c r="M622" s="216"/>
      <c r="N622" s="217"/>
      <c r="O622" s="217"/>
      <c r="P622" s="217"/>
      <c r="Q622" s="217"/>
      <c r="R622" s="217"/>
      <c r="S622" s="217"/>
      <c r="T622" s="218"/>
      <c r="AT622" s="219" t="s">
        <v>238</v>
      </c>
      <c r="AU622" s="219" t="s">
        <v>82</v>
      </c>
      <c r="AV622" s="14" t="s">
        <v>82</v>
      </c>
      <c r="AW622" s="14" t="s">
        <v>35</v>
      </c>
      <c r="AX622" s="14" t="s">
        <v>73</v>
      </c>
      <c r="AY622" s="219" t="s">
        <v>226</v>
      </c>
    </row>
    <row r="623" spans="1:65" s="15" customFormat="1" ht="11.25">
      <c r="B623" s="220"/>
      <c r="C623" s="221"/>
      <c r="D623" s="200" t="s">
        <v>238</v>
      </c>
      <c r="E623" s="222" t="s">
        <v>19</v>
      </c>
      <c r="F623" s="223" t="s">
        <v>241</v>
      </c>
      <c r="G623" s="221"/>
      <c r="H623" s="224">
        <v>9</v>
      </c>
      <c r="I623" s="225"/>
      <c r="J623" s="221"/>
      <c r="K623" s="221"/>
      <c r="L623" s="226"/>
      <c r="M623" s="227"/>
      <c r="N623" s="228"/>
      <c r="O623" s="228"/>
      <c r="P623" s="228"/>
      <c r="Q623" s="228"/>
      <c r="R623" s="228"/>
      <c r="S623" s="228"/>
      <c r="T623" s="229"/>
      <c r="AT623" s="230" t="s">
        <v>238</v>
      </c>
      <c r="AU623" s="230" t="s">
        <v>82</v>
      </c>
      <c r="AV623" s="15" t="s">
        <v>143</v>
      </c>
      <c r="AW623" s="15" t="s">
        <v>35</v>
      </c>
      <c r="AX623" s="15" t="s">
        <v>80</v>
      </c>
      <c r="AY623" s="230" t="s">
        <v>226</v>
      </c>
    </row>
    <row r="624" spans="1:65" s="2" customFormat="1" ht="16.5" customHeight="1">
      <c r="A624" s="36"/>
      <c r="B624" s="37"/>
      <c r="C624" s="231" t="s">
        <v>1944</v>
      </c>
      <c r="D624" s="231" t="s">
        <v>242</v>
      </c>
      <c r="E624" s="232" t="s">
        <v>2880</v>
      </c>
      <c r="F624" s="233" t="s">
        <v>2881</v>
      </c>
      <c r="G624" s="234" t="s">
        <v>261</v>
      </c>
      <c r="H624" s="235">
        <v>5</v>
      </c>
      <c r="I624" s="236"/>
      <c r="J624" s="237">
        <f>ROUND(I624*H624,2)</f>
        <v>0</v>
      </c>
      <c r="K624" s="233" t="s">
        <v>233</v>
      </c>
      <c r="L624" s="238"/>
      <c r="M624" s="239" t="s">
        <v>19</v>
      </c>
      <c r="N624" s="240" t="s">
        <v>44</v>
      </c>
      <c r="O624" s="66"/>
      <c r="P624" s="189">
        <f>O624*H624</f>
        <v>0</v>
      </c>
      <c r="Q624" s="189">
        <v>1.7999999999999999E-2</v>
      </c>
      <c r="R624" s="189">
        <f>Q624*H624</f>
        <v>0.09</v>
      </c>
      <c r="S624" s="189">
        <v>0</v>
      </c>
      <c r="T624" s="190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91" t="s">
        <v>246</v>
      </c>
      <c r="AT624" s="191" t="s">
        <v>242</v>
      </c>
      <c r="AU624" s="191" t="s">
        <v>82</v>
      </c>
      <c r="AY624" s="19" t="s">
        <v>226</v>
      </c>
      <c r="BE624" s="192">
        <f>IF(N624="základní",J624,0)</f>
        <v>0</v>
      </c>
      <c r="BF624" s="192">
        <f>IF(N624="snížená",J624,0)</f>
        <v>0</v>
      </c>
      <c r="BG624" s="192">
        <f>IF(N624="zákl. přenesená",J624,0)</f>
        <v>0</v>
      </c>
      <c r="BH624" s="192">
        <f>IF(N624="sníž. přenesená",J624,0)</f>
        <v>0</v>
      </c>
      <c r="BI624" s="192">
        <f>IF(N624="nulová",J624,0)</f>
        <v>0</v>
      </c>
      <c r="BJ624" s="19" t="s">
        <v>80</v>
      </c>
      <c r="BK624" s="192">
        <f>ROUND(I624*H624,2)</f>
        <v>0</v>
      </c>
      <c r="BL624" s="19" t="s">
        <v>234</v>
      </c>
      <c r="BM624" s="191" t="s">
        <v>2882</v>
      </c>
    </row>
    <row r="625" spans="1:65" s="2" customFormat="1" ht="16.5" customHeight="1">
      <c r="A625" s="36"/>
      <c r="B625" s="37"/>
      <c r="C625" s="231" t="s">
        <v>1953</v>
      </c>
      <c r="D625" s="231" t="s">
        <v>242</v>
      </c>
      <c r="E625" s="232" t="s">
        <v>2883</v>
      </c>
      <c r="F625" s="233" t="s">
        <v>2884</v>
      </c>
      <c r="G625" s="234" t="s">
        <v>261</v>
      </c>
      <c r="H625" s="235">
        <v>4</v>
      </c>
      <c r="I625" s="236"/>
      <c r="J625" s="237">
        <f>ROUND(I625*H625,2)</f>
        <v>0</v>
      </c>
      <c r="K625" s="233" t="s">
        <v>233</v>
      </c>
      <c r="L625" s="238"/>
      <c r="M625" s="239" t="s">
        <v>19</v>
      </c>
      <c r="N625" s="240" t="s">
        <v>44</v>
      </c>
      <c r="O625" s="66"/>
      <c r="P625" s="189">
        <f>O625*H625</f>
        <v>0</v>
      </c>
      <c r="Q625" s="189">
        <v>1.4500000000000001E-2</v>
      </c>
      <c r="R625" s="189">
        <f>Q625*H625</f>
        <v>5.8000000000000003E-2</v>
      </c>
      <c r="S625" s="189">
        <v>0</v>
      </c>
      <c r="T625" s="190">
        <f>S625*H625</f>
        <v>0</v>
      </c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R625" s="191" t="s">
        <v>246</v>
      </c>
      <c r="AT625" s="191" t="s">
        <v>242</v>
      </c>
      <c r="AU625" s="191" t="s">
        <v>82</v>
      </c>
      <c r="AY625" s="19" t="s">
        <v>226</v>
      </c>
      <c r="BE625" s="192">
        <f>IF(N625="základní",J625,0)</f>
        <v>0</v>
      </c>
      <c r="BF625" s="192">
        <f>IF(N625="snížená",J625,0)</f>
        <v>0</v>
      </c>
      <c r="BG625" s="192">
        <f>IF(N625="zákl. přenesená",J625,0)</f>
        <v>0</v>
      </c>
      <c r="BH625" s="192">
        <f>IF(N625="sníž. přenesená",J625,0)</f>
        <v>0</v>
      </c>
      <c r="BI625" s="192">
        <f>IF(N625="nulová",J625,0)</f>
        <v>0</v>
      </c>
      <c r="BJ625" s="19" t="s">
        <v>80</v>
      </c>
      <c r="BK625" s="192">
        <f>ROUND(I625*H625,2)</f>
        <v>0</v>
      </c>
      <c r="BL625" s="19" t="s">
        <v>234</v>
      </c>
      <c r="BM625" s="191" t="s">
        <v>2885</v>
      </c>
    </row>
    <row r="626" spans="1:65" s="2" customFormat="1" ht="16.5" customHeight="1">
      <c r="A626" s="36"/>
      <c r="B626" s="37"/>
      <c r="C626" s="180" t="s">
        <v>1958</v>
      </c>
      <c r="D626" s="180" t="s">
        <v>229</v>
      </c>
      <c r="E626" s="181" t="s">
        <v>2886</v>
      </c>
      <c r="F626" s="182" t="s">
        <v>2887</v>
      </c>
      <c r="G626" s="183" t="s">
        <v>2852</v>
      </c>
      <c r="H626" s="184">
        <v>2</v>
      </c>
      <c r="I626" s="185"/>
      <c r="J626" s="186">
        <f>ROUND(I626*H626,2)</f>
        <v>0</v>
      </c>
      <c r="K626" s="182" t="s">
        <v>19</v>
      </c>
      <c r="L626" s="41"/>
      <c r="M626" s="187" t="s">
        <v>19</v>
      </c>
      <c r="N626" s="188" t="s">
        <v>44</v>
      </c>
      <c r="O626" s="66"/>
      <c r="P626" s="189">
        <f>O626*H626</f>
        <v>0</v>
      </c>
      <c r="Q626" s="189">
        <v>1.58E-3</v>
      </c>
      <c r="R626" s="189">
        <f>Q626*H626</f>
        <v>3.16E-3</v>
      </c>
      <c r="S626" s="189">
        <v>0</v>
      </c>
      <c r="T626" s="190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91" t="s">
        <v>234</v>
      </c>
      <c r="AT626" s="191" t="s">
        <v>229</v>
      </c>
      <c r="AU626" s="191" t="s">
        <v>82</v>
      </c>
      <c r="AY626" s="19" t="s">
        <v>226</v>
      </c>
      <c r="BE626" s="192">
        <f>IF(N626="základní",J626,0)</f>
        <v>0</v>
      </c>
      <c r="BF626" s="192">
        <f>IF(N626="snížená",J626,0)</f>
        <v>0</v>
      </c>
      <c r="BG626" s="192">
        <f>IF(N626="zákl. přenesená",J626,0)</f>
        <v>0</v>
      </c>
      <c r="BH626" s="192">
        <f>IF(N626="sníž. přenesená",J626,0)</f>
        <v>0</v>
      </c>
      <c r="BI626" s="192">
        <f>IF(N626="nulová",J626,0)</f>
        <v>0</v>
      </c>
      <c r="BJ626" s="19" t="s">
        <v>80</v>
      </c>
      <c r="BK626" s="192">
        <f>ROUND(I626*H626,2)</f>
        <v>0</v>
      </c>
      <c r="BL626" s="19" t="s">
        <v>234</v>
      </c>
      <c r="BM626" s="191" t="s">
        <v>2888</v>
      </c>
    </row>
    <row r="627" spans="1:65" s="2" customFormat="1" ht="16.5" customHeight="1">
      <c r="A627" s="36"/>
      <c r="B627" s="37"/>
      <c r="C627" s="180" t="s">
        <v>1963</v>
      </c>
      <c r="D627" s="180" t="s">
        <v>229</v>
      </c>
      <c r="E627" s="181" t="s">
        <v>2889</v>
      </c>
      <c r="F627" s="182" t="s">
        <v>2890</v>
      </c>
      <c r="G627" s="183" t="s">
        <v>261</v>
      </c>
      <c r="H627" s="184">
        <v>2</v>
      </c>
      <c r="I627" s="185"/>
      <c r="J627" s="186">
        <f>ROUND(I627*H627,2)</f>
        <v>0</v>
      </c>
      <c r="K627" s="182" t="s">
        <v>233</v>
      </c>
      <c r="L627" s="41"/>
      <c r="M627" s="187" t="s">
        <v>19</v>
      </c>
      <c r="N627" s="188" t="s">
        <v>44</v>
      </c>
      <c r="O627" s="66"/>
      <c r="P627" s="189">
        <f>O627*H627</f>
        <v>0</v>
      </c>
      <c r="Q627" s="189">
        <v>7.9313200000000005E-5</v>
      </c>
      <c r="R627" s="189">
        <f>Q627*H627</f>
        <v>1.5862640000000001E-4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234</v>
      </c>
      <c r="AT627" s="191" t="s">
        <v>229</v>
      </c>
      <c r="AU627" s="191" t="s">
        <v>82</v>
      </c>
      <c r="AY627" s="19" t="s">
        <v>226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9" t="s">
        <v>80</v>
      </c>
      <c r="BK627" s="192">
        <f>ROUND(I627*H627,2)</f>
        <v>0</v>
      </c>
      <c r="BL627" s="19" t="s">
        <v>234</v>
      </c>
      <c r="BM627" s="191" t="s">
        <v>2891</v>
      </c>
    </row>
    <row r="628" spans="1:65" s="2" customFormat="1" ht="11.25">
      <c r="A628" s="36"/>
      <c r="B628" s="37"/>
      <c r="C628" s="38"/>
      <c r="D628" s="193" t="s">
        <v>236</v>
      </c>
      <c r="E628" s="38"/>
      <c r="F628" s="194" t="s">
        <v>2892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236</v>
      </c>
      <c r="AU628" s="19" t="s">
        <v>82</v>
      </c>
    </row>
    <row r="629" spans="1:65" s="13" customFormat="1" ht="11.25">
      <c r="B629" s="198"/>
      <c r="C629" s="199"/>
      <c r="D629" s="200" t="s">
        <v>238</v>
      </c>
      <c r="E629" s="201" t="s">
        <v>19</v>
      </c>
      <c r="F629" s="202" t="s">
        <v>2878</v>
      </c>
      <c r="G629" s="199"/>
      <c r="H629" s="201" t="s">
        <v>19</v>
      </c>
      <c r="I629" s="203"/>
      <c r="J629" s="199"/>
      <c r="K629" s="199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238</v>
      </c>
      <c r="AU629" s="208" t="s">
        <v>82</v>
      </c>
      <c r="AV629" s="13" t="s">
        <v>80</v>
      </c>
      <c r="AW629" s="13" t="s">
        <v>35</v>
      </c>
      <c r="AX629" s="13" t="s">
        <v>73</v>
      </c>
      <c r="AY629" s="208" t="s">
        <v>226</v>
      </c>
    </row>
    <row r="630" spans="1:65" s="14" customFormat="1" ht="11.25">
      <c r="B630" s="209"/>
      <c r="C630" s="210"/>
      <c r="D630" s="200" t="s">
        <v>238</v>
      </c>
      <c r="E630" s="211" t="s">
        <v>19</v>
      </c>
      <c r="F630" s="212" t="s">
        <v>360</v>
      </c>
      <c r="G630" s="210"/>
      <c r="H630" s="213">
        <v>2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238</v>
      </c>
      <c r="AU630" s="219" t="s">
        <v>82</v>
      </c>
      <c r="AV630" s="14" t="s">
        <v>82</v>
      </c>
      <c r="AW630" s="14" t="s">
        <v>35</v>
      </c>
      <c r="AX630" s="14" t="s">
        <v>73</v>
      </c>
      <c r="AY630" s="219" t="s">
        <v>226</v>
      </c>
    </row>
    <row r="631" spans="1:65" s="15" customFormat="1" ht="11.25">
      <c r="B631" s="220"/>
      <c r="C631" s="221"/>
      <c r="D631" s="200" t="s">
        <v>238</v>
      </c>
      <c r="E631" s="222" t="s">
        <v>19</v>
      </c>
      <c r="F631" s="223" t="s">
        <v>241</v>
      </c>
      <c r="G631" s="221"/>
      <c r="H631" s="224">
        <v>2</v>
      </c>
      <c r="I631" s="225"/>
      <c r="J631" s="221"/>
      <c r="K631" s="221"/>
      <c r="L631" s="226"/>
      <c r="M631" s="227"/>
      <c r="N631" s="228"/>
      <c r="O631" s="228"/>
      <c r="P631" s="228"/>
      <c r="Q631" s="228"/>
      <c r="R631" s="228"/>
      <c r="S631" s="228"/>
      <c r="T631" s="229"/>
      <c r="AT631" s="230" t="s">
        <v>238</v>
      </c>
      <c r="AU631" s="230" t="s">
        <v>82</v>
      </c>
      <c r="AV631" s="15" t="s">
        <v>143</v>
      </c>
      <c r="AW631" s="15" t="s">
        <v>35</v>
      </c>
      <c r="AX631" s="15" t="s">
        <v>80</v>
      </c>
      <c r="AY631" s="230" t="s">
        <v>226</v>
      </c>
    </row>
    <row r="632" spans="1:65" s="2" customFormat="1" ht="16.5" customHeight="1">
      <c r="A632" s="36"/>
      <c r="B632" s="37"/>
      <c r="C632" s="231" t="s">
        <v>1967</v>
      </c>
      <c r="D632" s="231" t="s">
        <v>242</v>
      </c>
      <c r="E632" s="232" t="s">
        <v>2893</v>
      </c>
      <c r="F632" s="233" t="s">
        <v>2894</v>
      </c>
      <c r="G632" s="234" t="s">
        <v>261</v>
      </c>
      <c r="H632" s="235">
        <v>2</v>
      </c>
      <c r="I632" s="236"/>
      <c r="J632" s="237">
        <f>ROUND(I632*H632,2)</f>
        <v>0</v>
      </c>
      <c r="K632" s="233" t="s">
        <v>233</v>
      </c>
      <c r="L632" s="238"/>
      <c r="M632" s="239" t="s">
        <v>19</v>
      </c>
      <c r="N632" s="240" t="s">
        <v>44</v>
      </c>
      <c r="O632" s="66"/>
      <c r="P632" s="189">
        <f>O632*H632</f>
        <v>0</v>
      </c>
      <c r="Q632" s="189">
        <v>1.6E-2</v>
      </c>
      <c r="R632" s="189">
        <f>Q632*H632</f>
        <v>3.2000000000000001E-2</v>
      </c>
      <c r="S632" s="189">
        <v>0</v>
      </c>
      <c r="T632" s="190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91" t="s">
        <v>246</v>
      </c>
      <c r="AT632" s="191" t="s">
        <v>242</v>
      </c>
      <c r="AU632" s="191" t="s">
        <v>82</v>
      </c>
      <c r="AY632" s="19" t="s">
        <v>226</v>
      </c>
      <c r="BE632" s="192">
        <f>IF(N632="základní",J632,0)</f>
        <v>0</v>
      </c>
      <c r="BF632" s="192">
        <f>IF(N632="snížená",J632,0)</f>
        <v>0</v>
      </c>
      <c r="BG632" s="192">
        <f>IF(N632="zákl. přenesená",J632,0)</f>
        <v>0</v>
      </c>
      <c r="BH632" s="192">
        <f>IF(N632="sníž. přenesená",J632,0)</f>
        <v>0</v>
      </c>
      <c r="BI632" s="192">
        <f>IF(N632="nulová",J632,0)</f>
        <v>0</v>
      </c>
      <c r="BJ632" s="19" t="s">
        <v>80</v>
      </c>
      <c r="BK632" s="192">
        <f>ROUND(I632*H632,2)</f>
        <v>0</v>
      </c>
      <c r="BL632" s="19" t="s">
        <v>234</v>
      </c>
      <c r="BM632" s="191" t="s">
        <v>2895</v>
      </c>
    </row>
    <row r="633" spans="1:65" s="2" customFormat="1" ht="16.5" customHeight="1">
      <c r="A633" s="36"/>
      <c r="B633" s="37"/>
      <c r="C633" s="180" t="s">
        <v>1974</v>
      </c>
      <c r="D633" s="180" t="s">
        <v>229</v>
      </c>
      <c r="E633" s="181" t="s">
        <v>2896</v>
      </c>
      <c r="F633" s="182" t="s">
        <v>2897</v>
      </c>
      <c r="G633" s="183" t="s">
        <v>261</v>
      </c>
      <c r="H633" s="184">
        <v>2</v>
      </c>
      <c r="I633" s="185"/>
      <c r="J633" s="186">
        <f>ROUND(I633*H633,2)</f>
        <v>0</v>
      </c>
      <c r="K633" s="182" t="s">
        <v>233</v>
      </c>
      <c r="L633" s="41"/>
      <c r="M633" s="187" t="s">
        <v>19</v>
      </c>
      <c r="N633" s="188" t="s">
        <v>44</v>
      </c>
      <c r="O633" s="66"/>
      <c r="P633" s="189">
        <f>O633*H633</f>
        <v>0</v>
      </c>
      <c r="Q633" s="189">
        <v>7.9313200000000005E-5</v>
      </c>
      <c r="R633" s="189">
        <f>Q633*H633</f>
        <v>1.5862640000000001E-4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234</v>
      </c>
      <c r="AT633" s="191" t="s">
        <v>229</v>
      </c>
      <c r="AU633" s="191" t="s">
        <v>82</v>
      </c>
      <c r="AY633" s="19" t="s">
        <v>226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234</v>
      </c>
      <c r="BM633" s="191" t="s">
        <v>2898</v>
      </c>
    </row>
    <row r="634" spans="1:65" s="2" customFormat="1" ht="11.25">
      <c r="A634" s="36"/>
      <c r="B634" s="37"/>
      <c r="C634" s="38"/>
      <c r="D634" s="193" t="s">
        <v>236</v>
      </c>
      <c r="E634" s="38"/>
      <c r="F634" s="194" t="s">
        <v>2899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236</v>
      </c>
      <c r="AU634" s="19" t="s">
        <v>82</v>
      </c>
    </row>
    <row r="635" spans="1:65" s="13" customFormat="1" ht="11.25">
      <c r="B635" s="198"/>
      <c r="C635" s="199"/>
      <c r="D635" s="200" t="s">
        <v>238</v>
      </c>
      <c r="E635" s="201" t="s">
        <v>19</v>
      </c>
      <c r="F635" s="202" t="s">
        <v>2878</v>
      </c>
      <c r="G635" s="199"/>
      <c r="H635" s="201" t="s">
        <v>19</v>
      </c>
      <c r="I635" s="203"/>
      <c r="J635" s="199"/>
      <c r="K635" s="199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238</v>
      </c>
      <c r="AU635" s="208" t="s">
        <v>82</v>
      </c>
      <c r="AV635" s="13" t="s">
        <v>80</v>
      </c>
      <c r="AW635" s="13" t="s">
        <v>35</v>
      </c>
      <c r="AX635" s="13" t="s">
        <v>73</v>
      </c>
      <c r="AY635" s="208" t="s">
        <v>226</v>
      </c>
    </row>
    <row r="636" spans="1:65" s="14" customFormat="1" ht="11.25">
      <c r="B636" s="209"/>
      <c r="C636" s="210"/>
      <c r="D636" s="200" t="s">
        <v>238</v>
      </c>
      <c r="E636" s="211" t="s">
        <v>19</v>
      </c>
      <c r="F636" s="212" t="s">
        <v>360</v>
      </c>
      <c r="G636" s="210"/>
      <c r="H636" s="213">
        <v>2</v>
      </c>
      <c r="I636" s="214"/>
      <c r="J636" s="210"/>
      <c r="K636" s="210"/>
      <c r="L636" s="215"/>
      <c r="M636" s="216"/>
      <c r="N636" s="217"/>
      <c r="O636" s="217"/>
      <c r="P636" s="217"/>
      <c r="Q636" s="217"/>
      <c r="R636" s="217"/>
      <c r="S636" s="217"/>
      <c r="T636" s="218"/>
      <c r="AT636" s="219" t="s">
        <v>238</v>
      </c>
      <c r="AU636" s="219" t="s">
        <v>82</v>
      </c>
      <c r="AV636" s="14" t="s">
        <v>82</v>
      </c>
      <c r="AW636" s="14" t="s">
        <v>35</v>
      </c>
      <c r="AX636" s="14" t="s">
        <v>73</v>
      </c>
      <c r="AY636" s="219" t="s">
        <v>226</v>
      </c>
    </row>
    <row r="637" spans="1:65" s="15" customFormat="1" ht="11.25">
      <c r="B637" s="220"/>
      <c r="C637" s="221"/>
      <c r="D637" s="200" t="s">
        <v>238</v>
      </c>
      <c r="E637" s="222" t="s">
        <v>19</v>
      </c>
      <c r="F637" s="223" t="s">
        <v>241</v>
      </c>
      <c r="G637" s="221"/>
      <c r="H637" s="224">
        <v>2</v>
      </c>
      <c r="I637" s="225"/>
      <c r="J637" s="221"/>
      <c r="K637" s="221"/>
      <c r="L637" s="226"/>
      <c r="M637" s="227"/>
      <c r="N637" s="228"/>
      <c r="O637" s="228"/>
      <c r="P637" s="228"/>
      <c r="Q637" s="228"/>
      <c r="R637" s="228"/>
      <c r="S637" s="228"/>
      <c r="T637" s="229"/>
      <c r="AT637" s="230" t="s">
        <v>238</v>
      </c>
      <c r="AU637" s="230" t="s">
        <v>82</v>
      </c>
      <c r="AV637" s="15" t="s">
        <v>143</v>
      </c>
      <c r="AW637" s="15" t="s">
        <v>35</v>
      </c>
      <c r="AX637" s="15" t="s">
        <v>80</v>
      </c>
      <c r="AY637" s="230" t="s">
        <v>226</v>
      </c>
    </row>
    <row r="638" spans="1:65" s="2" customFormat="1" ht="16.5" customHeight="1">
      <c r="A638" s="36"/>
      <c r="B638" s="37"/>
      <c r="C638" s="231" t="s">
        <v>1984</v>
      </c>
      <c r="D638" s="231" t="s">
        <v>242</v>
      </c>
      <c r="E638" s="232" t="s">
        <v>2900</v>
      </c>
      <c r="F638" s="233" t="s">
        <v>2901</v>
      </c>
      <c r="G638" s="234" t="s">
        <v>261</v>
      </c>
      <c r="H638" s="235">
        <v>2</v>
      </c>
      <c r="I638" s="236"/>
      <c r="J638" s="237">
        <f>ROUND(I638*H638,2)</f>
        <v>0</v>
      </c>
      <c r="K638" s="233" t="s">
        <v>233</v>
      </c>
      <c r="L638" s="238"/>
      <c r="M638" s="239" t="s">
        <v>19</v>
      </c>
      <c r="N638" s="240" t="s">
        <v>44</v>
      </c>
      <c r="O638" s="66"/>
      <c r="P638" s="189">
        <f>O638*H638</f>
        <v>0</v>
      </c>
      <c r="Q638" s="189">
        <v>8.0000000000000002E-3</v>
      </c>
      <c r="R638" s="189">
        <f>Q638*H638</f>
        <v>1.6E-2</v>
      </c>
      <c r="S638" s="189">
        <v>0</v>
      </c>
      <c r="T638" s="190">
        <f>S638*H638</f>
        <v>0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91" t="s">
        <v>246</v>
      </c>
      <c r="AT638" s="191" t="s">
        <v>242</v>
      </c>
      <c r="AU638" s="191" t="s">
        <v>82</v>
      </c>
      <c r="AY638" s="19" t="s">
        <v>226</v>
      </c>
      <c r="BE638" s="192">
        <f>IF(N638="základní",J638,0)</f>
        <v>0</v>
      </c>
      <c r="BF638" s="192">
        <f>IF(N638="snížená",J638,0)</f>
        <v>0</v>
      </c>
      <c r="BG638" s="192">
        <f>IF(N638="zákl. přenesená",J638,0)</f>
        <v>0</v>
      </c>
      <c r="BH638" s="192">
        <f>IF(N638="sníž. přenesená",J638,0)</f>
        <v>0</v>
      </c>
      <c r="BI638" s="192">
        <f>IF(N638="nulová",J638,0)</f>
        <v>0</v>
      </c>
      <c r="BJ638" s="19" t="s">
        <v>80</v>
      </c>
      <c r="BK638" s="192">
        <f>ROUND(I638*H638,2)</f>
        <v>0</v>
      </c>
      <c r="BL638" s="19" t="s">
        <v>234</v>
      </c>
      <c r="BM638" s="191" t="s">
        <v>2902</v>
      </c>
    </row>
    <row r="639" spans="1:65" s="2" customFormat="1" ht="16.5" customHeight="1">
      <c r="A639" s="36"/>
      <c r="B639" s="37"/>
      <c r="C639" s="180" t="s">
        <v>1989</v>
      </c>
      <c r="D639" s="180" t="s">
        <v>229</v>
      </c>
      <c r="E639" s="181" t="s">
        <v>2903</v>
      </c>
      <c r="F639" s="182" t="s">
        <v>2904</v>
      </c>
      <c r="G639" s="183" t="s">
        <v>2852</v>
      </c>
      <c r="H639" s="184">
        <v>11</v>
      </c>
      <c r="I639" s="185"/>
      <c r="J639" s="186">
        <f>ROUND(I639*H639,2)</f>
        <v>0</v>
      </c>
      <c r="K639" s="182" t="s">
        <v>233</v>
      </c>
      <c r="L639" s="41"/>
      <c r="M639" s="187" t="s">
        <v>19</v>
      </c>
      <c r="N639" s="188" t="s">
        <v>44</v>
      </c>
      <c r="O639" s="66"/>
      <c r="P639" s="189">
        <f>O639*H639</f>
        <v>0</v>
      </c>
      <c r="Q639" s="189">
        <v>1.7285897E-3</v>
      </c>
      <c r="R639" s="189">
        <f>Q639*H639</f>
        <v>1.90144867E-2</v>
      </c>
      <c r="S639" s="189">
        <v>0</v>
      </c>
      <c r="T639" s="190">
        <f>S639*H639</f>
        <v>0</v>
      </c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R639" s="191" t="s">
        <v>234</v>
      </c>
      <c r="AT639" s="191" t="s">
        <v>229</v>
      </c>
      <c r="AU639" s="191" t="s">
        <v>82</v>
      </c>
      <c r="AY639" s="19" t="s">
        <v>226</v>
      </c>
      <c r="BE639" s="192">
        <f>IF(N639="základní",J639,0)</f>
        <v>0</v>
      </c>
      <c r="BF639" s="192">
        <f>IF(N639="snížená",J639,0)</f>
        <v>0</v>
      </c>
      <c r="BG639" s="192">
        <f>IF(N639="zákl. přenesená",J639,0)</f>
        <v>0</v>
      </c>
      <c r="BH639" s="192">
        <f>IF(N639="sníž. přenesená",J639,0)</f>
        <v>0</v>
      </c>
      <c r="BI639" s="192">
        <f>IF(N639="nulová",J639,0)</f>
        <v>0</v>
      </c>
      <c r="BJ639" s="19" t="s">
        <v>80</v>
      </c>
      <c r="BK639" s="192">
        <f>ROUND(I639*H639,2)</f>
        <v>0</v>
      </c>
      <c r="BL639" s="19" t="s">
        <v>234</v>
      </c>
      <c r="BM639" s="191" t="s">
        <v>2905</v>
      </c>
    </row>
    <row r="640" spans="1:65" s="2" customFormat="1" ht="11.25">
      <c r="A640" s="36"/>
      <c r="B640" s="37"/>
      <c r="C640" s="38"/>
      <c r="D640" s="193" t="s">
        <v>236</v>
      </c>
      <c r="E640" s="38"/>
      <c r="F640" s="194" t="s">
        <v>2906</v>
      </c>
      <c r="G640" s="38"/>
      <c r="H640" s="38"/>
      <c r="I640" s="195"/>
      <c r="J640" s="38"/>
      <c r="K640" s="38"/>
      <c r="L640" s="41"/>
      <c r="M640" s="196"/>
      <c r="N640" s="197"/>
      <c r="O640" s="66"/>
      <c r="P640" s="66"/>
      <c r="Q640" s="66"/>
      <c r="R640" s="66"/>
      <c r="S640" s="66"/>
      <c r="T640" s="67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T640" s="19" t="s">
        <v>236</v>
      </c>
      <c r="AU640" s="19" t="s">
        <v>82</v>
      </c>
    </row>
    <row r="641" spans="1:65" s="2" customFormat="1" ht="19.5">
      <c r="A641" s="36"/>
      <c r="B641" s="37"/>
      <c r="C641" s="38"/>
      <c r="D641" s="200" t="s">
        <v>737</v>
      </c>
      <c r="E641" s="38"/>
      <c r="F641" s="249" t="s">
        <v>2907</v>
      </c>
      <c r="G641" s="38"/>
      <c r="H641" s="38"/>
      <c r="I641" s="195"/>
      <c r="J641" s="38"/>
      <c r="K641" s="38"/>
      <c r="L641" s="41"/>
      <c r="M641" s="196"/>
      <c r="N641" s="197"/>
      <c r="O641" s="66"/>
      <c r="P641" s="66"/>
      <c r="Q641" s="66"/>
      <c r="R641" s="66"/>
      <c r="S641" s="66"/>
      <c r="T641" s="67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T641" s="19" t="s">
        <v>737</v>
      </c>
      <c r="AU641" s="19" t="s">
        <v>82</v>
      </c>
    </row>
    <row r="642" spans="1:65" s="13" customFormat="1" ht="11.25">
      <c r="B642" s="198"/>
      <c r="C642" s="199"/>
      <c r="D642" s="200" t="s">
        <v>238</v>
      </c>
      <c r="E642" s="201" t="s">
        <v>19</v>
      </c>
      <c r="F642" s="202" t="s">
        <v>2878</v>
      </c>
      <c r="G642" s="199"/>
      <c r="H642" s="201" t="s">
        <v>19</v>
      </c>
      <c r="I642" s="203"/>
      <c r="J642" s="199"/>
      <c r="K642" s="199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238</v>
      </c>
      <c r="AU642" s="208" t="s">
        <v>82</v>
      </c>
      <c r="AV642" s="13" t="s">
        <v>80</v>
      </c>
      <c r="AW642" s="13" t="s">
        <v>35</v>
      </c>
      <c r="AX642" s="13" t="s">
        <v>73</v>
      </c>
      <c r="AY642" s="208" t="s">
        <v>226</v>
      </c>
    </row>
    <row r="643" spans="1:65" s="14" customFormat="1" ht="11.25">
      <c r="B643" s="209"/>
      <c r="C643" s="210"/>
      <c r="D643" s="200" t="s">
        <v>238</v>
      </c>
      <c r="E643" s="211" t="s">
        <v>19</v>
      </c>
      <c r="F643" s="212" t="s">
        <v>1399</v>
      </c>
      <c r="G643" s="210"/>
      <c r="H643" s="213">
        <v>11</v>
      </c>
      <c r="I643" s="214"/>
      <c r="J643" s="210"/>
      <c r="K643" s="210"/>
      <c r="L643" s="215"/>
      <c r="M643" s="216"/>
      <c r="N643" s="217"/>
      <c r="O643" s="217"/>
      <c r="P643" s="217"/>
      <c r="Q643" s="217"/>
      <c r="R643" s="217"/>
      <c r="S643" s="217"/>
      <c r="T643" s="218"/>
      <c r="AT643" s="219" t="s">
        <v>238</v>
      </c>
      <c r="AU643" s="219" t="s">
        <v>82</v>
      </c>
      <c r="AV643" s="14" t="s">
        <v>82</v>
      </c>
      <c r="AW643" s="14" t="s">
        <v>35</v>
      </c>
      <c r="AX643" s="14" t="s">
        <v>73</v>
      </c>
      <c r="AY643" s="219" t="s">
        <v>226</v>
      </c>
    </row>
    <row r="644" spans="1:65" s="15" customFormat="1" ht="11.25">
      <c r="B644" s="220"/>
      <c r="C644" s="221"/>
      <c r="D644" s="200" t="s">
        <v>238</v>
      </c>
      <c r="E644" s="222" t="s">
        <v>19</v>
      </c>
      <c r="F644" s="223" t="s">
        <v>241</v>
      </c>
      <c r="G644" s="221"/>
      <c r="H644" s="224">
        <v>11</v>
      </c>
      <c r="I644" s="225"/>
      <c r="J644" s="221"/>
      <c r="K644" s="221"/>
      <c r="L644" s="226"/>
      <c r="M644" s="227"/>
      <c r="N644" s="228"/>
      <c r="O644" s="228"/>
      <c r="P644" s="228"/>
      <c r="Q644" s="228"/>
      <c r="R644" s="228"/>
      <c r="S644" s="228"/>
      <c r="T644" s="229"/>
      <c r="AT644" s="230" t="s">
        <v>238</v>
      </c>
      <c r="AU644" s="230" t="s">
        <v>82</v>
      </c>
      <c r="AV644" s="15" t="s">
        <v>143</v>
      </c>
      <c r="AW644" s="15" t="s">
        <v>35</v>
      </c>
      <c r="AX644" s="15" t="s">
        <v>80</v>
      </c>
      <c r="AY644" s="230" t="s">
        <v>226</v>
      </c>
    </row>
    <row r="645" spans="1:65" s="2" customFormat="1" ht="16.5" customHeight="1">
      <c r="A645" s="36"/>
      <c r="B645" s="37"/>
      <c r="C645" s="231" t="s">
        <v>1996</v>
      </c>
      <c r="D645" s="231" t="s">
        <v>242</v>
      </c>
      <c r="E645" s="232" t="s">
        <v>2908</v>
      </c>
      <c r="F645" s="233" t="s">
        <v>2909</v>
      </c>
      <c r="G645" s="234" t="s">
        <v>261</v>
      </c>
      <c r="H645" s="235">
        <v>2</v>
      </c>
      <c r="I645" s="236"/>
      <c r="J645" s="237">
        <f>ROUND(I645*H645,2)</f>
        <v>0</v>
      </c>
      <c r="K645" s="233" t="s">
        <v>19</v>
      </c>
      <c r="L645" s="238"/>
      <c r="M645" s="239" t="s">
        <v>19</v>
      </c>
      <c r="N645" s="240" t="s">
        <v>44</v>
      </c>
      <c r="O645" s="66"/>
      <c r="P645" s="189">
        <f>O645*H645</f>
        <v>0</v>
      </c>
      <c r="Q645" s="189">
        <v>5.7000000000000002E-3</v>
      </c>
      <c r="R645" s="189">
        <f>Q645*H645</f>
        <v>1.14E-2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246</v>
      </c>
      <c r="AT645" s="191" t="s">
        <v>242</v>
      </c>
      <c r="AU645" s="191" t="s">
        <v>82</v>
      </c>
      <c r="AY645" s="19" t="s">
        <v>226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234</v>
      </c>
      <c r="BM645" s="191" t="s">
        <v>2910</v>
      </c>
    </row>
    <row r="646" spans="1:65" s="2" customFormat="1" ht="16.5" customHeight="1">
      <c r="A646" s="36"/>
      <c r="B646" s="37"/>
      <c r="C646" s="231" t="s">
        <v>2001</v>
      </c>
      <c r="D646" s="231" t="s">
        <v>242</v>
      </c>
      <c r="E646" s="232" t="s">
        <v>2911</v>
      </c>
      <c r="F646" s="233" t="s">
        <v>2912</v>
      </c>
      <c r="G646" s="234" t="s">
        <v>261</v>
      </c>
      <c r="H646" s="235">
        <v>3</v>
      </c>
      <c r="I646" s="236"/>
      <c r="J646" s="237">
        <f>ROUND(I646*H646,2)</f>
        <v>0</v>
      </c>
      <c r="K646" s="233" t="s">
        <v>233</v>
      </c>
      <c r="L646" s="238"/>
      <c r="M646" s="239" t="s">
        <v>19</v>
      </c>
      <c r="N646" s="240" t="s">
        <v>44</v>
      </c>
      <c r="O646" s="66"/>
      <c r="P646" s="189">
        <f>O646*H646</f>
        <v>0</v>
      </c>
      <c r="Q646" s="189">
        <v>8.9999999999999993E-3</v>
      </c>
      <c r="R646" s="189">
        <f>Q646*H646</f>
        <v>2.6999999999999996E-2</v>
      </c>
      <c r="S646" s="189">
        <v>0</v>
      </c>
      <c r="T646" s="190">
        <f>S646*H646</f>
        <v>0</v>
      </c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R646" s="191" t="s">
        <v>246</v>
      </c>
      <c r="AT646" s="191" t="s">
        <v>242</v>
      </c>
      <c r="AU646" s="191" t="s">
        <v>82</v>
      </c>
      <c r="AY646" s="19" t="s">
        <v>226</v>
      </c>
      <c r="BE646" s="192">
        <f>IF(N646="základní",J646,0)</f>
        <v>0</v>
      </c>
      <c r="BF646" s="192">
        <f>IF(N646="snížená",J646,0)</f>
        <v>0</v>
      </c>
      <c r="BG646" s="192">
        <f>IF(N646="zákl. přenesená",J646,0)</f>
        <v>0</v>
      </c>
      <c r="BH646" s="192">
        <f>IF(N646="sníž. přenesená",J646,0)</f>
        <v>0</v>
      </c>
      <c r="BI646" s="192">
        <f>IF(N646="nulová",J646,0)</f>
        <v>0</v>
      </c>
      <c r="BJ646" s="19" t="s">
        <v>80</v>
      </c>
      <c r="BK646" s="192">
        <f>ROUND(I646*H646,2)</f>
        <v>0</v>
      </c>
      <c r="BL646" s="19" t="s">
        <v>234</v>
      </c>
      <c r="BM646" s="191" t="s">
        <v>2913</v>
      </c>
    </row>
    <row r="647" spans="1:65" s="2" customFormat="1" ht="16.5" customHeight="1">
      <c r="A647" s="36"/>
      <c r="B647" s="37"/>
      <c r="C647" s="231" t="s">
        <v>2006</v>
      </c>
      <c r="D647" s="231" t="s">
        <v>242</v>
      </c>
      <c r="E647" s="232" t="s">
        <v>2914</v>
      </c>
      <c r="F647" s="233" t="s">
        <v>2915</v>
      </c>
      <c r="G647" s="234" t="s">
        <v>261</v>
      </c>
      <c r="H647" s="235">
        <v>3</v>
      </c>
      <c r="I647" s="236"/>
      <c r="J647" s="237">
        <f>ROUND(I647*H647,2)</f>
        <v>0</v>
      </c>
      <c r="K647" s="233" t="s">
        <v>233</v>
      </c>
      <c r="L647" s="238"/>
      <c r="M647" s="239" t="s">
        <v>19</v>
      </c>
      <c r="N647" s="240" t="s">
        <v>44</v>
      </c>
      <c r="O647" s="66"/>
      <c r="P647" s="189">
        <f>O647*H647</f>
        <v>0</v>
      </c>
      <c r="Q647" s="189">
        <v>7.1000000000000004E-3</v>
      </c>
      <c r="R647" s="189">
        <f>Q647*H647</f>
        <v>2.1299999999999999E-2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246</v>
      </c>
      <c r="AT647" s="191" t="s">
        <v>242</v>
      </c>
      <c r="AU647" s="191" t="s">
        <v>82</v>
      </c>
      <c r="AY647" s="19" t="s">
        <v>226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234</v>
      </c>
      <c r="BM647" s="191" t="s">
        <v>2916</v>
      </c>
    </row>
    <row r="648" spans="1:65" s="2" customFormat="1" ht="24.2" customHeight="1">
      <c r="A648" s="36"/>
      <c r="B648" s="37"/>
      <c r="C648" s="231" t="s">
        <v>2014</v>
      </c>
      <c r="D648" s="231" t="s">
        <v>242</v>
      </c>
      <c r="E648" s="232" t="s">
        <v>2917</v>
      </c>
      <c r="F648" s="233" t="s">
        <v>2918</v>
      </c>
      <c r="G648" s="234" t="s">
        <v>261</v>
      </c>
      <c r="H648" s="235">
        <v>6</v>
      </c>
      <c r="I648" s="236"/>
      <c r="J648" s="237">
        <f>ROUND(I648*H648,2)</f>
        <v>0</v>
      </c>
      <c r="K648" s="233" t="s">
        <v>19</v>
      </c>
      <c r="L648" s="238"/>
      <c r="M648" s="239" t="s">
        <v>19</v>
      </c>
      <c r="N648" s="240" t="s">
        <v>44</v>
      </c>
      <c r="O648" s="66"/>
      <c r="P648" s="189">
        <f>O648*H648</f>
        <v>0</v>
      </c>
      <c r="Q648" s="189">
        <v>6.0000000000000001E-3</v>
      </c>
      <c r="R648" s="189">
        <f>Q648*H648</f>
        <v>3.6000000000000004E-2</v>
      </c>
      <c r="S648" s="189">
        <v>0</v>
      </c>
      <c r="T648" s="190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91" t="s">
        <v>246</v>
      </c>
      <c r="AT648" s="191" t="s">
        <v>242</v>
      </c>
      <c r="AU648" s="191" t="s">
        <v>82</v>
      </c>
      <c r="AY648" s="19" t="s">
        <v>226</v>
      </c>
      <c r="BE648" s="192">
        <f>IF(N648="základní",J648,0)</f>
        <v>0</v>
      </c>
      <c r="BF648" s="192">
        <f>IF(N648="snížená",J648,0)</f>
        <v>0</v>
      </c>
      <c r="BG648" s="192">
        <f>IF(N648="zákl. přenesená",J648,0)</f>
        <v>0</v>
      </c>
      <c r="BH648" s="192">
        <f>IF(N648="sníž. přenesená",J648,0)</f>
        <v>0</v>
      </c>
      <c r="BI648" s="192">
        <f>IF(N648="nulová",J648,0)</f>
        <v>0</v>
      </c>
      <c r="BJ648" s="19" t="s">
        <v>80</v>
      </c>
      <c r="BK648" s="192">
        <f>ROUND(I648*H648,2)</f>
        <v>0</v>
      </c>
      <c r="BL648" s="19" t="s">
        <v>234</v>
      </c>
      <c r="BM648" s="191" t="s">
        <v>2919</v>
      </c>
    </row>
    <row r="649" spans="1:65" s="2" customFormat="1" ht="16.5" customHeight="1">
      <c r="A649" s="36"/>
      <c r="B649" s="37"/>
      <c r="C649" s="180" t="s">
        <v>2019</v>
      </c>
      <c r="D649" s="180" t="s">
        <v>229</v>
      </c>
      <c r="E649" s="181" t="s">
        <v>2920</v>
      </c>
      <c r="F649" s="182" t="s">
        <v>2921</v>
      </c>
      <c r="G649" s="183" t="s">
        <v>2852</v>
      </c>
      <c r="H649" s="184">
        <v>9</v>
      </c>
      <c r="I649" s="185"/>
      <c r="J649" s="186">
        <f>ROUND(I649*H649,2)</f>
        <v>0</v>
      </c>
      <c r="K649" s="182" t="s">
        <v>233</v>
      </c>
      <c r="L649" s="41"/>
      <c r="M649" s="187" t="s">
        <v>19</v>
      </c>
      <c r="N649" s="188" t="s">
        <v>44</v>
      </c>
      <c r="O649" s="66"/>
      <c r="P649" s="189">
        <f>O649*H649</f>
        <v>0</v>
      </c>
      <c r="Q649" s="189">
        <v>5.1820000000000002E-4</v>
      </c>
      <c r="R649" s="189">
        <f>Q649*H649</f>
        <v>4.6638000000000001E-3</v>
      </c>
      <c r="S649" s="189">
        <v>0</v>
      </c>
      <c r="T649" s="190">
        <f>S649*H649</f>
        <v>0</v>
      </c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R649" s="191" t="s">
        <v>234</v>
      </c>
      <c r="AT649" s="191" t="s">
        <v>229</v>
      </c>
      <c r="AU649" s="191" t="s">
        <v>82</v>
      </c>
      <c r="AY649" s="19" t="s">
        <v>226</v>
      </c>
      <c r="BE649" s="192">
        <f>IF(N649="základní",J649,0)</f>
        <v>0</v>
      </c>
      <c r="BF649" s="192">
        <f>IF(N649="snížená",J649,0)</f>
        <v>0</v>
      </c>
      <c r="BG649" s="192">
        <f>IF(N649="zákl. přenesená",J649,0)</f>
        <v>0</v>
      </c>
      <c r="BH649" s="192">
        <f>IF(N649="sníž. přenesená",J649,0)</f>
        <v>0</v>
      </c>
      <c r="BI649" s="192">
        <f>IF(N649="nulová",J649,0)</f>
        <v>0</v>
      </c>
      <c r="BJ649" s="19" t="s">
        <v>80</v>
      </c>
      <c r="BK649" s="192">
        <f>ROUND(I649*H649,2)</f>
        <v>0</v>
      </c>
      <c r="BL649" s="19" t="s">
        <v>234</v>
      </c>
      <c r="BM649" s="191" t="s">
        <v>2922</v>
      </c>
    </row>
    <row r="650" spans="1:65" s="2" customFormat="1" ht="11.25">
      <c r="A650" s="36"/>
      <c r="B650" s="37"/>
      <c r="C650" s="38"/>
      <c r="D650" s="193" t="s">
        <v>236</v>
      </c>
      <c r="E650" s="38"/>
      <c r="F650" s="194" t="s">
        <v>2923</v>
      </c>
      <c r="G650" s="38"/>
      <c r="H650" s="38"/>
      <c r="I650" s="195"/>
      <c r="J650" s="38"/>
      <c r="K650" s="38"/>
      <c r="L650" s="41"/>
      <c r="M650" s="196"/>
      <c r="N650" s="197"/>
      <c r="O650" s="66"/>
      <c r="P650" s="66"/>
      <c r="Q650" s="66"/>
      <c r="R650" s="66"/>
      <c r="S650" s="66"/>
      <c r="T650" s="67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T650" s="19" t="s">
        <v>236</v>
      </c>
      <c r="AU650" s="19" t="s">
        <v>82</v>
      </c>
    </row>
    <row r="651" spans="1:65" s="13" customFormat="1" ht="11.25">
      <c r="B651" s="198"/>
      <c r="C651" s="199"/>
      <c r="D651" s="200" t="s">
        <v>238</v>
      </c>
      <c r="E651" s="201" t="s">
        <v>19</v>
      </c>
      <c r="F651" s="202" t="s">
        <v>2878</v>
      </c>
      <c r="G651" s="199"/>
      <c r="H651" s="201" t="s">
        <v>19</v>
      </c>
      <c r="I651" s="203"/>
      <c r="J651" s="199"/>
      <c r="K651" s="199"/>
      <c r="L651" s="204"/>
      <c r="M651" s="205"/>
      <c r="N651" s="206"/>
      <c r="O651" s="206"/>
      <c r="P651" s="206"/>
      <c r="Q651" s="206"/>
      <c r="R651" s="206"/>
      <c r="S651" s="206"/>
      <c r="T651" s="207"/>
      <c r="AT651" s="208" t="s">
        <v>238</v>
      </c>
      <c r="AU651" s="208" t="s">
        <v>82</v>
      </c>
      <c r="AV651" s="13" t="s">
        <v>80</v>
      </c>
      <c r="AW651" s="13" t="s">
        <v>35</v>
      </c>
      <c r="AX651" s="13" t="s">
        <v>73</v>
      </c>
      <c r="AY651" s="208" t="s">
        <v>226</v>
      </c>
    </row>
    <row r="652" spans="1:65" s="14" customFormat="1" ht="11.25">
      <c r="B652" s="209"/>
      <c r="C652" s="210"/>
      <c r="D652" s="200" t="s">
        <v>238</v>
      </c>
      <c r="E652" s="211" t="s">
        <v>19</v>
      </c>
      <c r="F652" s="212" t="s">
        <v>2879</v>
      </c>
      <c r="G652" s="210"/>
      <c r="H652" s="213">
        <v>9</v>
      </c>
      <c r="I652" s="214"/>
      <c r="J652" s="210"/>
      <c r="K652" s="210"/>
      <c r="L652" s="215"/>
      <c r="M652" s="216"/>
      <c r="N652" s="217"/>
      <c r="O652" s="217"/>
      <c r="P652" s="217"/>
      <c r="Q652" s="217"/>
      <c r="R652" s="217"/>
      <c r="S652" s="217"/>
      <c r="T652" s="218"/>
      <c r="AT652" s="219" t="s">
        <v>238</v>
      </c>
      <c r="AU652" s="219" t="s">
        <v>82</v>
      </c>
      <c r="AV652" s="14" t="s">
        <v>82</v>
      </c>
      <c r="AW652" s="14" t="s">
        <v>35</v>
      </c>
      <c r="AX652" s="14" t="s">
        <v>73</v>
      </c>
      <c r="AY652" s="219" t="s">
        <v>226</v>
      </c>
    </row>
    <row r="653" spans="1:65" s="15" customFormat="1" ht="11.25">
      <c r="B653" s="220"/>
      <c r="C653" s="221"/>
      <c r="D653" s="200" t="s">
        <v>238</v>
      </c>
      <c r="E653" s="222" t="s">
        <v>19</v>
      </c>
      <c r="F653" s="223" t="s">
        <v>241</v>
      </c>
      <c r="G653" s="221"/>
      <c r="H653" s="224">
        <v>9</v>
      </c>
      <c r="I653" s="225"/>
      <c r="J653" s="221"/>
      <c r="K653" s="221"/>
      <c r="L653" s="226"/>
      <c r="M653" s="227"/>
      <c r="N653" s="228"/>
      <c r="O653" s="228"/>
      <c r="P653" s="228"/>
      <c r="Q653" s="228"/>
      <c r="R653" s="228"/>
      <c r="S653" s="228"/>
      <c r="T653" s="229"/>
      <c r="AT653" s="230" t="s">
        <v>238</v>
      </c>
      <c r="AU653" s="230" t="s">
        <v>82</v>
      </c>
      <c r="AV653" s="15" t="s">
        <v>143</v>
      </c>
      <c r="AW653" s="15" t="s">
        <v>35</v>
      </c>
      <c r="AX653" s="15" t="s">
        <v>80</v>
      </c>
      <c r="AY653" s="230" t="s">
        <v>226</v>
      </c>
    </row>
    <row r="654" spans="1:65" s="2" customFormat="1" ht="16.5" customHeight="1">
      <c r="A654" s="36"/>
      <c r="B654" s="37"/>
      <c r="C654" s="180" t="s">
        <v>2025</v>
      </c>
      <c r="D654" s="180" t="s">
        <v>229</v>
      </c>
      <c r="E654" s="181" t="s">
        <v>2924</v>
      </c>
      <c r="F654" s="182" t="s">
        <v>2925</v>
      </c>
      <c r="G654" s="183" t="s">
        <v>2852</v>
      </c>
      <c r="H654" s="184">
        <v>7</v>
      </c>
      <c r="I654" s="185"/>
      <c r="J654" s="186">
        <f>ROUND(I654*H654,2)</f>
        <v>0</v>
      </c>
      <c r="K654" s="182" t="s">
        <v>233</v>
      </c>
      <c r="L654" s="41"/>
      <c r="M654" s="187" t="s">
        <v>19</v>
      </c>
      <c r="N654" s="188" t="s">
        <v>44</v>
      </c>
      <c r="O654" s="66"/>
      <c r="P654" s="189">
        <f>O654*H654</f>
        <v>0</v>
      </c>
      <c r="Q654" s="189">
        <v>5.1820000000000002E-4</v>
      </c>
      <c r="R654" s="189">
        <f>Q654*H654</f>
        <v>3.6274000000000002E-3</v>
      </c>
      <c r="S654" s="189">
        <v>0</v>
      </c>
      <c r="T654" s="190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91" t="s">
        <v>234</v>
      </c>
      <c r="AT654" s="191" t="s">
        <v>229</v>
      </c>
      <c r="AU654" s="191" t="s">
        <v>82</v>
      </c>
      <c r="AY654" s="19" t="s">
        <v>226</v>
      </c>
      <c r="BE654" s="192">
        <f>IF(N654="základní",J654,0)</f>
        <v>0</v>
      </c>
      <c r="BF654" s="192">
        <f>IF(N654="snížená",J654,0)</f>
        <v>0</v>
      </c>
      <c r="BG654" s="192">
        <f>IF(N654="zákl. přenesená",J654,0)</f>
        <v>0</v>
      </c>
      <c r="BH654" s="192">
        <f>IF(N654="sníž. přenesená",J654,0)</f>
        <v>0</v>
      </c>
      <c r="BI654" s="192">
        <f>IF(N654="nulová",J654,0)</f>
        <v>0</v>
      </c>
      <c r="BJ654" s="19" t="s">
        <v>80</v>
      </c>
      <c r="BK654" s="192">
        <f>ROUND(I654*H654,2)</f>
        <v>0</v>
      </c>
      <c r="BL654" s="19" t="s">
        <v>234</v>
      </c>
      <c r="BM654" s="191" t="s">
        <v>2926</v>
      </c>
    </row>
    <row r="655" spans="1:65" s="2" customFormat="1" ht="11.25">
      <c r="A655" s="36"/>
      <c r="B655" s="37"/>
      <c r="C655" s="38"/>
      <c r="D655" s="193" t="s">
        <v>236</v>
      </c>
      <c r="E655" s="38"/>
      <c r="F655" s="194" t="s">
        <v>2927</v>
      </c>
      <c r="G655" s="38"/>
      <c r="H655" s="38"/>
      <c r="I655" s="195"/>
      <c r="J655" s="38"/>
      <c r="K655" s="38"/>
      <c r="L655" s="41"/>
      <c r="M655" s="196"/>
      <c r="N655" s="197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236</v>
      </c>
      <c r="AU655" s="19" t="s">
        <v>82</v>
      </c>
    </row>
    <row r="656" spans="1:65" s="13" customFormat="1" ht="11.25">
      <c r="B656" s="198"/>
      <c r="C656" s="199"/>
      <c r="D656" s="200" t="s">
        <v>238</v>
      </c>
      <c r="E656" s="201" t="s">
        <v>19</v>
      </c>
      <c r="F656" s="202" t="s">
        <v>2878</v>
      </c>
      <c r="G656" s="199"/>
      <c r="H656" s="201" t="s">
        <v>19</v>
      </c>
      <c r="I656" s="203"/>
      <c r="J656" s="199"/>
      <c r="K656" s="199"/>
      <c r="L656" s="204"/>
      <c r="M656" s="205"/>
      <c r="N656" s="206"/>
      <c r="O656" s="206"/>
      <c r="P656" s="206"/>
      <c r="Q656" s="206"/>
      <c r="R656" s="206"/>
      <c r="S656" s="206"/>
      <c r="T656" s="207"/>
      <c r="AT656" s="208" t="s">
        <v>238</v>
      </c>
      <c r="AU656" s="208" t="s">
        <v>82</v>
      </c>
      <c r="AV656" s="13" t="s">
        <v>80</v>
      </c>
      <c r="AW656" s="13" t="s">
        <v>35</v>
      </c>
      <c r="AX656" s="13" t="s">
        <v>73</v>
      </c>
      <c r="AY656" s="208" t="s">
        <v>226</v>
      </c>
    </row>
    <row r="657" spans="1:65" s="14" customFormat="1" ht="11.25">
      <c r="B657" s="209"/>
      <c r="C657" s="210"/>
      <c r="D657" s="200" t="s">
        <v>238</v>
      </c>
      <c r="E657" s="211" t="s">
        <v>19</v>
      </c>
      <c r="F657" s="212" t="s">
        <v>264</v>
      </c>
      <c r="G657" s="210"/>
      <c r="H657" s="213">
        <v>7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238</v>
      </c>
      <c r="AU657" s="219" t="s">
        <v>82</v>
      </c>
      <c r="AV657" s="14" t="s">
        <v>82</v>
      </c>
      <c r="AW657" s="14" t="s">
        <v>35</v>
      </c>
      <c r="AX657" s="14" t="s">
        <v>73</v>
      </c>
      <c r="AY657" s="219" t="s">
        <v>226</v>
      </c>
    </row>
    <row r="658" spans="1:65" s="15" customFormat="1" ht="11.25">
      <c r="B658" s="220"/>
      <c r="C658" s="221"/>
      <c r="D658" s="200" t="s">
        <v>238</v>
      </c>
      <c r="E658" s="222" t="s">
        <v>19</v>
      </c>
      <c r="F658" s="223" t="s">
        <v>241</v>
      </c>
      <c r="G658" s="221"/>
      <c r="H658" s="224">
        <v>7</v>
      </c>
      <c r="I658" s="225"/>
      <c r="J658" s="221"/>
      <c r="K658" s="221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238</v>
      </c>
      <c r="AU658" s="230" t="s">
        <v>82</v>
      </c>
      <c r="AV658" s="15" t="s">
        <v>143</v>
      </c>
      <c r="AW658" s="15" t="s">
        <v>35</v>
      </c>
      <c r="AX658" s="15" t="s">
        <v>80</v>
      </c>
      <c r="AY658" s="230" t="s">
        <v>226</v>
      </c>
    </row>
    <row r="659" spans="1:65" s="2" customFormat="1" ht="16.5" customHeight="1">
      <c r="A659" s="36"/>
      <c r="B659" s="37"/>
      <c r="C659" s="180" t="s">
        <v>2029</v>
      </c>
      <c r="D659" s="180" t="s">
        <v>229</v>
      </c>
      <c r="E659" s="181" t="s">
        <v>2928</v>
      </c>
      <c r="F659" s="182" t="s">
        <v>2929</v>
      </c>
      <c r="G659" s="183" t="s">
        <v>2852</v>
      </c>
      <c r="H659" s="184">
        <v>13</v>
      </c>
      <c r="I659" s="185"/>
      <c r="J659" s="186">
        <f>ROUND(I659*H659,2)</f>
        <v>0</v>
      </c>
      <c r="K659" s="182" t="s">
        <v>19</v>
      </c>
      <c r="L659" s="41"/>
      <c r="M659" s="187" t="s">
        <v>19</v>
      </c>
      <c r="N659" s="188" t="s">
        <v>44</v>
      </c>
      <c r="O659" s="66"/>
      <c r="P659" s="189">
        <f>O659*H659</f>
        <v>0</v>
      </c>
      <c r="Q659" s="189">
        <v>4.1819999999999997E-4</v>
      </c>
      <c r="R659" s="189">
        <f>Q659*H659</f>
        <v>5.4365999999999998E-3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234</v>
      </c>
      <c r="AT659" s="191" t="s">
        <v>229</v>
      </c>
      <c r="AU659" s="191" t="s">
        <v>82</v>
      </c>
      <c r="AY659" s="19" t="s">
        <v>226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234</v>
      </c>
      <c r="BM659" s="191" t="s">
        <v>2930</v>
      </c>
    </row>
    <row r="660" spans="1:65" s="13" customFormat="1" ht="11.25">
      <c r="B660" s="198"/>
      <c r="C660" s="199"/>
      <c r="D660" s="200" t="s">
        <v>238</v>
      </c>
      <c r="E660" s="201" t="s">
        <v>19</v>
      </c>
      <c r="F660" s="202" t="s">
        <v>2878</v>
      </c>
      <c r="G660" s="199"/>
      <c r="H660" s="201" t="s">
        <v>19</v>
      </c>
      <c r="I660" s="203"/>
      <c r="J660" s="199"/>
      <c r="K660" s="199"/>
      <c r="L660" s="204"/>
      <c r="M660" s="205"/>
      <c r="N660" s="206"/>
      <c r="O660" s="206"/>
      <c r="P660" s="206"/>
      <c r="Q660" s="206"/>
      <c r="R660" s="206"/>
      <c r="S660" s="206"/>
      <c r="T660" s="207"/>
      <c r="AT660" s="208" t="s">
        <v>238</v>
      </c>
      <c r="AU660" s="208" t="s">
        <v>82</v>
      </c>
      <c r="AV660" s="13" t="s">
        <v>80</v>
      </c>
      <c r="AW660" s="13" t="s">
        <v>35</v>
      </c>
      <c r="AX660" s="13" t="s">
        <v>73</v>
      </c>
      <c r="AY660" s="208" t="s">
        <v>226</v>
      </c>
    </row>
    <row r="661" spans="1:65" s="14" customFormat="1" ht="11.25">
      <c r="B661" s="209"/>
      <c r="C661" s="210"/>
      <c r="D661" s="200" t="s">
        <v>238</v>
      </c>
      <c r="E661" s="211" t="s">
        <v>19</v>
      </c>
      <c r="F661" s="212" t="s">
        <v>2931</v>
      </c>
      <c r="G661" s="210"/>
      <c r="H661" s="213">
        <v>13</v>
      </c>
      <c r="I661" s="214"/>
      <c r="J661" s="210"/>
      <c r="K661" s="210"/>
      <c r="L661" s="215"/>
      <c r="M661" s="216"/>
      <c r="N661" s="217"/>
      <c r="O661" s="217"/>
      <c r="P661" s="217"/>
      <c r="Q661" s="217"/>
      <c r="R661" s="217"/>
      <c r="S661" s="217"/>
      <c r="T661" s="218"/>
      <c r="AT661" s="219" t="s">
        <v>238</v>
      </c>
      <c r="AU661" s="219" t="s">
        <v>82</v>
      </c>
      <c r="AV661" s="14" t="s">
        <v>82</v>
      </c>
      <c r="AW661" s="14" t="s">
        <v>35</v>
      </c>
      <c r="AX661" s="14" t="s">
        <v>73</v>
      </c>
      <c r="AY661" s="219" t="s">
        <v>226</v>
      </c>
    </row>
    <row r="662" spans="1:65" s="15" customFormat="1" ht="11.25">
      <c r="B662" s="220"/>
      <c r="C662" s="221"/>
      <c r="D662" s="200" t="s">
        <v>238</v>
      </c>
      <c r="E662" s="222" t="s">
        <v>19</v>
      </c>
      <c r="F662" s="223" t="s">
        <v>241</v>
      </c>
      <c r="G662" s="221"/>
      <c r="H662" s="224">
        <v>13</v>
      </c>
      <c r="I662" s="225"/>
      <c r="J662" s="221"/>
      <c r="K662" s="221"/>
      <c r="L662" s="226"/>
      <c r="M662" s="227"/>
      <c r="N662" s="228"/>
      <c r="O662" s="228"/>
      <c r="P662" s="228"/>
      <c r="Q662" s="228"/>
      <c r="R662" s="228"/>
      <c r="S662" s="228"/>
      <c r="T662" s="229"/>
      <c r="AT662" s="230" t="s">
        <v>238</v>
      </c>
      <c r="AU662" s="230" t="s">
        <v>82</v>
      </c>
      <c r="AV662" s="15" t="s">
        <v>143</v>
      </c>
      <c r="AW662" s="15" t="s">
        <v>35</v>
      </c>
      <c r="AX662" s="15" t="s">
        <v>80</v>
      </c>
      <c r="AY662" s="230" t="s">
        <v>226</v>
      </c>
    </row>
    <row r="663" spans="1:65" s="2" customFormat="1" ht="16.5" customHeight="1">
      <c r="A663" s="36"/>
      <c r="B663" s="37"/>
      <c r="C663" s="180" t="s">
        <v>2035</v>
      </c>
      <c r="D663" s="180" t="s">
        <v>229</v>
      </c>
      <c r="E663" s="181" t="s">
        <v>2932</v>
      </c>
      <c r="F663" s="182" t="s">
        <v>2933</v>
      </c>
      <c r="G663" s="183" t="s">
        <v>2852</v>
      </c>
      <c r="H663" s="184">
        <v>2</v>
      </c>
      <c r="I663" s="185"/>
      <c r="J663" s="186">
        <f>ROUND(I663*H663,2)</f>
        <v>0</v>
      </c>
      <c r="K663" s="182" t="s">
        <v>19</v>
      </c>
      <c r="L663" s="41"/>
      <c r="M663" s="187" t="s">
        <v>19</v>
      </c>
      <c r="N663" s="188" t="s">
        <v>44</v>
      </c>
      <c r="O663" s="66"/>
      <c r="P663" s="189">
        <f>O663*H663</f>
        <v>0</v>
      </c>
      <c r="Q663" s="189">
        <v>8.0000000000000004E-4</v>
      </c>
      <c r="R663" s="189">
        <f>Q663*H663</f>
        <v>1.6000000000000001E-3</v>
      </c>
      <c r="S663" s="189">
        <v>0</v>
      </c>
      <c r="T663" s="190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91" t="s">
        <v>234</v>
      </c>
      <c r="AT663" s="191" t="s">
        <v>229</v>
      </c>
      <c r="AU663" s="191" t="s">
        <v>82</v>
      </c>
      <c r="AY663" s="19" t="s">
        <v>226</v>
      </c>
      <c r="BE663" s="192">
        <f>IF(N663="základní",J663,0)</f>
        <v>0</v>
      </c>
      <c r="BF663" s="192">
        <f>IF(N663="snížená",J663,0)</f>
        <v>0</v>
      </c>
      <c r="BG663" s="192">
        <f>IF(N663="zákl. přenesená",J663,0)</f>
        <v>0</v>
      </c>
      <c r="BH663" s="192">
        <f>IF(N663="sníž. přenesená",J663,0)</f>
        <v>0</v>
      </c>
      <c r="BI663" s="192">
        <f>IF(N663="nulová",J663,0)</f>
        <v>0</v>
      </c>
      <c r="BJ663" s="19" t="s">
        <v>80</v>
      </c>
      <c r="BK663" s="192">
        <f>ROUND(I663*H663,2)</f>
        <v>0</v>
      </c>
      <c r="BL663" s="19" t="s">
        <v>234</v>
      </c>
      <c r="BM663" s="191" t="s">
        <v>2934</v>
      </c>
    </row>
    <row r="664" spans="1:65" s="2" customFormat="1" ht="16.5" customHeight="1">
      <c r="A664" s="36"/>
      <c r="B664" s="37"/>
      <c r="C664" s="180" t="s">
        <v>2040</v>
      </c>
      <c r="D664" s="180" t="s">
        <v>229</v>
      </c>
      <c r="E664" s="181" t="s">
        <v>2935</v>
      </c>
      <c r="F664" s="182" t="s">
        <v>2936</v>
      </c>
      <c r="G664" s="183" t="s">
        <v>2852</v>
      </c>
      <c r="H664" s="184">
        <v>2</v>
      </c>
      <c r="I664" s="185"/>
      <c r="J664" s="186">
        <f>ROUND(I664*H664,2)</f>
        <v>0</v>
      </c>
      <c r="K664" s="182" t="s">
        <v>19</v>
      </c>
      <c r="L664" s="41"/>
      <c r="M664" s="187" t="s">
        <v>19</v>
      </c>
      <c r="N664" s="188" t="s">
        <v>44</v>
      </c>
      <c r="O664" s="66"/>
      <c r="P664" s="189">
        <f>O664*H664</f>
        <v>0</v>
      </c>
      <c r="Q664" s="189">
        <v>1.2999999999999999E-3</v>
      </c>
      <c r="R664" s="189">
        <f>Q664*H664</f>
        <v>2.5999999999999999E-3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234</v>
      </c>
      <c r="AT664" s="191" t="s">
        <v>229</v>
      </c>
      <c r="AU664" s="191" t="s">
        <v>82</v>
      </c>
      <c r="AY664" s="19" t="s">
        <v>226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234</v>
      </c>
      <c r="BM664" s="191" t="s">
        <v>2937</v>
      </c>
    </row>
    <row r="665" spans="1:65" s="2" customFormat="1" ht="16.5" customHeight="1">
      <c r="A665" s="36"/>
      <c r="B665" s="37"/>
      <c r="C665" s="180" t="s">
        <v>2046</v>
      </c>
      <c r="D665" s="180" t="s">
        <v>229</v>
      </c>
      <c r="E665" s="181" t="s">
        <v>2938</v>
      </c>
      <c r="F665" s="182" t="s">
        <v>2939</v>
      </c>
      <c r="G665" s="183" t="s">
        <v>2852</v>
      </c>
      <c r="H665" s="184">
        <v>2</v>
      </c>
      <c r="I665" s="185"/>
      <c r="J665" s="186">
        <f>ROUND(I665*H665,2)</f>
        <v>0</v>
      </c>
      <c r="K665" s="182" t="s">
        <v>19</v>
      </c>
      <c r="L665" s="41"/>
      <c r="M665" s="187" t="s">
        <v>19</v>
      </c>
      <c r="N665" s="188" t="s">
        <v>44</v>
      </c>
      <c r="O665" s="66"/>
      <c r="P665" s="189">
        <f>O665*H665</f>
        <v>0</v>
      </c>
      <c r="Q665" s="189">
        <v>8.4999999999999995E-4</v>
      </c>
      <c r="R665" s="189">
        <f>Q665*H665</f>
        <v>1.6999999999999999E-3</v>
      </c>
      <c r="S665" s="189">
        <v>0</v>
      </c>
      <c r="T665" s="190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91" t="s">
        <v>234</v>
      </c>
      <c r="AT665" s="191" t="s">
        <v>229</v>
      </c>
      <c r="AU665" s="191" t="s">
        <v>82</v>
      </c>
      <c r="AY665" s="19" t="s">
        <v>226</v>
      </c>
      <c r="BE665" s="192">
        <f>IF(N665="základní",J665,0)</f>
        <v>0</v>
      </c>
      <c r="BF665" s="192">
        <f>IF(N665="snížená",J665,0)</f>
        <v>0</v>
      </c>
      <c r="BG665" s="192">
        <f>IF(N665="zákl. přenesená",J665,0)</f>
        <v>0</v>
      </c>
      <c r="BH665" s="192">
        <f>IF(N665="sníž. přenesená",J665,0)</f>
        <v>0</v>
      </c>
      <c r="BI665" s="192">
        <f>IF(N665="nulová",J665,0)</f>
        <v>0</v>
      </c>
      <c r="BJ665" s="19" t="s">
        <v>80</v>
      </c>
      <c r="BK665" s="192">
        <f>ROUND(I665*H665,2)</f>
        <v>0</v>
      </c>
      <c r="BL665" s="19" t="s">
        <v>234</v>
      </c>
      <c r="BM665" s="191" t="s">
        <v>2940</v>
      </c>
    </row>
    <row r="666" spans="1:65" s="2" customFormat="1" ht="16.5" customHeight="1">
      <c r="A666" s="36"/>
      <c r="B666" s="37"/>
      <c r="C666" s="180" t="s">
        <v>2051</v>
      </c>
      <c r="D666" s="180" t="s">
        <v>229</v>
      </c>
      <c r="E666" s="181" t="s">
        <v>2941</v>
      </c>
      <c r="F666" s="182" t="s">
        <v>2942</v>
      </c>
      <c r="G666" s="183" t="s">
        <v>2852</v>
      </c>
      <c r="H666" s="184">
        <v>1</v>
      </c>
      <c r="I666" s="185"/>
      <c r="J666" s="186">
        <f>ROUND(I666*H666,2)</f>
        <v>0</v>
      </c>
      <c r="K666" s="182" t="s">
        <v>233</v>
      </c>
      <c r="L666" s="41"/>
      <c r="M666" s="187" t="s">
        <v>19</v>
      </c>
      <c r="N666" s="188" t="s">
        <v>44</v>
      </c>
      <c r="O666" s="66"/>
      <c r="P666" s="189">
        <f>O666*H666</f>
        <v>0</v>
      </c>
      <c r="Q666" s="189">
        <v>4.347121E-4</v>
      </c>
      <c r="R666" s="189">
        <f>Q666*H666</f>
        <v>4.347121E-4</v>
      </c>
      <c r="S666" s="189">
        <v>0</v>
      </c>
      <c r="T666" s="190">
        <f>S666*H666</f>
        <v>0</v>
      </c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R666" s="191" t="s">
        <v>234</v>
      </c>
      <c r="AT666" s="191" t="s">
        <v>229</v>
      </c>
      <c r="AU666" s="191" t="s">
        <v>82</v>
      </c>
      <c r="AY666" s="19" t="s">
        <v>226</v>
      </c>
      <c r="BE666" s="192">
        <f>IF(N666="základní",J666,0)</f>
        <v>0</v>
      </c>
      <c r="BF666" s="192">
        <f>IF(N666="snížená",J666,0)</f>
        <v>0</v>
      </c>
      <c r="BG666" s="192">
        <f>IF(N666="zákl. přenesená",J666,0)</f>
        <v>0</v>
      </c>
      <c r="BH666" s="192">
        <f>IF(N666="sníž. přenesená",J666,0)</f>
        <v>0</v>
      </c>
      <c r="BI666" s="192">
        <f>IF(N666="nulová",J666,0)</f>
        <v>0</v>
      </c>
      <c r="BJ666" s="19" t="s">
        <v>80</v>
      </c>
      <c r="BK666" s="192">
        <f>ROUND(I666*H666,2)</f>
        <v>0</v>
      </c>
      <c r="BL666" s="19" t="s">
        <v>234</v>
      </c>
      <c r="BM666" s="191" t="s">
        <v>2943</v>
      </c>
    </row>
    <row r="667" spans="1:65" s="2" customFormat="1" ht="11.25">
      <c r="A667" s="36"/>
      <c r="B667" s="37"/>
      <c r="C667" s="38"/>
      <c r="D667" s="193" t="s">
        <v>236</v>
      </c>
      <c r="E667" s="38"/>
      <c r="F667" s="194" t="s">
        <v>2944</v>
      </c>
      <c r="G667" s="38"/>
      <c r="H667" s="38"/>
      <c r="I667" s="195"/>
      <c r="J667" s="38"/>
      <c r="K667" s="38"/>
      <c r="L667" s="41"/>
      <c r="M667" s="196"/>
      <c r="N667" s="197"/>
      <c r="O667" s="66"/>
      <c r="P667" s="66"/>
      <c r="Q667" s="66"/>
      <c r="R667" s="66"/>
      <c r="S667" s="66"/>
      <c r="T667" s="67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T667" s="19" t="s">
        <v>236</v>
      </c>
      <c r="AU667" s="19" t="s">
        <v>82</v>
      </c>
    </row>
    <row r="668" spans="1:65" s="2" customFormat="1" ht="19.5">
      <c r="A668" s="36"/>
      <c r="B668" s="37"/>
      <c r="C668" s="38"/>
      <c r="D668" s="200" t="s">
        <v>737</v>
      </c>
      <c r="E668" s="38"/>
      <c r="F668" s="249" t="s">
        <v>2945</v>
      </c>
      <c r="G668" s="38"/>
      <c r="H668" s="38"/>
      <c r="I668" s="195"/>
      <c r="J668" s="38"/>
      <c r="K668" s="38"/>
      <c r="L668" s="41"/>
      <c r="M668" s="196"/>
      <c r="N668" s="197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737</v>
      </c>
      <c r="AU668" s="19" t="s">
        <v>82</v>
      </c>
    </row>
    <row r="669" spans="1:65" s="13" customFormat="1" ht="11.25">
      <c r="B669" s="198"/>
      <c r="C669" s="199"/>
      <c r="D669" s="200" t="s">
        <v>238</v>
      </c>
      <c r="E669" s="201" t="s">
        <v>19</v>
      </c>
      <c r="F669" s="202" t="s">
        <v>2878</v>
      </c>
      <c r="G669" s="199"/>
      <c r="H669" s="201" t="s">
        <v>19</v>
      </c>
      <c r="I669" s="203"/>
      <c r="J669" s="199"/>
      <c r="K669" s="199"/>
      <c r="L669" s="204"/>
      <c r="M669" s="205"/>
      <c r="N669" s="206"/>
      <c r="O669" s="206"/>
      <c r="P669" s="206"/>
      <c r="Q669" s="206"/>
      <c r="R669" s="206"/>
      <c r="S669" s="206"/>
      <c r="T669" s="207"/>
      <c r="AT669" s="208" t="s">
        <v>238</v>
      </c>
      <c r="AU669" s="208" t="s">
        <v>82</v>
      </c>
      <c r="AV669" s="13" t="s">
        <v>80</v>
      </c>
      <c r="AW669" s="13" t="s">
        <v>35</v>
      </c>
      <c r="AX669" s="13" t="s">
        <v>73</v>
      </c>
      <c r="AY669" s="208" t="s">
        <v>226</v>
      </c>
    </row>
    <row r="670" spans="1:65" s="14" customFormat="1" ht="11.25">
      <c r="B670" s="209"/>
      <c r="C670" s="210"/>
      <c r="D670" s="200" t="s">
        <v>238</v>
      </c>
      <c r="E670" s="211" t="s">
        <v>19</v>
      </c>
      <c r="F670" s="212" t="s">
        <v>521</v>
      </c>
      <c r="G670" s="210"/>
      <c r="H670" s="213">
        <v>1</v>
      </c>
      <c r="I670" s="214"/>
      <c r="J670" s="210"/>
      <c r="K670" s="210"/>
      <c r="L670" s="215"/>
      <c r="M670" s="216"/>
      <c r="N670" s="217"/>
      <c r="O670" s="217"/>
      <c r="P670" s="217"/>
      <c r="Q670" s="217"/>
      <c r="R670" s="217"/>
      <c r="S670" s="217"/>
      <c r="T670" s="218"/>
      <c r="AT670" s="219" t="s">
        <v>238</v>
      </c>
      <c r="AU670" s="219" t="s">
        <v>82</v>
      </c>
      <c r="AV670" s="14" t="s">
        <v>82</v>
      </c>
      <c r="AW670" s="14" t="s">
        <v>35</v>
      </c>
      <c r="AX670" s="14" t="s">
        <v>73</v>
      </c>
      <c r="AY670" s="219" t="s">
        <v>226</v>
      </c>
    </row>
    <row r="671" spans="1:65" s="15" customFormat="1" ht="11.25">
      <c r="B671" s="220"/>
      <c r="C671" s="221"/>
      <c r="D671" s="200" t="s">
        <v>238</v>
      </c>
      <c r="E671" s="222" t="s">
        <v>19</v>
      </c>
      <c r="F671" s="223" t="s">
        <v>241</v>
      </c>
      <c r="G671" s="221"/>
      <c r="H671" s="224">
        <v>1</v>
      </c>
      <c r="I671" s="225"/>
      <c r="J671" s="221"/>
      <c r="K671" s="221"/>
      <c r="L671" s="226"/>
      <c r="M671" s="227"/>
      <c r="N671" s="228"/>
      <c r="O671" s="228"/>
      <c r="P671" s="228"/>
      <c r="Q671" s="228"/>
      <c r="R671" s="228"/>
      <c r="S671" s="228"/>
      <c r="T671" s="229"/>
      <c r="AT671" s="230" t="s">
        <v>238</v>
      </c>
      <c r="AU671" s="230" t="s">
        <v>82</v>
      </c>
      <c r="AV671" s="15" t="s">
        <v>143</v>
      </c>
      <c r="AW671" s="15" t="s">
        <v>35</v>
      </c>
      <c r="AX671" s="15" t="s">
        <v>80</v>
      </c>
      <c r="AY671" s="230" t="s">
        <v>226</v>
      </c>
    </row>
    <row r="672" spans="1:65" s="2" customFormat="1" ht="16.5" customHeight="1">
      <c r="A672" s="36"/>
      <c r="B672" s="37"/>
      <c r="C672" s="231" t="s">
        <v>2058</v>
      </c>
      <c r="D672" s="231" t="s">
        <v>242</v>
      </c>
      <c r="E672" s="232" t="s">
        <v>2946</v>
      </c>
      <c r="F672" s="233" t="s">
        <v>2947</v>
      </c>
      <c r="G672" s="234" t="s">
        <v>261</v>
      </c>
      <c r="H672" s="235">
        <v>1</v>
      </c>
      <c r="I672" s="236"/>
      <c r="J672" s="237">
        <f>ROUND(I672*H672,2)</f>
        <v>0</v>
      </c>
      <c r="K672" s="233" t="s">
        <v>233</v>
      </c>
      <c r="L672" s="238"/>
      <c r="M672" s="239" t="s">
        <v>19</v>
      </c>
      <c r="N672" s="240" t="s">
        <v>44</v>
      </c>
      <c r="O672" s="66"/>
      <c r="P672" s="189">
        <f>O672*H672</f>
        <v>0</v>
      </c>
      <c r="Q672" s="189">
        <v>5.4999999999999997E-3</v>
      </c>
      <c r="R672" s="189">
        <f>Q672*H672</f>
        <v>5.4999999999999997E-3</v>
      </c>
      <c r="S672" s="189">
        <v>0</v>
      </c>
      <c r="T672" s="190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91" t="s">
        <v>246</v>
      </c>
      <c r="AT672" s="191" t="s">
        <v>242</v>
      </c>
      <c r="AU672" s="191" t="s">
        <v>82</v>
      </c>
      <c r="AY672" s="19" t="s">
        <v>226</v>
      </c>
      <c r="BE672" s="192">
        <f>IF(N672="základní",J672,0)</f>
        <v>0</v>
      </c>
      <c r="BF672" s="192">
        <f>IF(N672="snížená",J672,0)</f>
        <v>0</v>
      </c>
      <c r="BG672" s="192">
        <f>IF(N672="zákl. přenesená",J672,0)</f>
        <v>0</v>
      </c>
      <c r="BH672" s="192">
        <f>IF(N672="sníž. přenesená",J672,0)</f>
        <v>0</v>
      </c>
      <c r="BI672" s="192">
        <f>IF(N672="nulová",J672,0)</f>
        <v>0</v>
      </c>
      <c r="BJ672" s="19" t="s">
        <v>80</v>
      </c>
      <c r="BK672" s="192">
        <f>ROUND(I672*H672,2)</f>
        <v>0</v>
      </c>
      <c r="BL672" s="19" t="s">
        <v>234</v>
      </c>
      <c r="BM672" s="191" t="s">
        <v>2948</v>
      </c>
    </row>
    <row r="673" spans="1:65" s="2" customFormat="1" ht="16.5" customHeight="1">
      <c r="A673" s="36"/>
      <c r="B673" s="37"/>
      <c r="C673" s="180" t="s">
        <v>2062</v>
      </c>
      <c r="D673" s="180" t="s">
        <v>229</v>
      </c>
      <c r="E673" s="181" t="s">
        <v>2949</v>
      </c>
      <c r="F673" s="182" t="s">
        <v>2950</v>
      </c>
      <c r="G673" s="183" t="s">
        <v>2852</v>
      </c>
      <c r="H673" s="184">
        <v>1</v>
      </c>
      <c r="I673" s="185"/>
      <c r="J673" s="186">
        <f>ROUND(I673*H673,2)</f>
        <v>0</v>
      </c>
      <c r="K673" s="182" t="s">
        <v>233</v>
      </c>
      <c r="L673" s="41"/>
      <c r="M673" s="187" t="s">
        <v>19</v>
      </c>
      <c r="N673" s="188" t="s">
        <v>44</v>
      </c>
      <c r="O673" s="66"/>
      <c r="P673" s="189">
        <f>O673*H673</f>
        <v>0</v>
      </c>
      <c r="Q673" s="189">
        <v>6.3883630000000004E-4</v>
      </c>
      <c r="R673" s="189">
        <f>Q673*H673</f>
        <v>6.3883630000000004E-4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234</v>
      </c>
      <c r="AT673" s="191" t="s">
        <v>229</v>
      </c>
      <c r="AU673" s="191" t="s">
        <v>82</v>
      </c>
      <c r="AY673" s="19" t="s">
        <v>226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234</v>
      </c>
      <c r="BM673" s="191" t="s">
        <v>2951</v>
      </c>
    </row>
    <row r="674" spans="1:65" s="2" customFormat="1" ht="11.25">
      <c r="A674" s="36"/>
      <c r="B674" s="37"/>
      <c r="C674" s="38"/>
      <c r="D674" s="193" t="s">
        <v>236</v>
      </c>
      <c r="E674" s="38"/>
      <c r="F674" s="194" t="s">
        <v>2952</v>
      </c>
      <c r="G674" s="38"/>
      <c r="H674" s="38"/>
      <c r="I674" s="195"/>
      <c r="J674" s="38"/>
      <c r="K674" s="38"/>
      <c r="L674" s="41"/>
      <c r="M674" s="196"/>
      <c r="N674" s="197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236</v>
      </c>
      <c r="AU674" s="19" t="s">
        <v>82</v>
      </c>
    </row>
    <row r="675" spans="1:65" s="13" customFormat="1" ht="11.25">
      <c r="B675" s="198"/>
      <c r="C675" s="199"/>
      <c r="D675" s="200" t="s">
        <v>238</v>
      </c>
      <c r="E675" s="201" t="s">
        <v>19</v>
      </c>
      <c r="F675" s="202" t="s">
        <v>2878</v>
      </c>
      <c r="G675" s="199"/>
      <c r="H675" s="201" t="s">
        <v>19</v>
      </c>
      <c r="I675" s="203"/>
      <c r="J675" s="199"/>
      <c r="K675" s="199"/>
      <c r="L675" s="204"/>
      <c r="M675" s="205"/>
      <c r="N675" s="206"/>
      <c r="O675" s="206"/>
      <c r="P675" s="206"/>
      <c r="Q675" s="206"/>
      <c r="R675" s="206"/>
      <c r="S675" s="206"/>
      <c r="T675" s="207"/>
      <c r="AT675" s="208" t="s">
        <v>238</v>
      </c>
      <c r="AU675" s="208" t="s">
        <v>82</v>
      </c>
      <c r="AV675" s="13" t="s">
        <v>80</v>
      </c>
      <c r="AW675" s="13" t="s">
        <v>35</v>
      </c>
      <c r="AX675" s="13" t="s">
        <v>73</v>
      </c>
      <c r="AY675" s="208" t="s">
        <v>226</v>
      </c>
    </row>
    <row r="676" spans="1:65" s="14" customFormat="1" ht="11.25">
      <c r="B676" s="209"/>
      <c r="C676" s="210"/>
      <c r="D676" s="200" t="s">
        <v>238</v>
      </c>
      <c r="E676" s="211" t="s">
        <v>19</v>
      </c>
      <c r="F676" s="212" t="s">
        <v>521</v>
      </c>
      <c r="G676" s="210"/>
      <c r="H676" s="213">
        <v>1</v>
      </c>
      <c r="I676" s="214"/>
      <c r="J676" s="210"/>
      <c r="K676" s="210"/>
      <c r="L676" s="215"/>
      <c r="M676" s="216"/>
      <c r="N676" s="217"/>
      <c r="O676" s="217"/>
      <c r="P676" s="217"/>
      <c r="Q676" s="217"/>
      <c r="R676" s="217"/>
      <c r="S676" s="217"/>
      <c r="T676" s="218"/>
      <c r="AT676" s="219" t="s">
        <v>238</v>
      </c>
      <c r="AU676" s="219" t="s">
        <v>82</v>
      </c>
      <c r="AV676" s="14" t="s">
        <v>82</v>
      </c>
      <c r="AW676" s="14" t="s">
        <v>35</v>
      </c>
      <c r="AX676" s="14" t="s">
        <v>73</v>
      </c>
      <c r="AY676" s="219" t="s">
        <v>226</v>
      </c>
    </row>
    <row r="677" spans="1:65" s="15" customFormat="1" ht="11.25">
      <c r="B677" s="220"/>
      <c r="C677" s="221"/>
      <c r="D677" s="200" t="s">
        <v>238</v>
      </c>
      <c r="E677" s="222" t="s">
        <v>19</v>
      </c>
      <c r="F677" s="223" t="s">
        <v>241</v>
      </c>
      <c r="G677" s="221"/>
      <c r="H677" s="224">
        <v>1</v>
      </c>
      <c r="I677" s="225"/>
      <c r="J677" s="221"/>
      <c r="K677" s="221"/>
      <c r="L677" s="226"/>
      <c r="M677" s="227"/>
      <c r="N677" s="228"/>
      <c r="O677" s="228"/>
      <c r="P677" s="228"/>
      <c r="Q677" s="228"/>
      <c r="R677" s="228"/>
      <c r="S677" s="228"/>
      <c r="T677" s="229"/>
      <c r="AT677" s="230" t="s">
        <v>238</v>
      </c>
      <c r="AU677" s="230" t="s">
        <v>82</v>
      </c>
      <c r="AV677" s="15" t="s">
        <v>143</v>
      </c>
      <c r="AW677" s="15" t="s">
        <v>35</v>
      </c>
      <c r="AX677" s="15" t="s">
        <v>80</v>
      </c>
      <c r="AY677" s="230" t="s">
        <v>226</v>
      </c>
    </row>
    <row r="678" spans="1:65" s="2" customFormat="1" ht="16.5" customHeight="1">
      <c r="A678" s="36"/>
      <c r="B678" s="37"/>
      <c r="C678" s="231" t="s">
        <v>2067</v>
      </c>
      <c r="D678" s="231" t="s">
        <v>242</v>
      </c>
      <c r="E678" s="232" t="s">
        <v>2953</v>
      </c>
      <c r="F678" s="233" t="s">
        <v>2954</v>
      </c>
      <c r="G678" s="234" t="s">
        <v>261</v>
      </c>
      <c r="H678" s="235">
        <v>1</v>
      </c>
      <c r="I678" s="236"/>
      <c r="J678" s="237">
        <f>ROUND(I678*H678,2)</f>
        <v>0</v>
      </c>
      <c r="K678" s="233" t="s">
        <v>233</v>
      </c>
      <c r="L678" s="238"/>
      <c r="M678" s="239" t="s">
        <v>19</v>
      </c>
      <c r="N678" s="240" t="s">
        <v>44</v>
      </c>
      <c r="O678" s="66"/>
      <c r="P678" s="189">
        <f>O678*H678</f>
        <v>0</v>
      </c>
      <c r="Q678" s="189">
        <v>1.4E-2</v>
      </c>
      <c r="R678" s="189">
        <f>Q678*H678</f>
        <v>1.4E-2</v>
      </c>
      <c r="S678" s="189">
        <v>0</v>
      </c>
      <c r="T678" s="190">
        <f>S678*H678</f>
        <v>0</v>
      </c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R678" s="191" t="s">
        <v>246</v>
      </c>
      <c r="AT678" s="191" t="s">
        <v>242</v>
      </c>
      <c r="AU678" s="191" t="s">
        <v>82</v>
      </c>
      <c r="AY678" s="19" t="s">
        <v>226</v>
      </c>
      <c r="BE678" s="192">
        <f>IF(N678="základní",J678,0)</f>
        <v>0</v>
      </c>
      <c r="BF678" s="192">
        <f>IF(N678="snížená",J678,0)</f>
        <v>0</v>
      </c>
      <c r="BG678" s="192">
        <f>IF(N678="zákl. přenesená",J678,0)</f>
        <v>0</v>
      </c>
      <c r="BH678" s="192">
        <f>IF(N678="sníž. přenesená",J678,0)</f>
        <v>0</v>
      </c>
      <c r="BI678" s="192">
        <f>IF(N678="nulová",J678,0)</f>
        <v>0</v>
      </c>
      <c r="BJ678" s="19" t="s">
        <v>80</v>
      </c>
      <c r="BK678" s="192">
        <f>ROUND(I678*H678,2)</f>
        <v>0</v>
      </c>
      <c r="BL678" s="19" t="s">
        <v>234</v>
      </c>
      <c r="BM678" s="191" t="s">
        <v>2955</v>
      </c>
    </row>
    <row r="679" spans="1:65" s="2" customFormat="1" ht="24.2" customHeight="1">
      <c r="A679" s="36"/>
      <c r="B679" s="37"/>
      <c r="C679" s="180" t="s">
        <v>2072</v>
      </c>
      <c r="D679" s="180" t="s">
        <v>229</v>
      </c>
      <c r="E679" s="181" t="s">
        <v>2956</v>
      </c>
      <c r="F679" s="182" t="s">
        <v>2957</v>
      </c>
      <c r="G679" s="183" t="s">
        <v>2852</v>
      </c>
      <c r="H679" s="184">
        <v>2</v>
      </c>
      <c r="I679" s="185"/>
      <c r="J679" s="186">
        <f>ROUND(I679*H679,2)</f>
        <v>0</v>
      </c>
      <c r="K679" s="182" t="s">
        <v>233</v>
      </c>
      <c r="L679" s="41"/>
      <c r="M679" s="187" t="s">
        <v>19</v>
      </c>
      <c r="N679" s="188" t="s">
        <v>44</v>
      </c>
      <c r="O679" s="66"/>
      <c r="P679" s="189">
        <f>O679*H679</f>
        <v>0</v>
      </c>
      <c r="Q679" s="189">
        <v>5.0246569999999997E-2</v>
      </c>
      <c r="R679" s="189">
        <f>Q679*H679</f>
        <v>0.10049313999999999</v>
      </c>
      <c r="S679" s="189">
        <v>0</v>
      </c>
      <c r="T679" s="190">
        <f>S679*H679</f>
        <v>0</v>
      </c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R679" s="191" t="s">
        <v>234</v>
      </c>
      <c r="AT679" s="191" t="s">
        <v>229</v>
      </c>
      <c r="AU679" s="191" t="s">
        <v>82</v>
      </c>
      <c r="AY679" s="19" t="s">
        <v>226</v>
      </c>
      <c r="BE679" s="192">
        <f>IF(N679="základní",J679,0)</f>
        <v>0</v>
      </c>
      <c r="BF679" s="192">
        <f>IF(N679="snížená",J679,0)</f>
        <v>0</v>
      </c>
      <c r="BG679" s="192">
        <f>IF(N679="zákl. přenesená",J679,0)</f>
        <v>0</v>
      </c>
      <c r="BH679" s="192">
        <f>IF(N679="sníž. přenesená",J679,0)</f>
        <v>0</v>
      </c>
      <c r="BI679" s="192">
        <f>IF(N679="nulová",J679,0)</f>
        <v>0</v>
      </c>
      <c r="BJ679" s="19" t="s">
        <v>80</v>
      </c>
      <c r="BK679" s="192">
        <f>ROUND(I679*H679,2)</f>
        <v>0</v>
      </c>
      <c r="BL679" s="19" t="s">
        <v>234</v>
      </c>
      <c r="BM679" s="191" t="s">
        <v>2958</v>
      </c>
    </row>
    <row r="680" spans="1:65" s="2" customFormat="1" ht="11.25">
      <c r="A680" s="36"/>
      <c r="B680" s="37"/>
      <c r="C680" s="38"/>
      <c r="D680" s="193" t="s">
        <v>236</v>
      </c>
      <c r="E680" s="38"/>
      <c r="F680" s="194" t="s">
        <v>2959</v>
      </c>
      <c r="G680" s="38"/>
      <c r="H680" s="38"/>
      <c r="I680" s="195"/>
      <c r="J680" s="38"/>
      <c r="K680" s="38"/>
      <c r="L680" s="41"/>
      <c r="M680" s="196"/>
      <c r="N680" s="197"/>
      <c r="O680" s="66"/>
      <c r="P680" s="66"/>
      <c r="Q680" s="66"/>
      <c r="R680" s="66"/>
      <c r="S680" s="66"/>
      <c r="T680" s="67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T680" s="19" t="s">
        <v>236</v>
      </c>
      <c r="AU680" s="19" t="s">
        <v>82</v>
      </c>
    </row>
    <row r="681" spans="1:65" s="13" customFormat="1" ht="11.25">
      <c r="B681" s="198"/>
      <c r="C681" s="199"/>
      <c r="D681" s="200" t="s">
        <v>238</v>
      </c>
      <c r="E681" s="201" t="s">
        <v>19</v>
      </c>
      <c r="F681" s="202" t="s">
        <v>2878</v>
      </c>
      <c r="G681" s="199"/>
      <c r="H681" s="201" t="s">
        <v>19</v>
      </c>
      <c r="I681" s="203"/>
      <c r="J681" s="199"/>
      <c r="K681" s="199"/>
      <c r="L681" s="204"/>
      <c r="M681" s="205"/>
      <c r="N681" s="206"/>
      <c r="O681" s="206"/>
      <c r="P681" s="206"/>
      <c r="Q681" s="206"/>
      <c r="R681" s="206"/>
      <c r="S681" s="206"/>
      <c r="T681" s="207"/>
      <c r="AT681" s="208" t="s">
        <v>238</v>
      </c>
      <c r="AU681" s="208" t="s">
        <v>82</v>
      </c>
      <c r="AV681" s="13" t="s">
        <v>80</v>
      </c>
      <c r="AW681" s="13" t="s">
        <v>35</v>
      </c>
      <c r="AX681" s="13" t="s">
        <v>73</v>
      </c>
      <c r="AY681" s="208" t="s">
        <v>226</v>
      </c>
    </row>
    <row r="682" spans="1:65" s="14" customFormat="1" ht="11.25">
      <c r="B682" s="209"/>
      <c r="C682" s="210"/>
      <c r="D682" s="200" t="s">
        <v>238</v>
      </c>
      <c r="E682" s="211" t="s">
        <v>19</v>
      </c>
      <c r="F682" s="212" t="s">
        <v>360</v>
      </c>
      <c r="G682" s="210"/>
      <c r="H682" s="213">
        <v>2</v>
      </c>
      <c r="I682" s="214"/>
      <c r="J682" s="210"/>
      <c r="K682" s="210"/>
      <c r="L682" s="215"/>
      <c r="M682" s="216"/>
      <c r="N682" s="217"/>
      <c r="O682" s="217"/>
      <c r="P682" s="217"/>
      <c r="Q682" s="217"/>
      <c r="R682" s="217"/>
      <c r="S682" s="217"/>
      <c r="T682" s="218"/>
      <c r="AT682" s="219" t="s">
        <v>238</v>
      </c>
      <c r="AU682" s="219" t="s">
        <v>82</v>
      </c>
      <c r="AV682" s="14" t="s">
        <v>82</v>
      </c>
      <c r="AW682" s="14" t="s">
        <v>35</v>
      </c>
      <c r="AX682" s="14" t="s">
        <v>73</v>
      </c>
      <c r="AY682" s="219" t="s">
        <v>226</v>
      </c>
    </row>
    <row r="683" spans="1:65" s="15" customFormat="1" ht="11.25">
      <c r="B683" s="220"/>
      <c r="C683" s="221"/>
      <c r="D683" s="200" t="s">
        <v>238</v>
      </c>
      <c r="E683" s="222" t="s">
        <v>19</v>
      </c>
      <c r="F683" s="223" t="s">
        <v>241</v>
      </c>
      <c r="G683" s="221"/>
      <c r="H683" s="224">
        <v>2</v>
      </c>
      <c r="I683" s="225"/>
      <c r="J683" s="221"/>
      <c r="K683" s="221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238</v>
      </c>
      <c r="AU683" s="230" t="s">
        <v>82</v>
      </c>
      <c r="AV683" s="15" t="s">
        <v>143</v>
      </c>
      <c r="AW683" s="15" t="s">
        <v>35</v>
      </c>
      <c r="AX683" s="15" t="s">
        <v>80</v>
      </c>
      <c r="AY683" s="230" t="s">
        <v>226</v>
      </c>
    </row>
    <row r="684" spans="1:65" s="2" customFormat="1" ht="16.5" customHeight="1">
      <c r="A684" s="36"/>
      <c r="B684" s="37"/>
      <c r="C684" s="180" t="s">
        <v>2078</v>
      </c>
      <c r="D684" s="180" t="s">
        <v>229</v>
      </c>
      <c r="E684" s="181" t="s">
        <v>2960</v>
      </c>
      <c r="F684" s="182" t="s">
        <v>2961</v>
      </c>
      <c r="G684" s="183" t="s">
        <v>2852</v>
      </c>
      <c r="H684" s="184">
        <v>2</v>
      </c>
      <c r="I684" s="185"/>
      <c r="J684" s="186">
        <f>ROUND(I684*H684,2)</f>
        <v>0</v>
      </c>
      <c r="K684" s="182" t="s">
        <v>19</v>
      </c>
      <c r="L684" s="41"/>
      <c r="M684" s="187" t="s">
        <v>19</v>
      </c>
      <c r="N684" s="188" t="s">
        <v>44</v>
      </c>
      <c r="O684" s="66"/>
      <c r="P684" s="189">
        <f>O684*H684</f>
        <v>0</v>
      </c>
      <c r="Q684" s="189">
        <v>5.0250000000000003E-2</v>
      </c>
      <c r="R684" s="189">
        <f>Q684*H684</f>
        <v>0.10050000000000001</v>
      </c>
      <c r="S684" s="189">
        <v>0</v>
      </c>
      <c r="T684" s="190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91" t="s">
        <v>234</v>
      </c>
      <c r="AT684" s="191" t="s">
        <v>229</v>
      </c>
      <c r="AU684" s="191" t="s">
        <v>82</v>
      </c>
      <c r="AY684" s="19" t="s">
        <v>226</v>
      </c>
      <c r="BE684" s="192">
        <f>IF(N684="základní",J684,0)</f>
        <v>0</v>
      </c>
      <c r="BF684" s="192">
        <f>IF(N684="snížená",J684,0)</f>
        <v>0</v>
      </c>
      <c r="BG684" s="192">
        <f>IF(N684="zákl. přenesená",J684,0)</f>
        <v>0</v>
      </c>
      <c r="BH684" s="192">
        <f>IF(N684="sníž. přenesená",J684,0)</f>
        <v>0</v>
      </c>
      <c r="BI684" s="192">
        <f>IF(N684="nulová",J684,0)</f>
        <v>0</v>
      </c>
      <c r="BJ684" s="19" t="s">
        <v>80</v>
      </c>
      <c r="BK684" s="192">
        <f>ROUND(I684*H684,2)</f>
        <v>0</v>
      </c>
      <c r="BL684" s="19" t="s">
        <v>234</v>
      </c>
      <c r="BM684" s="191" t="s">
        <v>2962</v>
      </c>
    </row>
    <row r="685" spans="1:65" s="13" customFormat="1" ht="11.25">
      <c r="B685" s="198"/>
      <c r="C685" s="199"/>
      <c r="D685" s="200" t="s">
        <v>238</v>
      </c>
      <c r="E685" s="201" t="s">
        <v>19</v>
      </c>
      <c r="F685" s="202" t="s">
        <v>2878</v>
      </c>
      <c r="G685" s="199"/>
      <c r="H685" s="201" t="s">
        <v>19</v>
      </c>
      <c r="I685" s="203"/>
      <c r="J685" s="199"/>
      <c r="K685" s="199"/>
      <c r="L685" s="204"/>
      <c r="M685" s="205"/>
      <c r="N685" s="206"/>
      <c r="O685" s="206"/>
      <c r="P685" s="206"/>
      <c r="Q685" s="206"/>
      <c r="R685" s="206"/>
      <c r="S685" s="206"/>
      <c r="T685" s="207"/>
      <c r="AT685" s="208" t="s">
        <v>238</v>
      </c>
      <c r="AU685" s="208" t="s">
        <v>82</v>
      </c>
      <c r="AV685" s="13" t="s">
        <v>80</v>
      </c>
      <c r="AW685" s="13" t="s">
        <v>35</v>
      </c>
      <c r="AX685" s="13" t="s">
        <v>73</v>
      </c>
      <c r="AY685" s="208" t="s">
        <v>226</v>
      </c>
    </row>
    <row r="686" spans="1:65" s="14" customFormat="1" ht="11.25">
      <c r="B686" s="209"/>
      <c r="C686" s="210"/>
      <c r="D686" s="200" t="s">
        <v>238</v>
      </c>
      <c r="E686" s="211" t="s">
        <v>19</v>
      </c>
      <c r="F686" s="212" t="s">
        <v>360</v>
      </c>
      <c r="G686" s="210"/>
      <c r="H686" s="213">
        <v>2</v>
      </c>
      <c r="I686" s="214"/>
      <c r="J686" s="210"/>
      <c r="K686" s="210"/>
      <c r="L686" s="215"/>
      <c r="M686" s="216"/>
      <c r="N686" s="217"/>
      <c r="O686" s="217"/>
      <c r="P686" s="217"/>
      <c r="Q686" s="217"/>
      <c r="R686" s="217"/>
      <c r="S686" s="217"/>
      <c r="T686" s="218"/>
      <c r="AT686" s="219" t="s">
        <v>238</v>
      </c>
      <c r="AU686" s="219" t="s">
        <v>82</v>
      </c>
      <c r="AV686" s="14" t="s">
        <v>82</v>
      </c>
      <c r="AW686" s="14" t="s">
        <v>35</v>
      </c>
      <c r="AX686" s="14" t="s">
        <v>73</v>
      </c>
      <c r="AY686" s="219" t="s">
        <v>226</v>
      </c>
    </row>
    <row r="687" spans="1:65" s="15" customFormat="1" ht="11.25">
      <c r="B687" s="220"/>
      <c r="C687" s="221"/>
      <c r="D687" s="200" t="s">
        <v>238</v>
      </c>
      <c r="E687" s="222" t="s">
        <v>19</v>
      </c>
      <c r="F687" s="223" t="s">
        <v>241</v>
      </c>
      <c r="G687" s="221"/>
      <c r="H687" s="224">
        <v>2</v>
      </c>
      <c r="I687" s="225"/>
      <c r="J687" s="221"/>
      <c r="K687" s="221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238</v>
      </c>
      <c r="AU687" s="230" t="s">
        <v>82</v>
      </c>
      <c r="AV687" s="15" t="s">
        <v>143</v>
      </c>
      <c r="AW687" s="15" t="s">
        <v>35</v>
      </c>
      <c r="AX687" s="15" t="s">
        <v>80</v>
      </c>
      <c r="AY687" s="230" t="s">
        <v>226</v>
      </c>
    </row>
    <row r="688" spans="1:65" s="2" customFormat="1" ht="16.5" customHeight="1">
      <c r="A688" s="36"/>
      <c r="B688" s="37"/>
      <c r="C688" s="180" t="s">
        <v>2083</v>
      </c>
      <c r="D688" s="180" t="s">
        <v>229</v>
      </c>
      <c r="E688" s="181" t="s">
        <v>2963</v>
      </c>
      <c r="F688" s="182" t="s">
        <v>2964</v>
      </c>
      <c r="G688" s="183" t="s">
        <v>2852</v>
      </c>
      <c r="H688" s="184">
        <v>14</v>
      </c>
      <c r="I688" s="185"/>
      <c r="J688" s="186">
        <f>ROUND(I688*H688,2)</f>
        <v>0</v>
      </c>
      <c r="K688" s="182" t="s">
        <v>233</v>
      </c>
      <c r="L688" s="41"/>
      <c r="M688" s="187" t="s">
        <v>19</v>
      </c>
      <c r="N688" s="188" t="s">
        <v>44</v>
      </c>
      <c r="O688" s="66"/>
      <c r="P688" s="189">
        <f>O688*H688</f>
        <v>0</v>
      </c>
      <c r="Q688" s="189">
        <v>2.3913999999999999E-4</v>
      </c>
      <c r="R688" s="189">
        <f>Q688*H688</f>
        <v>3.3479599999999997E-3</v>
      </c>
      <c r="S688" s="189">
        <v>0</v>
      </c>
      <c r="T688" s="190">
        <f>S688*H688</f>
        <v>0</v>
      </c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R688" s="191" t="s">
        <v>234</v>
      </c>
      <c r="AT688" s="191" t="s">
        <v>229</v>
      </c>
      <c r="AU688" s="191" t="s">
        <v>82</v>
      </c>
      <c r="AY688" s="19" t="s">
        <v>226</v>
      </c>
      <c r="BE688" s="192">
        <f>IF(N688="základní",J688,0)</f>
        <v>0</v>
      </c>
      <c r="BF688" s="192">
        <f>IF(N688="snížená",J688,0)</f>
        <v>0</v>
      </c>
      <c r="BG688" s="192">
        <f>IF(N688="zákl. přenesená",J688,0)</f>
        <v>0</v>
      </c>
      <c r="BH688" s="192">
        <f>IF(N688="sníž. přenesená",J688,0)</f>
        <v>0</v>
      </c>
      <c r="BI688" s="192">
        <f>IF(N688="nulová",J688,0)</f>
        <v>0</v>
      </c>
      <c r="BJ688" s="19" t="s">
        <v>80</v>
      </c>
      <c r="BK688" s="192">
        <f>ROUND(I688*H688,2)</f>
        <v>0</v>
      </c>
      <c r="BL688" s="19" t="s">
        <v>234</v>
      </c>
      <c r="BM688" s="191" t="s">
        <v>2965</v>
      </c>
    </row>
    <row r="689" spans="1:65" s="2" customFormat="1" ht="11.25">
      <c r="A689" s="36"/>
      <c r="B689" s="37"/>
      <c r="C689" s="38"/>
      <c r="D689" s="193" t="s">
        <v>236</v>
      </c>
      <c r="E689" s="38"/>
      <c r="F689" s="194" t="s">
        <v>2966</v>
      </c>
      <c r="G689" s="38"/>
      <c r="H689" s="38"/>
      <c r="I689" s="195"/>
      <c r="J689" s="38"/>
      <c r="K689" s="38"/>
      <c r="L689" s="41"/>
      <c r="M689" s="196"/>
      <c r="N689" s="197"/>
      <c r="O689" s="66"/>
      <c r="P689" s="66"/>
      <c r="Q689" s="66"/>
      <c r="R689" s="66"/>
      <c r="S689" s="66"/>
      <c r="T689" s="67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T689" s="19" t="s">
        <v>236</v>
      </c>
      <c r="AU689" s="19" t="s">
        <v>82</v>
      </c>
    </row>
    <row r="690" spans="1:65" s="13" customFormat="1" ht="11.25">
      <c r="B690" s="198"/>
      <c r="C690" s="199"/>
      <c r="D690" s="200" t="s">
        <v>238</v>
      </c>
      <c r="E690" s="201" t="s">
        <v>19</v>
      </c>
      <c r="F690" s="202" t="s">
        <v>2878</v>
      </c>
      <c r="G690" s="199"/>
      <c r="H690" s="201" t="s">
        <v>19</v>
      </c>
      <c r="I690" s="203"/>
      <c r="J690" s="199"/>
      <c r="K690" s="199"/>
      <c r="L690" s="204"/>
      <c r="M690" s="205"/>
      <c r="N690" s="206"/>
      <c r="O690" s="206"/>
      <c r="P690" s="206"/>
      <c r="Q690" s="206"/>
      <c r="R690" s="206"/>
      <c r="S690" s="206"/>
      <c r="T690" s="207"/>
      <c r="AT690" s="208" t="s">
        <v>238</v>
      </c>
      <c r="AU690" s="208" t="s">
        <v>82</v>
      </c>
      <c r="AV690" s="13" t="s">
        <v>80</v>
      </c>
      <c r="AW690" s="13" t="s">
        <v>35</v>
      </c>
      <c r="AX690" s="13" t="s">
        <v>73</v>
      </c>
      <c r="AY690" s="208" t="s">
        <v>226</v>
      </c>
    </row>
    <row r="691" spans="1:65" s="14" customFormat="1" ht="11.25">
      <c r="B691" s="209"/>
      <c r="C691" s="210"/>
      <c r="D691" s="200" t="s">
        <v>238</v>
      </c>
      <c r="E691" s="211" t="s">
        <v>19</v>
      </c>
      <c r="F691" s="212" t="s">
        <v>1083</v>
      </c>
      <c r="G691" s="210"/>
      <c r="H691" s="213">
        <v>14</v>
      </c>
      <c r="I691" s="214"/>
      <c r="J691" s="210"/>
      <c r="K691" s="210"/>
      <c r="L691" s="215"/>
      <c r="M691" s="216"/>
      <c r="N691" s="217"/>
      <c r="O691" s="217"/>
      <c r="P691" s="217"/>
      <c r="Q691" s="217"/>
      <c r="R691" s="217"/>
      <c r="S691" s="217"/>
      <c r="T691" s="218"/>
      <c r="AT691" s="219" t="s">
        <v>238</v>
      </c>
      <c r="AU691" s="219" t="s">
        <v>82</v>
      </c>
      <c r="AV691" s="14" t="s">
        <v>82</v>
      </c>
      <c r="AW691" s="14" t="s">
        <v>35</v>
      </c>
      <c r="AX691" s="14" t="s">
        <v>73</v>
      </c>
      <c r="AY691" s="219" t="s">
        <v>226</v>
      </c>
    </row>
    <row r="692" spans="1:65" s="15" customFormat="1" ht="11.25">
      <c r="B692" s="220"/>
      <c r="C692" s="221"/>
      <c r="D692" s="200" t="s">
        <v>238</v>
      </c>
      <c r="E692" s="222" t="s">
        <v>19</v>
      </c>
      <c r="F692" s="223" t="s">
        <v>241</v>
      </c>
      <c r="G692" s="221"/>
      <c r="H692" s="224">
        <v>14</v>
      </c>
      <c r="I692" s="225"/>
      <c r="J692" s="221"/>
      <c r="K692" s="221"/>
      <c r="L692" s="226"/>
      <c r="M692" s="227"/>
      <c r="N692" s="228"/>
      <c r="O692" s="228"/>
      <c r="P692" s="228"/>
      <c r="Q692" s="228"/>
      <c r="R692" s="228"/>
      <c r="S692" s="228"/>
      <c r="T692" s="229"/>
      <c r="AT692" s="230" t="s">
        <v>238</v>
      </c>
      <c r="AU692" s="230" t="s">
        <v>82</v>
      </c>
      <c r="AV692" s="15" t="s">
        <v>143</v>
      </c>
      <c r="AW692" s="15" t="s">
        <v>35</v>
      </c>
      <c r="AX692" s="15" t="s">
        <v>80</v>
      </c>
      <c r="AY692" s="230" t="s">
        <v>226</v>
      </c>
    </row>
    <row r="693" spans="1:65" s="2" customFormat="1" ht="16.5" customHeight="1">
      <c r="A693" s="36"/>
      <c r="B693" s="37"/>
      <c r="C693" s="180" t="s">
        <v>2088</v>
      </c>
      <c r="D693" s="180" t="s">
        <v>229</v>
      </c>
      <c r="E693" s="181" t="s">
        <v>2967</v>
      </c>
      <c r="F693" s="182" t="s">
        <v>2968</v>
      </c>
      <c r="G693" s="183" t="s">
        <v>261</v>
      </c>
      <c r="H693" s="184">
        <v>1</v>
      </c>
      <c r="I693" s="185"/>
      <c r="J693" s="186">
        <f>ROUND(I693*H693,2)</f>
        <v>0</v>
      </c>
      <c r="K693" s="182" t="s">
        <v>233</v>
      </c>
      <c r="L693" s="41"/>
      <c r="M693" s="187" t="s">
        <v>19</v>
      </c>
      <c r="N693" s="188" t="s">
        <v>44</v>
      </c>
      <c r="O693" s="66"/>
      <c r="P693" s="189">
        <f>O693*H693</f>
        <v>0</v>
      </c>
      <c r="Q693" s="189">
        <v>1.0891399999999999E-3</v>
      </c>
      <c r="R693" s="189">
        <f>Q693*H693</f>
        <v>1.0891399999999999E-3</v>
      </c>
      <c r="S693" s="189">
        <v>0</v>
      </c>
      <c r="T693" s="190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91" t="s">
        <v>234</v>
      </c>
      <c r="AT693" s="191" t="s">
        <v>229</v>
      </c>
      <c r="AU693" s="191" t="s">
        <v>82</v>
      </c>
      <c r="AY693" s="19" t="s">
        <v>226</v>
      </c>
      <c r="BE693" s="192">
        <f>IF(N693="základní",J693,0)</f>
        <v>0</v>
      </c>
      <c r="BF693" s="192">
        <f>IF(N693="snížená",J693,0)</f>
        <v>0</v>
      </c>
      <c r="BG693" s="192">
        <f>IF(N693="zákl. přenesená",J693,0)</f>
        <v>0</v>
      </c>
      <c r="BH693" s="192">
        <f>IF(N693="sníž. přenesená",J693,0)</f>
        <v>0</v>
      </c>
      <c r="BI693" s="192">
        <f>IF(N693="nulová",J693,0)</f>
        <v>0</v>
      </c>
      <c r="BJ693" s="19" t="s">
        <v>80</v>
      </c>
      <c r="BK693" s="192">
        <f>ROUND(I693*H693,2)</f>
        <v>0</v>
      </c>
      <c r="BL693" s="19" t="s">
        <v>234</v>
      </c>
      <c r="BM693" s="191" t="s">
        <v>2969</v>
      </c>
    </row>
    <row r="694" spans="1:65" s="2" customFormat="1" ht="11.25">
      <c r="A694" s="36"/>
      <c r="B694" s="37"/>
      <c r="C694" s="38"/>
      <c r="D694" s="193" t="s">
        <v>236</v>
      </c>
      <c r="E694" s="38"/>
      <c r="F694" s="194" t="s">
        <v>2970</v>
      </c>
      <c r="G694" s="38"/>
      <c r="H694" s="38"/>
      <c r="I694" s="195"/>
      <c r="J694" s="38"/>
      <c r="K694" s="38"/>
      <c r="L694" s="41"/>
      <c r="M694" s="196"/>
      <c r="N694" s="197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236</v>
      </c>
      <c r="AU694" s="19" t="s">
        <v>82</v>
      </c>
    </row>
    <row r="695" spans="1:65" s="2" customFormat="1" ht="16.5" customHeight="1">
      <c r="A695" s="36"/>
      <c r="B695" s="37"/>
      <c r="C695" s="180" t="s">
        <v>2093</v>
      </c>
      <c r="D695" s="180" t="s">
        <v>229</v>
      </c>
      <c r="E695" s="181" t="s">
        <v>2971</v>
      </c>
      <c r="F695" s="182" t="s">
        <v>2972</v>
      </c>
      <c r="G695" s="183" t="s">
        <v>2852</v>
      </c>
      <c r="H695" s="184">
        <v>11</v>
      </c>
      <c r="I695" s="185"/>
      <c r="J695" s="186">
        <f>ROUND(I695*H695,2)</f>
        <v>0</v>
      </c>
      <c r="K695" s="182" t="s">
        <v>233</v>
      </c>
      <c r="L695" s="41"/>
      <c r="M695" s="187" t="s">
        <v>19</v>
      </c>
      <c r="N695" s="188" t="s">
        <v>44</v>
      </c>
      <c r="O695" s="66"/>
      <c r="P695" s="189">
        <f>O695*H695</f>
        <v>0</v>
      </c>
      <c r="Q695" s="189">
        <v>1.8E-3</v>
      </c>
      <c r="R695" s="189">
        <f>Q695*H695</f>
        <v>1.9799999999999998E-2</v>
      </c>
      <c r="S695" s="189">
        <v>0</v>
      </c>
      <c r="T695" s="190">
        <f>S695*H695</f>
        <v>0</v>
      </c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R695" s="191" t="s">
        <v>234</v>
      </c>
      <c r="AT695" s="191" t="s">
        <v>229</v>
      </c>
      <c r="AU695" s="191" t="s">
        <v>82</v>
      </c>
      <c r="AY695" s="19" t="s">
        <v>226</v>
      </c>
      <c r="BE695" s="192">
        <f>IF(N695="základní",J695,0)</f>
        <v>0</v>
      </c>
      <c r="BF695" s="192">
        <f>IF(N695="snížená",J695,0)</f>
        <v>0</v>
      </c>
      <c r="BG695" s="192">
        <f>IF(N695="zákl. přenesená",J695,0)</f>
        <v>0</v>
      </c>
      <c r="BH695" s="192">
        <f>IF(N695="sníž. přenesená",J695,0)</f>
        <v>0</v>
      </c>
      <c r="BI695" s="192">
        <f>IF(N695="nulová",J695,0)</f>
        <v>0</v>
      </c>
      <c r="BJ695" s="19" t="s">
        <v>80</v>
      </c>
      <c r="BK695" s="192">
        <f>ROUND(I695*H695,2)</f>
        <v>0</v>
      </c>
      <c r="BL695" s="19" t="s">
        <v>234</v>
      </c>
      <c r="BM695" s="191" t="s">
        <v>2973</v>
      </c>
    </row>
    <row r="696" spans="1:65" s="2" customFormat="1" ht="11.25">
      <c r="A696" s="36"/>
      <c r="B696" s="37"/>
      <c r="C696" s="38"/>
      <c r="D696" s="193" t="s">
        <v>236</v>
      </c>
      <c r="E696" s="38"/>
      <c r="F696" s="194" t="s">
        <v>2974</v>
      </c>
      <c r="G696" s="38"/>
      <c r="H696" s="38"/>
      <c r="I696" s="195"/>
      <c r="J696" s="38"/>
      <c r="K696" s="38"/>
      <c r="L696" s="41"/>
      <c r="M696" s="196"/>
      <c r="N696" s="197"/>
      <c r="O696" s="66"/>
      <c r="P696" s="66"/>
      <c r="Q696" s="66"/>
      <c r="R696" s="66"/>
      <c r="S696" s="66"/>
      <c r="T696" s="67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T696" s="19" t="s">
        <v>236</v>
      </c>
      <c r="AU696" s="19" t="s">
        <v>82</v>
      </c>
    </row>
    <row r="697" spans="1:65" s="2" customFormat="1" ht="16.5" customHeight="1">
      <c r="A697" s="36"/>
      <c r="B697" s="37"/>
      <c r="C697" s="180" t="s">
        <v>2098</v>
      </c>
      <c r="D697" s="180" t="s">
        <v>229</v>
      </c>
      <c r="E697" s="181" t="s">
        <v>2975</v>
      </c>
      <c r="F697" s="182" t="s">
        <v>2976</v>
      </c>
      <c r="G697" s="183" t="s">
        <v>261</v>
      </c>
      <c r="H697" s="184">
        <v>1</v>
      </c>
      <c r="I697" s="185"/>
      <c r="J697" s="186">
        <f>ROUND(I697*H697,2)</f>
        <v>0</v>
      </c>
      <c r="K697" s="182" t="s">
        <v>233</v>
      </c>
      <c r="L697" s="41"/>
      <c r="M697" s="187" t="s">
        <v>19</v>
      </c>
      <c r="N697" s="188" t="s">
        <v>44</v>
      </c>
      <c r="O697" s="66"/>
      <c r="P697" s="189">
        <f>O697*H697</f>
        <v>0</v>
      </c>
      <c r="Q697" s="189">
        <v>0</v>
      </c>
      <c r="R697" s="189">
        <f>Q697*H697</f>
        <v>0</v>
      </c>
      <c r="S697" s="189">
        <v>0</v>
      </c>
      <c r="T697" s="190">
        <f>S697*H697</f>
        <v>0</v>
      </c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R697" s="191" t="s">
        <v>234</v>
      </c>
      <c r="AT697" s="191" t="s">
        <v>229</v>
      </c>
      <c r="AU697" s="191" t="s">
        <v>82</v>
      </c>
      <c r="AY697" s="19" t="s">
        <v>226</v>
      </c>
      <c r="BE697" s="192">
        <f>IF(N697="základní",J697,0)</f>
        <v>0</v>
      </c>
      <c r="BF697" s="192">
        <f>IF(N697="snížená",J697,0)</f>
        <v>0</v>
      </c>
      <c r="BG697" s="192">
        <f>IF(N697="zákl. přenesená",J697,0)</f>
        <v>0</v>
      </c>
      <c r="BH697" s="192">
        <f>IF(N697="sníž. přenesená",J697,0)</f>
        <v>0</v>
      </c>
      <c r="BI697" s="192">
        <f>IF(N697="nulová",J697,0)</f>
        <v>0</v>
      </c>
      <c r="BJ697" s="19" t="s">
        <v>80</v>
      </c>
      <c r="BK697" s="192">
        <f>ROUND(I697*H697,2)</f>
        <v>0</v>
      </c>
      <c r="BL697" s="19" t="s">
        <v>234</v>
      </c>
      <c r="BM697" s="191" t="s">
        <v>2977</v>
      </c>
    </row>
    <row r="698" spans="1:65" s="2" customFormat="1" ht="11.25">
      <c r="A698" s="36"/>
      <c r="B698" s="37"/>
      <c r="C698" s="38"/>
      <c r="D698" s="193" t="s">
        <v>236</v>
      </c>
      <c r="E698" s="38"/>
      <c r="F698" s="194" t="s">
        <v>2978</v>
      </c>
      <c r="G698" s="38"/>
      <c r="H698" s="38"/>
      <c r="I698" s="195"/>
      <c r="J698" s="38"/>
      <c r="K698" s="38"/>
      <c r="L698" s="41"/>
      <c r="M698" s="196"/>
      <c r="N698" s="197"/>
      <c r="O698" s="66"/>
      <c r="P698" s="66"/>
      <c r="Q698" s="66"/>
      <c r="R698" s="66"/>
      <c r="S698" s="66"/>
      <c r="T698" s="67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T698" s="19" t="s">
        <v>236</v>
      </c>
      <c r="AU698" s="19" t="s">
        <v>82</v>
      </c>
    </row>
    <row r="699" spans="1:65" s="13" customFormat="1" ht="11.25">
      <c r="B699" s="198"/>
      <c r="C699" s="199"/>
      <c r="D699" s="200" t="s">
        <v>238</v>
      </c>
      <c r="E699" s="201" t="s">
        <v>19</v>
      </c>
      <c r="F699" s="202" t="s">
        <v>2878</v>
      </c>
      <c r="G699" s="199"/>
      <c r="H699" s="201" t="s">
        <v>19</v>
      </c>
      <c r="I699" s="203"/>
      <c r="J699" s="199"/>
      <c r="K699" s="199"/>
      <c r="L699" s="204"/>
      <c r="M699" s="205"/>
      <c r="N699" s="206"/>
      <c r="O699" s="206"/>
      <c r="P699" s="206"/>
      <c r="Q699" s="206"/>
      <c r="R699" s="206"/>
      <c r="S699" s="206"/>
      <c r="T699" s="207"/>
      <c r="AT699" s="208" t="s">
        <v>238</v>
      </c>
      <c r="AU699" s="208" t="s">
        <v>82</v>
      </c>
      <c r="AV699" s="13" t="s">
        <v>80</v>
      </c>
      <c r="AW699" s="13" t="s">
        <v>35</v>
      </c>
      <c r="AX699" s="13" t="s">
        <v>73</v>
      </c>
      <c r="AY699" s="208" t="s">
        <v>226</v>
      </c>
    </row>
    <row r="700" spans="1:65" s="14" customFormat="1" ht="11.25">
      <c r="B700" s="209"/>
      <c r="C700" s="210"/>
      <c r="D700" s="200" t="s">
        <v>238</v>
      </c>
      <c r="E700" s="211" t="s">
        <v>19</v>
      </c>
      <c r="F700" s="212" t="s">
        <v>521</v>
      </c>
      <c r="G700" s="210"/>
      <c r="H700" s="213">
        <v>1</v>
      </c>
      <c r="I700" s="214"/>
      <c r="J700" s="210"/>
      <c r="K700" s="210"/>
      <c r="L700" s="215"/>
      <c r="M700" s="216"/>
      <c r="N700" s="217"/>
      <c r="O700" s="217"/>
      <c r="P700" s="217"/>
      <c r="Q700" s="217"/>
      <c r="R700" s="217"/>
      <c r="S700" s="217"/>
      <c r="T700" s="218"/>
      <c r="AT700" s="219" t="s">
        <v>238</v>
      </c>
      <c r="AU700" s="219" t="s">
        <v>82</v>
      </c>
      <c r="AV700" s="14" t="s">
        <v>82</v>
      </c>
      <c r="AW700" s="14" t="s">
        <v>35</v>
      </c>
      <c r="AX700" s="14" t="s">
        <v>73</v>
      </c>
      <c r="AY700" s="219" t="s">
        <v>226</v>
      </c>
    </row>
    <row r="701" spans="1:65" s="15" customFormat="1" ht="11.25">
      <c r="B701" s="220"/>
      <c r="C701" s="221"/>
      <c r="D701" s="200" t="s">
        <v>238</v>
      </c>
      <c r="E701" s="222" t="s">
        <v>19</v>
      </c>
      <c r="F701" s="223" t="s">
        <v>241</v>
      </c>
      <c r="G701" s="221"/>
      <c r="H701" s="224">
        <v>1</v>
      </c>
      <c r="I701" s="225"/>
      <c r="J701" s="221"/>
      <c r="K701" s="221"/>
      <c r="L701" s="226"/>
      <c r="M701" s="227"/>
      <c r="N701" s="228"/>
      <c r="O701" s="228"/>
      <c r="P701" s="228"/>
      <c r="Q701" s="228"/>
      <c r="R701" s="228"/>
      <c r="S701" s="228"/>
      <c r="T701" s="229"/>
      <c r="AT701" s="230" t="s">
        <v>238</v>
      </c>
      <c r="AU701" s="230" t="s">
        <v>82</v>
      </c>
      <c r="AV701" s="15" t="s">
        <v>143</v>
      </c>
      <c r="AW701" s="15" t="s">
        <v>35</v>
      </c>
      <c r="AX701" s="15" t="s">
        <v>80</v>
      </c>
      <c r="AY701" s="230" t="s">
        <v>226</v>
      </c>
    </row>
    <row r="702" spans="1:65" s="2" customFormat="1" ht="24.2" customHeight="1">
      <c r="A702" s="36"/>
      <c r="B702" s="37"/>
      <c r="C702" s="231" t="s">
        <v>2103</v>
      </c>
      <c r="D702" s="231" t="s">
        <v>242</v>
      </c>
      <c r="E702" s="232" t="s">
        <v>2979</v>
      </c>
      <c r="F702" s="233" t="s">
        <v>2980</v>
      </c>
      <c r="G702" s="234" t="s">
        <v>261</v>
      </c>
      <c r="H702" s="235">
        <v>1</v>
      </c>
      <c r="I702" s="236"/>
      <c r="J702" s="237">
        <f>ROUND(I702*H702,2)</f>
        <v>0</v>
      </c>
      <c r="K702" s="233" t="s">
        <v>19</v>
      </c>
      <c r="L702" s="238"/>
      <c r="M702" s="239" t="s">
        <v>19</v>
      </c>
      <c r="N702" s="240" t="s">
        <v>44</v>
      </c>
      <c r="O702" s="66"/>
      <c r="P702" s="189">
        <f>O702*H702</f>
        <v>0</v>
      </c>
      <c r="Q702" s="189">
        <v>1.8E-3</v>
      </c>
      <c r="R702" s="189">
        <f>Q702*H702</f>
        <v>1.8E-3</v>
      </c>
      <c r="S702" s="189">
        <v>0</v>
      </c>
      <c r="T702" s="190">
        <f>S702*H702</f>
        <v>0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91" t="s">
        <v>246</v>
      </c>
      <c r="AT702" s="191" t="s">
        <v>242</v>
      </c>
      <c r="AU702" s="191" t="s">
        <v>82</v>
      </c>
      <c r="AY702" s="19" t="s">
        <v>226</v>
      </c>
      <c r="BE702" s="192">
        <f>IF(N702="základní",J702,0)</f>
        <v>0</v>
      </c>
      <c r="BF702" s="192">
        <f>IF(N702="snížená",J702,0)</f>
        <v>0</v>
      </c>
      <c r="BG702" s="192">
        <f>IF(N702="zákl. přenesená",J702,0)</f>
        <v>0</v>
      </c>
      <c r="BH702" s="192">
        <f>IF(N702="sníž. přenesená",J702,0)</f>
        <v>0</v>
      </c>
      <c r="BI702" s="192">
        <f>IF(N702="nulová",J702,0)</f>
        <v>0</v>
      </c>
      <c r="BJ702" s="19" t="s">
        <v>80</v>
      </c>
      <c r="BK702" s="192">
        <f>ROUND(I702*H702,2)</f>
        <v>0</v>
      </c>
      <c r="BL702" s="19" t="s">
        <v>234</v>
      </c>
      <c r="BM702" s="191" t="s">
        <v>2981</v>
      </c>
    </row>
    <row r="703" spans="1:65" s="2" customFormat="1" ht="16.5" customHeight="1">
      <c r="A703" s="36"/>
      <c r="B703" s="37"/>
      <c r="C703" s="180" t="s">
        <v>2108</v>
      </c>
      <c r="D703" s="180" t="s">
        <v>229</v>
      </c>
      <c r="E703" s="181" t="s">
        <v>2982</v>
      </c>
      <c r="F703" s="182" t="s">
        <v>2983</v>
      </c>
      <c r="G703" s="183" t="s">
        <v>261</v>
      </c>
      <c r="H703" s="184">
        <v>1</v>
      </c>
      <c r="I703" s="185"/>
      <c r="J703" s="186">
        <f>ROUND(I703*H703,2)</f>
        <v>0</v>
      </c>
      <c r="K703" s="182" t="s">
        <v>233</v>
      </c>
      <c r="L703" s="41"/>
      <c r="M703" s="187" t="s">
        <v>19</v>
      </c>
      <c r="N703" s="188" t="s">
        <v>44</v>
      </c>
      <c r="O703" s="66"/>
      <c r="P703" s="189">
        <f>O703*H703</f>
        <v>0</v>
      </c>
      <c r="Q703" s="189">
        <v>1.5914E-4</v>
      </c>
      <c r="R703" s="189">
        <f>Q703*H703</f>
        <v>1.5914E-4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234</v>
      </c>
      <c r="AT703" s="191" t="s">
        <v>229</v>
      </c>
      <c r="AU703" s="191" t="s">
        <v>82</v>
      </c>
      <c r="AY703" s="19" t="s">
        <v>226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80</v>
      </c>
      <c r="BK703" s="192">
        <f>ROUND(I703*H703,2)</f>
        <v>0</v>
      </c>
      <c r="BL703" s="19" t="s">
        <v>234</v>
      </c>
      <c r="BM703" s="191" t="s">
        <v>2984</v>
      </c>
    </row>
    <row r="704" spans="1:65" s="2" customFormat="1" ht="11.25">
      <c r="A704" s="36"/>
      <c r="B704" s="37"/>
      <c r="C704" s="38"/>
      <c r="D704" s="193" t="s">
        <v>236</v>
      </c>
      <c r="E704" s="38"/>
      <c r="F704" s="194" t="s">
        <v>2985</v>
      </c>
      <c r="G704" s="38"/>
      <c r="H704" s="38"/>
      <c r="I704" s="195"/>
      <c r="J704" s="38"/>
      <c r="K704" s="38"/>
      <c r="L704" s="41"/>
      <c r="M704" s="196"/>
      <c r="N704" s="197"/>
      <c r="O704" s="66"/>
      <c r="P704" s="66"/>
      <c r="Q704" s="66"/>
      <c r="R704" s="66"/>
      <c r="S704" s="66"/>
      <c r="T704" s="67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T704" s="19" t="s">
        <v>236</v>
      </c>
      <c r="AU704" s="19" t="s">
        <v>82</v>
      </c>
    </row>
    <row r="705" spans="1:65" s="13" customFormat="1" ht="11.25">
      <c r="B705" s="198"/>
      <c r="C705" s="199"/>
      <c r="D705" s="200" t="s">
        <v>238</v>
      </c>
      <c r="E705" s="201" t="s">
        <v>19</v>
      </c>
      <c r="F705" s="202" t="s">
        <v>2878</v>
      </c>
      <c r="G705" s="199"/>
      <c r="H705" s="201" t="s">
        <v>19</v>
      </c>
      <c r="I705" s="203"/>
      <c r="J705" s="199"/>
      <c r="K705" s="199"/>
      <c r="L705" s="204"/>
      <c r="M705" s="205"/>
      <c r="N705" s="206"/>
      <c r="O705" s="206"/>
      <c r="P705" s="206"/>
      <c r="Q705" s="206"/>
      <c r="R705" s="206"/>
      <c r="S705" s="206"/>
      <c r="T705" s="207"/>
      <c r="AT705" s="208" t="s">
        <v>238</v>
      </c>
      <c r="AU705" s="208" t="s">
        <v>82</v>
      </c>
      <c r="AV705" s="13" t="s">
        <v>80</v>
      </c>
      <c r="AW705" s="13" t="s">
        <v>35</v>
      </c>
      <c r="AX705" s="13" t="s">
        <v>73</v>
      </c>
      <c r="AY705" s="208" t="s">
        <v>226</v>
      </c>
    </row>
    <row r="706" spans="1:65" s="14" customFormat="1" ht="11.25">
      <c r="B706" s="209"/>
      <c r="C706" s="210"/>
      <c r="D706" s="200" t="s">
        <v>238</v>
      </c>
      <c r="E706" s="211" t="s">
        <v>19</v>
      </c>
      <c r="F706" s="212" t="s">
        <v>521</v>
      </c>
      <c r="G706" s="210"/>
      <c r="H706" s="213">
        <v>1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238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226</v>
      </c>
    </row>
    <row r="707" spans="1:65" s="15" customFormat="1" ht="11.25">
      <c r="B707" s="220"/>
      <c r="C707" s="221"/>
      <c r="D707" s="200" t="s">
        <v>238</v>
      </c>
      <c r="E707" s="222" t="s">
        <v>19</v>
      </c>
      <c r="F707" s="223" t="s">
        <v>241</v>
      </c>
      <c r="G707" s="221"/>
      <c r="H707" s="224">
        <v>1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238</v>
      </c>
      <c r="AU707" s="230" t="s">
        <v>82</v>
      </c>
      <c r="AV707" s="15" t="s">
        <v>143</v>
      </c>
      <c r="AW707" s="15" t="s">
        <v>35</v>
      </c>
      <c r="AX707" s="15" t="s">
        <v>80</v>
      </c>
      <c r="AY707" s="230" t="s">
        <v>226</v>
      </c>
    </row>
    <row r="708" spans="1:65" s="2" customFormat="1" ht="24.2" customHeight="1">
      <c r="A708" s="36"/>
      <c r="B708" s="37"/>
      <c r="C708" s="231" t="s">
        <v>2114</v>
      </c>
      <c r="D708" s="231" t="s">
        <v>242</v>
      </c>
      <c r="E708" s="232" t="s">
        <v>2986</v>
      </c>
      <c r="F708" s="233" t="s">
        <v>2987</v>
      </c>
      <c r="G708" s="234" t="s">
        <v>261</v>
      </c>
      <c r="H708" s="235">
        <v>1</v>
      </c>
      <c r="I708" s="236"/>
      <c r="J708" s="237">
        <f>ROUND(I708*H708,2)</f>
        <v>0</v>
      </c>
      <c r="K708" s="233" t="s">
        <v>19</v>
      </c>
      <c r="L708" s="238"/>
      <c r="M708" s="239" t="s">
        <v>19</v>
      </c>
      <c r="N708" s="240" t="s">
        <v>44</v>
      </c>
      <c r="O708" s="66"/>
      <c r="P708" s="189">
        <f>O708*H708</f>
        <v>0</v>
      </c>
      <c r="Q708" s="189">
        <v>1.99E-3</v>
      </c>
      <c r="R708" s="189">
        <f>Q708*H708</f>
        <v>1.99E-3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246</v>
      </c>
      <c r="AT708" s="191" t="s">
        <v>242</v>
      </c>
      <c r="AU708" s="191" t="s">
        <v>82</v>
      </c>
      <c r="AY708" s="19" t="s">
        <v>226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234</v>
      </c>
      <c r="BM708" s="191" t="s">
        <v>2988</v>
      </c>
    </row>
    <row r="709" spans="1:65" s="2" customFormat="1" ht="16.5" customHeight="1">
      <c r="A709" s="36"/>
      <c r="B709" s="37"/>
      <c r="C709" s="180" t="s">
        <v>2118</v>
      </c>
      <c r="D709" s="180" t="s">
        <v>229</v>
      </c>
      <c r="E709" s="181" t="s">
        <v>2989</v>
      </c>
      <c r="F709" s="182" t="s">
        <v>2990</v>
      </c>
      <c r="G709" s="183" t="s">
        <v>261</v>
      </c>
      <c r="H709" s="184">
        <v>4</v>
      </c>
      <c r="I709" s="185"/>
      <c r="J709" s="186">
        <f>ROUND(I709*H709,2)</f>
        <v>0</v>
      </c>
      <c r="K709" s="182" t="s">
        <v>233</v>
      </c>
      <c r="L709" s="41"/>
      <c r="M709" s="187" t="s">
        <v>19</v>
      </c>
      <c r="N709" s="188" t="s">
        <v>44</v>
      </c>
      <c r="O709" s="66"/>
      <c r="P709" s="189">
        <f>O709*H709</f>
        <v>0</v>
      </c>
      <c r="Q709" s="189">
        <v>1.2454E-4</v>
      </c>
      <c r="R709" s="189">
        <f>Q709*H709</f>
        <v>4.9815999999999999E-4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234</v>
      </c>
      <c r="AT709" s="191" t="s">
        <v>229</v>
      </c>
      <c r="AU709" s="191" t="s">
        <v>82</v>
      </c>
      <c r="AY709" s="19" t="s">
        <v>226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9" t="s">
        <v>80</v>
      </c>
      <c r="BK709" s="192">
        <f>ROUND(I709*H709,2)</f>
        <v>0</v>
      </c>
      <c r="BL709" s="19" t="s">
        <v>234</v>
      </c>
      <c r="BM709" s="191" t="s">
        <v>2991</v>
      </c>
    </row>
    <row r="710" spans="1:65" s="2" customFormat="1" ht="11.25">
      <c r="A710" s="36"/>
      <c r="B710" s="37"/>
      <c r="C710" s="38"/>
      <c r="D710" s="193" t="s">
        <v>236</v>
      </c>
      <c r="E710" s="38"/>
      <c r="F710" s="194" t="s">
        <v>2992</v>
      </c>
      <c r="G710" s="38"/>
      <c r="H710" s="38"/>
      <c r="I710" s="195"/>
      <c r="J710" s="38"/>
      <c r="K710" s="38"/>
      <c r="L710" s="41"/>
      <c r="M710" s="196"/>
      <c r="N710" s="197"/>
      <c r="O710" s="66"/>
      <c r="P710" s="66"/>
      <c r="Q710" s="66"/>
      <c r="R710" s="66"/>
      <c r="S710" s="66"/>
      <c r="T710" s="67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T710" s="19" t="s">
        <v>236</v>
      </c>
      <c r="AU710" s="19" t="s">
        <v>82</v>
      </c>
    </row>
    <row r="711" spans="1:65" s="13" customFormat="1" ht="11.25">
      <c r="B711" s="198"/>
      <c r="C711" s="199"/>
      <c r="D711" s="200" t="s">
        <v>238</v>
      </c>
      <c r="E711" s="201" t="s">
        <v>19</v>
      </c>
      <c r="F711" s="202" t="s">
        <v>2878</v>
      </c>
      <c r="G711" s="199"/>
      <c r="H711" s="201" t="s">
        <v>19</v>
      </c>
      <c r="I711" s="203"/>
      <c r="J711" s="199"/>
      <c r="K711" s="199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238</v>
      </c>
      <c r="AU711" s="208" t="s">
        <v>82</v>
      </c>
      <c r="AV711" s="13" t="s">
        <v>80</v>
      </c>
      <c r="AW711" s="13" t="s">
        <v>35</v>
      </c>
      <c r="AX711" s="13" t="s">
        <v>73</v>
      </c>
      <c r="AY711" s="208" t="s">
        <v>226</v>
      </c>
    </row>
    <row r="712" spans="1:65" s="14" customFormat="1" ht="11.25">
      <c r="B712" s="209"/>
      <c r="C712" s="210"/>
      <c r="D712" s="200" t="s">
        <v>238</v>
      </c>
      <c r="E712" s="211" t="s">
        <v>19</v>
      </c>
      <c r="F712" s="212" t="s">
        <v>509</v>
      </c>
      <c r="G712" s="210"/>
      <c r="H712" s="213">
        <v>4</v>
      </c>
      <c r="I712" s="214"/>
      <c r="J712" s="210"/>
      <c r="K712" s="210"/>
      <c r="L712" s="215"/>
      <c r="M712" s="216"/>
      <c r="N712" s="217"/>
      <c r="O712" s="217"/>
      <c r="P712" s="217"/>
      <c r="Q712" s="217"/>
      <c r="R712" s="217"/>
      <c r="S712" s="217"/>
      <c r="T712" s="218"/>
      <c r="AT712" s="219" t="s">
        <v>238</v>
      </c>
      <c r="AU712" s="219" t="s">
        <v>82</v>
      </c>
      <c r="AV712" s="14" t="s">
        <v>82</v>
      </c>
      <c r="AW712" s="14" t="s">
        <v>35</v>
      </c>
      <c r="AX712" s="14" t="s">
        <v>73</v>
      </c>
      <c r="AY712" s="219" t="s">
        <v>226</v>
      </c>
    </row>
    <row r="713" spans="1:65" s="15" customFormat="1" ht="11.25">
      <c r="B713" s="220"/>
      <c r="C713" s="221"/>
      <c r="D713" s="200" t="s">
        <v>238</v>
      </c>
      <c r="E713" s="222" t="s">
        <v>19</v>
      </c>
      <c r="F713" s="223" t="s">
        <v>241</v>
      </c>
      <c r="G713" s="221"/>
      <c r="H713" s="224">
        <v>4</v>
      </c>
      <c r="I713" s="225"/>
      <c r="J713" s="221"/>
      <c r="K713" s="221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238</v>
      </c>
      <c r="AU713" s="230" t="s">
        <v>82</v>
      </c>
      <c r="AV713" s="15" t="s">
        <v>143</v>
      </c>
      <c r="AW713" s="15" t="s">
        <v>35</v>
      </c>
      <c r="AX713" s="15" t="s">
        <v>80</v>
      </c>
      <c r="AY713" s="230" t="s">
        <v>226</v>
      </c>
    </row>
    <row r="714" spans="1:65" s="2" customFormat="1" ht="24.2" customHeight="1">
      <c r="A714" s="36"/>
      <c r="B714" s="37"/>
      <c r="C714" s="231" t="s">
        <v>2124</v>
      </c>
      <c r="D714" s="231" t="s">
        <v>242</v>
      </c>
      <c r="E714" s="232" t="s">
        <v>2993</v>
      </c>
      <c r="F714" s="233" t="s">
        <v>2994</v>
      </c>
      <c r="G714" s="234" t="s">
        <v>261</v>
      </c>
      <c r="H714" s="235">
        <v>4</v>
      </c>
      <c r="I714" s="236"/>
      <c r="J714" s="237">
        <f>ROUND(I714*H714,2)</f>
        <v>0</v>
      </c>
      <c r="K714" s="233" t="s">
        <v>19</v>
      </c>
      <c r="L714" s="238"/>
      <c r="M714" s="239" t="s">
        <v>19</v>
      </c>
      <c r="N714" s="240" t="s">
        <v>44</v>
      </c>
      <c r="O714" s="66"/>
      <c r="P714" s="189">
        <f>O714*H714</f>
        <v>0</v>
      </c>
      <c r="Q714" s="189">
        <v>3.6999999999999999E-4</v>
      </c>
      <c r="R714" s="189">
        <f>Q714*H714</f>
        <v>1.48E-3</v>
      </c>
      <c r="S714" s="189">
        <v>0</v>
      </c>
      <c r="T714" s="190">
        <f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246</v>
      </c>
      <c r="AT714" s="191" t="s">
        <v>242</v>
      </c>
      <c r="AU714" s="191" t="s">
        <v>82</v>
      </c>
      <c r="AY714" s="19" t="s">
        <v>226</v>
      </c>
      <c r="BE714" s="192">
        <f>IF(N714="základní",J714,0)</f>
        <v>0</v>
      </c>
      <c r="BF714" s="192">
        <f>IF(N714="snížená",J714,0)</f>
        <v>0</v>
      </c>
      <c r="BG714" s="192">
        <f>IF(N714="zákl. přenesená",J714,0)</f>
        <v>0</v>
      </c>
      <c r="BH714" s="192">
        <f>IF(N714="sníž. přenesená",J714,0)</f>
        <v>0</v>
      </c>
      <c r="BI714" s="192">
        <f>IF(N714="nulová",J714,0)</f>
        <v>0</v>
      </c>
      <c r="BJ714" s="19" t="s">
        <v>80</v>
      </c>
      <c r="BK714" s="192">
        <f>ROUND(I714*H714,2)</f>
        <v>0</v>
      </c>
      <c r="BL714" s="19" t="s">
        <v>234</v>
      </c>
      <c r="BM714" s="191" t="s">
        <v>2995</v>
      </c>
    </row>
    <row r="715" spans="1:65" s="2" customFormat="1" ht="16.5" customHeight="1">
      <c r="A715" s="36"/>
      <c r="B715" s="37"/>
      <c r="C715" s="180" t="s">
        <v>2130</v>
      </c>
      <c r="D715" s="180" t="s">
        <v>229</v>
      </c>
      <c r="E715" s="181" t="s">
        <v>2996</v>
      </c>
      <c r="F715" s="182" t="s">
        <v>2997</v>
      </c>
      <c r="G715" s="183" t="s">
        <v>261</v>
      </c>
      <c r="H715" s="184">
        <v>2</v>
      </c>
      <c r="I715" s="185"/>
      <c r="J715" s="186">
        <f>ROUND(I715*H715,2)</f>
        <v>0</v>
      </c>
      <c r="K715" s="182" t="s">
        <v>233</v>
      </c>
      <c r="L715" s="41"/>
      <c r="M715" s="187" t="s">
        <v>19</v>
      </c>
      <c r="N715" s="188" t="s">
        <v>44</v>
      </c>
      <c r="O715" s="66"/>
      <c r="P715" s="189">
        <f>O715*H715</f>
        <v>0</v>
      </c>
      <c r="Q715" s="189">
        <v>1.4898949999999999E-4</v>
      </c>
      <c r="R715" s="189">
        <f>Q715*H715</f>
        <v>2.9797899999999997E-4</v>
      </c>
      <c r="S715" s="189">
        <v>0</v>
      </c>
      <c r="T715" s="190">
        <f>S715*H715</f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234</v>
      </c>
      <c r="AT715" s="191" t="s">
        <v>229</v>
      </c>
      <c r="AU715" s="191" t="s">
        <v>82</v>
      </c>
      <c r="AY715" s="19" t="s">
        <v>226</v>
      </c>
      <c r="BE715" s="192">
        <f>IF(N715="základní",J715,0)</f>
        <v>0</v>
      </c>
      <c r="BF715" s="192">
        <f>IF(N715="snížená",J715,0)</f>
        <v>0</v>
      </c>
      <c r="BG715" s="192">
        <f>IF(N715="zákl. přenesená",J715,0)</f>
        <v>0</v>
      </c>
      <c r="BH715" s="192">
        <f>IF(N715="sníž. přenesená",J715,0)</f>
        <v>0</v>
      </c>
      <c r="BI715" s="192">
        <f>IF(N715="nulová",J715,0)</f>
        <v>0</v>
      </c>
      <c r="BJ715" s="19" t="s">
        <v>80</v>
      </c>
      <c r="BK715" s="192">
        <f>ROUND(I715*H715,2)</f>
        <v>0</v>
      </c>
      <c r="BL715" s="19" t="s">
        <v>234</v>
      </c>
      <c r="BM715" s="191" t="s">
        <v>2998</v>
      </c>
    </row>
    <row r="716" spans="1:65" s="2" customFormat="1" ht="11.25">
      <c r="A716" s="36"/>
      <c r="B716" s="37"/>
      <c r="C716" s="38"/>
      <c r="D716" s="193" t="s">
        <v>236</v>
      </c>
      <c r="E716" s="38"/>
      <c r="F716" s="194" t="s">
        <v>2999</v>
      </c>
      <c r="G716" s="38"/>
      <c r="H716" s="38"/>
      <c r="I716" s="195"/>
      <c r="J716" s="38"/>
      <c r="K716" s="38"/>
      <c r="L716" s="41"/>
      <c r="M716" s="196"/>
      <c r="N716" s="197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236</v>
      </c>
      <c r="AU716" s="19" t="s">
        <v>82</v>
      </c>
    </row>
    <row r="717" spans="1:65" s="13" customFormat="1" ht="11.25">
      <c r="B717" s="198"/>
      <c r="C717" s="199"/>
      <c r="D717" s="200" t="s">
        <v>238</v>
      </c>
      <c r="E717" s="201" t="s">
        <v>19</v>
      </c>
      <c r="F717" s="202" t="s">
        <v>2878</v>
      </c>
      <c r="G717" s="199"/>
      <c r="H717" s="201" t="s">
        <v>19</v>
      </c>
      <c r="I717" s="203"/>
      <c r="J717" s="199"/>
      <c r="K717" s="199"/>
      <c r="L717" s="204"/>
      <c r="M717" s="205"/>
      <c r="N717" s="206"/>
      <c r="O717" s="206"/>
      <c r="P717" s="206"/>
      <c r="Q717" s="206"/>
      <c r="R717" s="206"/>
      <c r="S717" s="206"/>
      <c r="T717" s="207"/>
      <c r="AT717" s="208" t="s">
        <v>238</v>
      </c>
      <c r="AU717" s="208" t="s">
        <v>82</v>
      </c>
      <c r="AV717" s="13" t="s">
        <v>80</v>
      </c>
      <c r="AW717" s="13" t="s">
        <v>35</v>
      </c>
      <c r="AX717" s="13" t="s">
        <v>73</v>
      </c>
      <c r="AY717" s="208" t="s">
        <v>226</v>
      </c>
    </row>
    <row r="718" spans="1:65" s="14" customFormat="1" ht="11.25">
      <c r="B718" s="209"/>
      <c r="C718" s="210"/>
      <c r="D718" s="200" t="s">
        <v>238</v>
      </c>
      <c r="E718" s="211" t="s">
        <v>19</v>
      </c>
      <c r="F718" s="212" t="s">
        <v>3000</v>
      </c>
      <c r="G718" s="210"/>
      <c r="H718" s="213">
        <v>2</v>
      </c>
      <c r="I718" s="214"/>
      <c r="J718" s="210"/>
      <c r="K718" s="210"/>
      <c r="L718" s="215"/>
      <c r="M718" s="216"/>
      <c r="N718" s="217"/>
      <c r="O718" s="217"/>
      <c r="P718" s="217"/>
      <c r="Q718" s="217"/>
      <c r="R718" s="217"/>
      <c r="S718" s="217"/>
      <c r="T718" s="218"/>
      <c r="AT718" s="219" t="s">
        <v>238</v>
      </c>
      <c r="AU718" s="219" t="s">
        <v>82</v>
      </c>
      <c r="AV718" s="14" t="s">
        <v>82</v>
      </c>
      <c r="AW718" s="14" t="s">
        <v>35</v>
      </c>
      <c r="AX718" s="14" t="s">
        <v>73</v>
      </c>
      <c r="AY718" s="219" t="s">
        <v>226</v>
      </c>
    </row>
    <row r="719" spans="1:65" s="15" customFormat="1" ht="11.25">
      <c r="B719" s="220"/>
      <c r="C719" s="221"/>
      <c r="D719" s="200" t="s">
        <v>238</v>
      </c>
      <c r="E719" s="222" t="s">
        <v>19</v>
      </c>
      <c r="F719" s="223" t="s">
        <v>241</v>
      </c>
      <c r="G719" s="221"/>
      <c r="H719" s="224">
        <v>2</v>
      </c>
      <c r="I719" s="225"/>
      <c r="J719" s="221"/>
      <c r="K719" s="221"/>
      <c r="L719" s="226"/>
      <c r="M719" s="227"/>
      <c r="N719" s="228"/>
      <c r="O719" s="228"/>
      <c r="P719" s="228"/>
      <c r="Q719" s="228"/>
      <c r="R719" s="228"/>
      <c r="S719" s="228"/>
      <c r="T719" s="229"/>
      <c r="AT719" s="230" t="s">
        <v>238</v>
      </c>
      <c r="AU719" s="230" t="s">
        <v>82</v>
      </c>
      <c r="AV719" s="15" t="s">
        <v>143</v>
      </c>
      <c r="AW719" s="15" t="s">
        <v>35</v>
      </c>
      <c r="AX719" s="15" t="s">
        <v>80</v>
      </c>
      <c r="AY719" s="230" t="s">
        <v>226</v>
      </c>
    </row>
    <row r="720" spans="1:65" s="2" customFormat="1" ht="16.5" customHeight="1">
      <c r="A720" s="36"/>
      <c r="B720" s="37"/>
      <c r="C720" s="231" t="s">
        <v>2136</v>
      </c>
      <c r="D720" s="231" t="s">
        <v>242</v>
      </c>
      <c r="E720" s="232" t="s">
        <v>3001</v>
      </c>
      <c r="F720" s="233" t="s">
        <v>3002</v>
      </c>
      <c r="G720" s="234" t="s">
        <v>261</v>
      </c>
      <c r="H720" s="235">
        <v>2</v>
      </c>
      <c r="I720" s="236"/>
      <c r="J720" s="237">
        <f>ROUND(I720*H720,2)</f>
        <v>0</v>
      </c>
      <c r="K720" s="233" t="s">
        <v>19</v>
      </c>
      <c r="L720" s="238"/>
      <c r="M720" s="239" t="s">
        <v>19</v>
      </c>
      <c r="N720" s="240" t="s">
        <v>44</v>
      </c>
      <c r="O720" s="66"/>
      <c r="P720" s="189">
        <f>O720*H720</f>
        <v>0</v>
      </c>
      <c r="Q720" s="189">
        <v>4.4999999999999999E-4</v>
      </c>
      <c r="R720" s="189">
        <f>Q720*H720</f>
        <v>8.9999999999999998E-4</v>
      </c>
      <c r="S720" s="189">
        <v>0</v>
      </c>
      <c r="T720" s="190">
        <f>S720*H720</f>
        <v>0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91" t="s">
        <v>246</v>
      </c>
      <c r="AT720" s="191" t="s">
        <v>242</v>
      </c>
      <c r="AU720" s="191" t="s">
        <v>82</v>
      </c>
      <c r="AY720" s="19" t="s">
        <v>226</v>
      </c>
      <c r="BE720" s="192">
        <f>IF(N720="základní",J720,0)</f>
        <v>0</v>
      </c>
      <c r="BF720" s="192">
        <f>IF(N720="snížená",J720,0)</f>
        <v>0</v>
      </c>
      <c r="BG720" s="192">
        <f>IF(N720="zákl. přenesená",J720,0)</f>
        <v>0</v>
      </c>
      <c r="BH720" s="192">
        <f>IF(N720="sníž. přenesená",J720,0)</f>
        <v>0</v>
      </c>
      <c r="BI720" s="192">
        <f>IF(N720="nulová",J720,0)</f>
        <v>0</v>
      </c>
      <c r="BJ720" s="19" t="s">
        <v>80</v>
      </c>
      <c r="BK720" s="192">
        <f>ROUND(I720*H720,2)</f>
        <v>0</v>
      </c>
      <c r="BL720" s="19" t="s">
        <v>234</v>
      </c>
      <c r="BM720" s="191" t="s">
        <v>3003</v>
      </c>
    </row>
    <row r="721" spans="1:65" s="2" customFormat="1" ht="16.5" customHeight="1">
      <c r="A721" s="36"/>
      <c r="B721" s="37"/>
      <c r="C721" s="180" t="s">
        <v>2140</v>
      </c>
      <c r="D721" s="180" t="s">
        <v>229</v>
      </c>
      <c r="E721" s="181" t="s">
        <v>3004</v>
      </c>
      <c r="F721" s="182" t="s">
        <v>3005</v>
      </c>
      <c r="G721" s="183" t="s">
        <v>261</v>
      </c>
      <c r="H721" s="184">
        <v>1</v>
      </c>
      <c r="I721" s="185"/>
      <c r="J721" s="186">
        <f>ROUND(I721*H721,2)</f>
        <v>0</v>
      </c>
      <c r="K721" s="182" t="s">
        <v>19</v>
      </c>
      <c r="L721" s="41"/>
      <c r="M721" s="187" t="s">
        <v>19</v>
      </c>
      <c r="N721" s="188" t="s">
        <v>44</v>
      </c>
      <c r="O721" s="66"/>
      <c r="P721" s="189">
        <f>O721*H721</f>
        <v>0</v>
      </c>
      <c r="Q721" s="189">
        <v>0</v>
      </c>
      <c r="R721" s="189">
        <f>Q721*H721</f>
        <v>0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234</v>
      </c>
      <c r="AT721" s="191" t="s">
        <v>229</v>
      </c>
      <c r="AU721" s="191" t="s">
        <v>82</v>
      </c>
      <c r="AY721" s="19" t="s">
        <v>226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80</v>
      </c>
      <c r="BK721" s="192">
        <f>ROUND(I721*H721,2)</f>
        <v>0</v>
      </c>
      <c r="BL721" s="19" t="s">
        <v>234</v>
      </c>
      <c r="BM721" s="191" t="s">
        <v>3006</v>
      </c>
    </row>
    <row r="722" spans="1:65" s="13" customFormat="1" ht="11.25">
      <c r="B722" s="198"/>
      <c r="C722" s="199"/>
      <c r="D722" s="200" t="s">
        <v>238</v>
      </c>
      <c r="E722" s="201" t="s">
        <v>19</v>
      </c>
      <c r="F722" s="202" t="s">
        <v>2600</v>
      </c>
      <c r="G722" s="199"/>
      <c r="H722" s="201" t="s">
        <v>19</v>
      </c>
      <c r="I722" s="203"/>
      <c r="J722" s="199"/>
      <c r="K722" s="199"/>
      <c r="L722" s="204"/>
      <c r="M722" s="205"/>
      <c r="N722" s="206"/>
      <c r="O722" s="206"/>
      <c r="P722" s="206"/>
      <c r="Q722" s="206"/>
      <c r="R722" s="206"/>
      <c r="S722" s="206"/>
      <c r="T722" s="207"/>
      <c r="AT722" s="208" t="s">
        <v>238</v>
      </c>
      <c r="AU722" s="208" t="s">
        <v>82</v>
      </c>
      <c r="AV722" s="13" t="s">
        <v>80</v>
      </c>
      <c r="AW722" s="13" t="s">
        <v>35</v>
      </c>
      <c r="AX722" s="13" t="s">
        <v>73</v>
      </c>
      <c r="AY722" s="208" t="s">
        <v>226</v>
      </c>
    </row>
    <row r="723" spans="1:65" s="14" customFormat="1" ht="11.25">
      <c r="B723" s="209"/>
      <c r="C723" s="210"/>
      <c r="D723" s="200" t="s">
        <v>238</v>
      </c>
      <c r="E723" s="211" t="s">
        <v>19</v>
      </c>
      <c r="F723" s="212" t="s">
        <v>521</v>
      </c>
      <c r="G723" s="210"/>
      <c r="H723" s="213">
        <v>1</v>
      </c>
      <c r="I723" s="214"/>
      <c r="J723" s="210"/>
      <c r="K723" s="210"/>
      <c r="L723" s="215"/>
      <c r="M723" s="216"/>
      <c r="N723" s="217"/>
      <c r="O723" s="217"/>
      <c r="P723" s="217"/>
      <c r="Q723" s="217"/>
      <c r="R723" s="217"/>
      <c r="S723" s="217"/>
      <c r="T723" s="218"/>
      <c r="AT723" s="219" t="s">
        <v>238</v>
      </c>
      <c r="AU723" s="219" t="s">
        <v>82</v>
      </c>
      <c r="AV723" s="14" t="s">
        <v>82</v>
      </c>
      <c r="AW723" s="14" t="s">
        <v>35</v>
      </c>
      <c r="AX723" s="14" t="s">
        <v>73</v>
      </c>
      <c r="AY723" s="219" t="s">
        <v>226</v>
      </c>
    </row>
    <row r="724" spans="1:65" s="15" customFormat="1" ht="11.25">
      <c r="B724" s="220"/>
      <c r="C724" s="221"/>
      <c r="D724" s="200" t="s">
        <v>238</v>
      </c>
      <c r="E724" s="222" t="s">
        <v>19</v>
      </c>
      <c r="F724" s="223" t="s">
        <v>241</v>
      </c>
      <c r="G724" s="221"/>
      <c r="H724" s="224">
        <v>1</v>
      </c>
      <c r="I724" s="225"/>
      <c r="J724" s="221"/>
      <c r="K724" s="221"/>
      <c r="L724" s="226"/>
      <c r="M724" s="227"/>
      <c r="N724" s="228"/>
      <c r="O724" s="228"/>
      <c r="P724" s="228"/>
      <c r="Q724" s="228"/>
      <c r="R724" s="228"/>
      <c r="S724" s="228"/>
      <c r="T724" s="229"/>
      <c r="AT724" s="230" t="s">
        <v>238</v>
      </c>
      <c r="AU724" s="230" t="s">
        <v>82</v>
      </c>
      <c r="AV724" s="15" t="s">
        <v>143</v>
      </c>
      <c r="AW724" s="15" t="s">
        <v>35</v>
      </c>
      <c r="AX724" s="15" t="s">
        <v>80</v>
      </c>
      <c r="AY724" s="230" t="s">
        <v>226</v>
      </c>
    </row>
    <row r="725" spans="1:65" s="2" customFormat="1" ht="24.2" customHeight="1">
      <c r="A725" s="36"/>
      <c r="B725" s="37"/>
      <c r="C725" s="180" t="s">
        <v>2158</v>
      </c>
      <c r="D725" s="180" t="s">
        <v>229</v>
      </c>
      <c r="E725" s="181" t="s">
        <v>3007</v>
      </c>
      <c r="F725" s="182" t="s">
        <v>3008</v>
      </c>
      <c r="G725" s="183" t="s">
        <v>245</v>
      </c>
      <c r="H725" s="184">
        <v>0.60899999999999999</v>
      </c>
      <c r="I725" s="185"/>
      <c r="J725" s="186">
        <f>ROUND(I725*H725,2)</f>
        <v>0</v>
      </c>
      <c r="K725" s="182" t="s">
        <v>233</v>
      </c>
      <c r="L725" s="41"/>
      <c r="M725" s="187" t="s">
        <v>19</v>
      </c>
      <c r="N725" s="188" t="s">
        <v>44</v>
      </c>
      <c r="O725" s="66"/>
      <c r="P725" s="189">
        <f>O725*H725</f>
        <v>0</v>
      </c>
      <c r="Q725" s="189">
        <v>0</v>
      </c>
      <c r="R725" s="189">
        <f>Q725*H725</f>
        <v>0</v>
      </c>
      <c r="S725" s="189">
        <v>0</v>
      </c>
      <c r="T725" s="190">
        <f>S725*H725</f>
        <v>0</v>
      </c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R725" s="191" t="s">
        <v>234</v>
      </c>
      <c r="AT725" s="191" t="s">
        <v>229</v>
      </c>
      <c r="AU725" s="191" t="s">
        <v>82</v>
      </c>
      <c r="AY725" s="19" t="s">
        <v>226</v>
      </c>
      <c r="BE725" s="192">
        <f>IF(N725="základní",J725,0)</f>
        <v>0</v>
      </c>
      <c r="BF725" s="192">
        <f>IF(N725="snížená",J725,0)</f>
        <v>0</v>
      </c>
      <c r="BG725" s="192">
        <f>IF(N725="zákl. přenesená",J725,0)</f>
        <v>0</v>
      </c>
      <c r="BH725" s="192">
        <f>IF(N725="sníž. přenesená",J725,0)</f>
        <v>0</v>
      </c>
      <c r="BI725" s="192">
        <f>IF(N725="nulová",J725,0)</f>
        <v>0</v>
      </c>
      <c r="BJ725" s="19" t="s">
        <v>80</v>
      </c>
      <c r="BK725" s="192">
        <f>ROUND(I725*H725,2)</f>
        <v>0</v>
      </c>
      <c r="BL725" s="19" t="s">
        <v>234</v>
      </c>
      <c r="BM725" s="191" t="s">
        <v>3009</v>
      </c>
    </row>
    <row r="726" spans="1:65" s="2" customFormat="1" ht="11.25">
      <c r="A726" s="36"/>
      <c r="B726" s="37"/>
      <c r="C726" s="38"/>
      <c r="D726" s="193" t="s">
        <v>236</v>
      </c>
      <c r="E726" s="38"/>
      <c r="F726" s="194" t="s">
        <v>3010</v>
      </c>
      <c r="G726" s="38"/>
      <c r="H726" s="38"/>
      <c r="I726" s="195"/>
      <c r="J726" s="38"/>
      <c r="K726" s="38"/>
      <c r="L726" s="41"/>
      <c r="M726" s="196"/>
      <c r="N726" s="197"/>
      <c r="O726" s="66"/>
      <c r="P726" s="66"/>
      <c r="Q726" s="66"/>
      <c r="R726" s="66"/>
      <c r="S726" s="66"/>
      <c r="T726" s="67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T726" s="19" t="s">
        <v>236</v>
      </c>
      <c r="AU726" s="19" t="s">
        <v>82</v>
      </c>
    </row>
    <row r="727" spans="1:65" s="12" customFormat="1" ht="22.9" customHeight="1">
      <c r="B727" s="164"/>
      <c r="C727" s="165"/>
      <c r="D727" s="166" t="s">
        <v>72</v>
      </c>
      <c r="E727" s="178" t="s">
        <v>3011</v>
      </c>
      <c r="F727" s="178" t="s">
        <v>3012</v>
      </c>
      <c r="G727" s="165"/>
      <c r="H727" s="165"/>
      <c r="I727" s="168"/>
      <c r="J727" s="179">
        <f>BK727</f>
        <v>0</v>
      </c>
      <c r="K727" s="165"/>
      <c r="L727" s="170"/>
      <c r="M727" s="171"/>
      <c r="N727" s="172"/>
      <c r="O727" s="172"/>
      <c r="P727" s="173">
        <f>SUM(P728:P753)</f>
        <v>0</v>
      </c>
      <c r="Q727" s="172"/>
      <c r="R727" s="173">
        <f>SUM(R728:R753)</f>
        <v>0.25324999999999998</v>
      </c>
      <c r="S727" s="172"/>
      <c r="T727" s="174">
        <f>SUM(T728:T753)</f>
        <v>0</v>
      </c>
      <c r="AR727" s="175" t="s">
        <v>82</v>
      </c>
      <c r="AT727" s="176" t="s">
        <v>72</v>
      </c>
      <c r="AU727" s="176" t="s">
        <v>80</v>
      </c>
      <c r="AY727" s="175" t="s">
        <v>226</v>
      </c>
      <c r="BK727" s="177">
        <f>SUM(BK728:BK753)</f>
        <v>0</v>
      </c>
    </row>
    <row r="728" spans="1:65" s="2" customFormat="1" ht="24.2" customHeight="1">
      <c r="A728" s="36"/>
      <c r="B728" s="37"/>
      <c r="C728" s="180" t="s">
        <v>2164</v>
      </c>
      <c r="D728" s="180" t="s">
        <v>229</v>
      </c>
      <c r="E728" s="181" t="s">
        <v>3013</v>
      </c>
      <c r="F728" s="182" t="s">
        <v>3014</v>
      </c>
      <c r="G728" s="183" t="s">
        <v>2852</v>
      </c>
      <c r="H728" s="184">
        <v>2</v>
      </c>
      <c r="I728" s="185"/>
      <c r="J728" s="186">
        <f>ROUND(I728*H728,2)</f>
        <v>0</v>
      </c>
      <c r="K728" s="182" t="s">
        <v>233</v>
      </c>
      <c r="L728" s="41"/>
      <c r="M728" s="187" t="s">
        <v>19</v>
      </c>
      <c r="N728" s="188" t="s">
        <v>44</v>
      </c>
      <c r="O728" s="66"/>
      <c r="P728" s="189">
        <f>O728*H728</f>
        <v>0</v>
      </c>
      <c r="Q728" s="189">
        <v>1.2E-2</v>
      </c>
      <c r="R728" s="189">
        <f>Q728*H728</f>
        <v>2.4E-2</v>
      </c>
      <c r="S728" s="189">
        <v>0</v>
      </c>
      <c r="T728" s="190">
        <f>S728*H728</f>
        <v>0</v>
      </c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R728" s="191" t="s">
        <v>234</v>
      </c>
      <c r="AT728" s="191" t="s">
        <v>229</v>
      </c>
      <c r="AU728" s="191" t="s">
        <v>82</v>
      </c>
      <c r="AY728" s="19" t="s">
        <v>226</v>
      </c>
      <c r="BE728" s="192">
        <f>IF(N728="základní",J728,0)</f>
        <v>0</v>
      </c>
      <c r="BF728" s="192">
        <f>IF(N728="snížená",J728,0)</f>
        <v>0</v>
      </c>
      <c r="BG728" s="192">
        <f>IF(N728="zákl. přenesená",J728,0)</f>
        <v>0</v>
      </c>
      <c r="BH728" s="192">
        <f>IF(N728="sníž. přenesená",J728,0)</f>
        <v>0</v>
      </c>
      <c r="BI728" s="192">
        <f>IF(N728="nulová",J728,0)</f>
        <v>0</v>
      </c>
      <c r="BJ728" s="19" t="s">
        <v>80</v>
      </c>
      <c r="BK728" s="192">
        <f>ROUND(I728*H728,2)</f>
        <v>0</v>
      </c>
      <c r="BL728" s="19" t="s">
        <v>234</v>
      </c>
      <c r="BM728" s="191" t="s">
        <v>3015</v>
      </c>
    </row>
    <row r="729" spans="1:65" s="2" customFormat="1" ht="11.25">
      <c r="A729" s="36"/>
      <c r="B729" s="37"/>
      <c r="C729" s="38"/>
      <c r="D729" s="193" t="s">
        <v>236</v>
      </c>
      <c r="E729" s="38"/>
      <c r="F729" s="194" t="s">
        <v>3016</v>
      </c>
      <c r="G729" s="38"/>
      <c r="H729" s="38"/>
      <c r="I729" s="195"/>
      <c r="J729" s="38"/>
      <c r="K729" s="38"/>
      <c r="L729" s="41"/>
      <c r="M729" s="196"/>
      <c r="N729" s="197"/>
      <c r="O729" s="66"/>
      <c r="P729" s="66"/>
      <c r="Q729" s="66"/>
      <c r="R729" s="66"/>
      <c r="S729" s="66"/>
      <c r="T729" s="67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T729" s="19" t="s">
        <v>236</v>
      </c>
      <c r="AU729" s="19" t="s">
        <v>82</v>
      </c>
    </row>
    <row r="730" spans="1:65" s="13" customFormat="1" ht="11.25">
      <c r="B730" s="198"/>
      <c r="C730" s="199"/>
      <c r="D730" s="200" t="s">
        <v>238</v>
      </c>
      <c r="E730" s="201" t="s">
        <v>19</v>
      </c>
      <c r="F730" s="202" t="s">
        <v>3017</v>
      </c>
      <c r="G730" s="199"/>
      <c r="H730" s="201" t="s">
        <v>19</v>
      </c>
      <c r="I730" s="203"/>
      <c r="J730" s="199"/>
      <c r="K730" s="199"/>
      <c r="L730" s="204"/>
      <c r="M730" s="205"/>
      <c r="N730" s="206"/>
      <c r="O730" s="206"/>
      <c r="P730" s="206"/>
      <c r="Q730" s="206"/>
      <c r="R730" s="206"/>
      <c r="S730" s="206"/>
      <c r="T730" s="207"/>
      <c r="AT730" s="208" t="s">
        <v>238</v>
      </c>
      <c r="AU730" s="208" t="s">
        <v>82</v>
      </c>
      <c r="AV730" s="13" t="s">
        <v>80</v>
      </c>
      <c r="AW730" s="13" t="s">
        <v>35</v>
      </c>
      <c r="AX730" s="13" t="s">
        <v>73</v>
      </c>
      <c r="AY730" s="208" t="s">
        <v>226</v>
      </c>
    </row>
    <row r="731" spans="1:65" s="14" customFormat="1" ht="11.25">
      <c r="B731" s="209"/>
      <c r="C731" s="210"/>
      <c r="D731" s="200" t="s">
        <v>238</v>
      </c>
      <c r="E731" s="211" t="s">
        <v>19</v>
      </c>
      <c r="F731" s="212" t="s">
        <v>360</v>
      </c>
      <c r="G731" s="210"/>
      <c r="H731" s="213">
        <v>2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238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226</v>
      </c>
    </row>
    <row r="732" spans="1:65" s="15" customFormat="1" ht="11.25">
      <c r="B732" s="220"/>
      <c r="C732" s="221"/>
      <c r="D732" s="200" t="s">
        <v>238</v>
      </c>
      <c r="E732" s="222" t="s">
        <v>19</v>
      </c>
      <c r="F732" s="223" t="s">
        <v>241</v>
      </c>
      <c r="G732" s="221"/>
      <c r="H732" s="224">
        <v>2</v>
      </c>
      <c r="I732" s="225"/>
      <c r="J732" s="221"/>
      <c r="K732" s="221"/>
      <c r="L732" s="226"/>
      <c r="M732" s="227"/>
      <c r="N732" s="228"/>
      <c r="O732" s="228"/>
      <c r="P732" s="228"/>
      <c r="Q732" s="228"/>
      <c r="R732" s="228"/>
      <c r="S732" s="228"/>
      <c r="T732" s="229"/>
      <c r="AT732" s="230" t="s">
        <v>238</v>
      </c>
      <c r="AU732" s="230" t="s">
        <v>82</v>
      </c>
      <c r="AV732" s="15" t="s">
        <v>143</v>
      </c>
      <c r="AW732" s="15" t="s">
        <v>35</v>
      </c>
      <c r="AX732" s="15" t="s">
        <v>80</v>
      </c>
      <c r="AY732" s="230" t="s">
        <v>226</v>
      </c>
    </row>
    <row r="733" spans="1:65" s="2" customFormat="1" ht="16.5" customHeight="1">
      <c r="A733" s="36"/>
      <c r="B733" s="37"/>
      <c r="C733" s="180" t="s">
        <v>2168</v>
      </c>
      <c r="D733" s="180" t="s">
        <v>229</v>
      </c>
      <c r="E733" s="181" t="s">
        <v>3018</v>
      </c>
      <c r="F733" s="182" t="s">
        <v>3019</v>
      </c>
      <c r="G733" s="183" t="s">
        <v>2852</v>
      </c>
      <c r="H733" s="184">
        <v>1</v>
      </c>
      <c r="I733" s="185"/>
      <c r="J733" s="186">
        <f>ROUND(I733*H733,2)</f>
        <v>0</v>
      </c>
      <c r="K733" s="182" t="s">
        <v>19</v>
      </c>
      <c r="L733" s="41"/>
      <c r="M733" s="187" t="s">
        <v>19</v>
      </c>
      <c r="N733" s="188" t="s">
        <v>44</v>
      </c>
      <c r="O733" s="66"/>
      <c r="P733" s="189">
        <f>O733*H733</f>
        <v>0</v>
      </c>
      <c r="Q733" s="189">
        <v>1.2E-2</v>
      </c>
      <c r="R733" s="189">
        <f>Q733*H733</f>
        <v>1.2E-2</v>
      </c>
      <c r="S733" s="189">
        <v>0</v>
      </c>
      <c r="T733" s="190">
        <f>S733*H733</f>
        <v>0</v>
      </c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R733" s="191" t="s">
        <v>234</v>
      </c>
      <c r="AT733" s="191" t="s">
        <v>229</v>
      </c>
      <c r="AU733" s="191" t="s">
        <v>82</v>
      </c>
      <c r="AY733" s="19" t="s">
        <v>226</v>
      </c>
      <c r="BE733" s="192">
        <f>IF(N733="základní",J733,0)</f>
        <v>0</v>
      </c>
      <c r="BF733" s="192">
        <f>IF(N733="snížená",J733,0)</f>
        <v>0</v>
      </c>
      <c r="BG733" s="192">
        <f>IF(N733="zákl. přenesená",J733,0)</f>
        <v>0</v>
      </c>
      <c r="BH733" s="192">
        <f>IF(N733="sníž. přenesená",J733,0)</f>
        <v>0</v>
      </c>
      <c r="BI733" s="192">
        <f>IF(N733="nulová",J733,0)</f>
        <v>0</v>
      </c>
      <c r="BJ733" s="19" t="s">
        <v>80</v>
      </c>
      <c r="BK733" s="192">
        <f>ROUND(I733*H733,2)</f>
        <v>0</v>
      </c>
      <c r="BL733" s="19" t="s">
        <v>234</v>
      </c>
      <c r="BM733" s="191" t="s">
        <v>3020</v>
      </c>
    </row>
    <row r="734" spans="1:65" s="13" customFormat="1" ht="11.25">
      <c r="B734" s="198"/>
      <c r="C734" s="199"/>
      <c r="D734" s="200" t="s">
        <v>238</v>
      </c>
      <c r="E734" s="201" t="s">
        <v>19</v>
      </c>
      <c r="F734" s="202" t="s">
        <v>3017</v>
      </c>
      <c r="G734" s="199"/>
      <c r="H734" s="201" t="s">
        <v>19</v>
      </c>
      <c r="I734" s="203"/>
      <c r="J734" s="199"/>
      <c r="K734" s="199"/>
      <c r="L734" s="204"/>
      <c r="M734" s="205"/>
      <c r="N734" s="206"/>
      <c r="O734" s="206"/>
      <c r="P734" s="206"/>
      <c r="Q734" s="206"/>
      <c r="R734" s="206"/>
      <c r="S734" s="206"/>
      <c r="T734" s="207"/>
      <c r="AT734" s="208" t="s">
        <v>238</v>
      </c>
      <c r="AU734" s="208" t="s">
        <v>82</v>
      </c>
      <c r="AV734" s="13" t="s">
        <v>80</v>
      </c>
      <c r="AW734" s="13" t="s">
        <v>35</v>
      </c>
      <c r="AX734" s="13" t="s">
        <v>73</v>
      </c>
      <c r="AY734" s="208" t="s">
        <v>226</v>
      </c>
    </row>
    <row r="735" spans="1:65" s="14" customFormat="1" ht="11.25">
      <c r="B735" s="209"/>
      <c r="C735" s="210"/>
      <c r="D735" s="200" t="s">
        <v>238</v>
      </c>
      <c r="E735" s="211" t="s">
        <v>19</v>
      </c>
      <c r="F735" s="212" t="s">
        <v>521</v>
      </c>
      <c r="G735" s="210"/>
      <c r="H735" s="213">
        <v>1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238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226</v>
      </c>
    </row>
    <row r="736" spans="1:65" s="15" customFormat="1" ht="11.25">
      <c r="B736" s="220"/>
      <c r="C736" s="221"/>
      <c r="D736" s="200" t="s">
        <v>238</v>
      </c>
      <c r="E736" s="222" t="s">
        <v>19</v>
      </c>
      <c r="F736" s="223" t="s">
        <v>241</v>
      </c>
      <c r="G736" s="221"/>
      <c r="H736" s="224">
        <v>1</v>
      </c>
      <c r="I736" s="225"/>
      <c r="J736" s="221"/>
      <c r="K736" s="221"/>
      <c r="L736" s="226"/>
      <c r="M736" s="227"/>
      <c r="N736" s="228"/>
      <c r="O736" s="228"/>
      <c r="P736" s="228"/>
      <c r="Q736" s="228"/>
      <c r="R736" s="228"/>
      <c r="S736" s="228"/>
      <c r="T736" s="229"/>
      <c r="AT736" s="230" t="s">
        <v>238</v>
      </c>
      <c r="AU736" s="230" t="s">
        <v>82</v>
      </c>
      <c r="AV736" s="15" t="s">
        <v>143</v>
      </c>
      <c r="AW736" s="15" t="s">
        <v>35</v>
      </c>
      <c r="AX736" s="15" t="s">
        <v>80</v>
      </c>
      <c r="AY736" s="230" t="s">
        <v>226</v>
      </c>
    </row>
    <row r="737" spans="1:65" s="2" customFormat="1" ht="21.75" customHeight="1">
      <c r="A737" s="36"/>
      <c r="B737" s="37"/>
      <c r="C737" s="180" t="s">
        <v>2172</v>
      </c>
      <c r="D737" s="180" t="s">
        <v>229</v>
      </c>
      <c r="E737" s="181" t="s">
        <v>3021</v>
      </c>
      <c r="F737" s="182" t="s">
        <v>3022</v>
      </c>
      <c r="G737" s="183" t="s">
        <v>2852</v>
      </c>
      <c r="H737" s="184">
        <v>4</v>
      </c>
      <c r="I737" s="185"/>
      <c r="J737" s="186">
        <f>ROUND(I737*H737,2)</f>
        <v>0</v>
      </c>
      <c r="K737" s="182" t="s">
        <v>233</v>
      </c>
      <c r="L737" s="41"/>
      <c r="M737" s="187" t="s">
        <v>19</v>
      </c>
      <c r="N737" s="188" t="s">
        <v>44</v>
      </c>
      <c r="O737" s="66"/>
      <c r="P737" s="189">
        <f>O737*H737</f>
        <v>0</v>
      </c>
      <c r="Q737" s="189">
        <v>1.5599999999999999E-2</v>
      </c>
      <c r="R737" s="189">
        <f>Q737*H737</f>
        <v>6.2399999999999997E-2</v>
      </c>
      <c r="S737" s="189">
        <v>0</v>
      </c>
      <c r="T737" s="190">
        <f>S737*H737</f>
        <v>0</v>
      </c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R737" s="191" t="s">
        <v>234</v>
      </c>
      <c r="AT737" s="191" t="s">
        <v>229</v>
      </c>
      <c r="AU737" s="191" t="s">
        <v>82</v>
      </c>
      <c r="AY737" s="19" t="s">
        <v>226</v>
      </c>
      <c r="BE737" s="192">
        <f>IF(N737="základní",J737,0)</f>
        <v>0</v>
      </c>
      <c r="BF737" s="192">
        <f>IF(N737="snížená",J737,0)</f>
        <v>0</v>
      </c>
      <c r="BG737" s="192">
        <f>IF(N737="zákl. přenesená",J737,0)</f>
        <v>0</v>
      </c>
      <c r="BH737" s="192">
        <f>IF(N737="sníž. přenesená",J737,0)</f>
        <v>0</v>
      </c>
      <c r="BI737" s="192">
        <f>IF(N737="nulová",J737,0)</f>
        <v>0</v>
      </c>
      <c r="BJ737" s="19" t="s">
        <v>80</v>
      </c>
      <c r="BK737" s="192">
        <f>ROUND(I737*H737,2)</f>
        <v>0</v>
      </c>
      <c r="BL737" s="19" t="s">
        <v>234</v>
      </c>
      <c r="BM737" s="191" t="s">
        <v>3023</v>
      </c>
    </row>
    <row r="738" spans="1:65" s="2" customFormat="1" ht="11.25">
      <c r="A738" s="36"/>
      <c r="B738" s="37"/>
      <c r="C738" s="38"/>
      <c r="D738" s="193" t="s">
        <v>236</v>
      </c>
      <c r="E738" s="38"/>
      <c r="F738" s="194" t="s">
        <v>3024</v>
      </c>
      <c r="G738" s="38"/>
      <c r="H738" s="38"/>
      <c r="I738" s="195"/>
      <c r="J738" s="38"/>
      <c r="K738" s="38"/>
      <c r="L738" s="41"/>
      <c r="M738" s="196"/>
      <c r="N738" s="197"/>
      <c r="O738" s="66"/>
      <c r="P738" s="66"/>
      <c r="Q738" s="66"/>
      <c r="R738" s="66"/>
      <c r="S738" s="66"/>
      <c r="T738" s="67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T738" s="19" t="s">
        <v>236</v>
      </c>
      <c r="AU738" s="19" t="s">
        <v>82</v>
      </c>
    </row>
    <row r="739" spans="1:65" s="13" customFormat="1" ht="11.25">
      <c r="B739" s="198"/>
      <c r="C739" s="199"/>
      <c r="D739" s="200" t="s">
        <v>238</v>
      </c>
      <c r="E739" s="201" t="s">
        <v>19</v>
      </c>
      <c r="F739" s="202" t="s">
        <v>3017</v>
      </c>
      <c r="G739" s="199"/>
      <c r="H739" s="201" t="s">
        <v>19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238</v>
      </c>
      <c r="AU739" s="208" t="s">
        <v>82</v>
      </c>
      <c r="AV739" s="13" t="s">
        <v>80</v>
      </c>
      <c r="AW739" s="13" t="s">
        <v>35</v>
      </c>
      <c r="AX739" s="13" t="s">
        <v>73</v>
      </c>
      <c r="AY739" s="208" t="s">
        <v>226</v>
      </c>
    </row>
    <row r="740" spans="1:65" s="14" customFormat="1" ht="11.25">
      <c r="B740" s="209"/>
      <c r="C740" s="210"/>
      <c r="D740" s="200" t="s">
        <v>238</v>
      </c>
      <c r="E740" s="211" t="s">
        <v>19</v>
      </c>
      <c r="F740" s="212" t="s">
        <v>509</v>
      </c>
      <c r="G740" s="210"/>
      <c r="H740" s="213">
        <v>4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238</v>
      </c>
      <c r="AU740" s="219" t="s">
        <v>82</v>
      </c>
      <c r="AV740" s="14" t="s">
        <v>82</v>
      </c>
      <c r="AW740" s="14" t="s">
        <v>35</v>
      </c>
      <c r="AX740" s="14" t="s">
        <v>73</v>
      </c>
      <c r="AY740" s="219" t="s">
        <v>226</v>
      </c>
    </row>
    <row r="741" spans="1:65" s="15" customFormat="1" ht="11.25">
      <c r="B741" s="220"/>
      <c r="C741" s="221"/>
      <c r="D741" s="200" t="s">
        <v>238</v>
      </c>
      <c r="E741" s="222" t="s">
        <v>19</v>
      </c>
      <c r="F741" s="223" t="s">
        <v>241</v>
      </c>
      <c r="G741" s="221"/>
      <c r="H741" s="224">
        <v>4</v>
      </c>
      <c r="I741" s="225"/>
      <c r="J741" s="221"/>
      <c r="K741" s="221"/>
      <c r="L741" s="226"/>
      <c r="M741" s="227"/>
      <c r="N741" s="228"/>
      <c r="O741" s="228"/>
      <c r="P741" s="228"/>
      <c r="Q741" s="228"/>
      <c r="R741" s="228"/>
      <c r="S741" s="228"/>
      <c r="T741" s="229"/>
      <c r="AT741" s="230" t="s">
        <v>238</v>
      </c>
      <c r="AU741" s="230" t="s">
        <v>82</v>
      </c>
      <c r="AV741" s="15" t="s">
        <v>143</v>
      </c>
      <c r="AW741" s="15" t="s">
        <v>35</v>
      </c>
      <c r="AX741" s="15" t="s">
        <v>80</v>
      </c>
      <c r="AY741" s="230" t="s">
        <v>226</v>
      </c>
    </row>
    <row r="742" spans="1:65" s="2" customFormat="1" ht="24.2" customHeight="1">
      <c r="A742" s="36"/>
      <c r="B742" s="37"/>
      <c r="C742" s="180" t="s">
        <v>2176</v>
      </c>
      <c r="D742" s="180" t="s">
        <v>229</v>
      </c>
      <c r="E742" s="181" t="s">
        <v>3025</v>
      </c>
      <c r="F742" s="182" t="s">
        <v>3026</v>
      </c>
      <c r="G742" s="183" t="s">
        <v>2852</v>
      </c>
      <c r="H742" s="184">
        <v>4</v>
      </c>
      <c r="I742" s="185"/>
      <c r="J742" s="186">
        <f>ROUND(I742*H742,2)</f>
        <v>0</v>
      </c>
      <c r="K742" s="182" t="s">
        <v>233</v>
      </c>
      <c r="L742" s="41"/>
      <c r="M742" s="187" t="s">
        <v>19</v>
      </c>
      <c r="N742" s="188" t="s">
        <v>44</v>
      </c>
      <c r="O742" s="66"/>
      <c r="P742" s="189">
        <f>O742*H742</f>
        <v>0</v>
      </c>
      <c r="Q742" s="189">
        <v>1.6650000000000002E-2</v>
      </c>
      <c r="R742" s="189">
        <f>Q742*H742</f>
        <v>6.6600000000000006E-2</v>
      </c>
      <c r="S742" s="189">
        <v>0</v>
      </c>
      <c r="T742" s="190">
        <f>S742*H742</f>
        <v>0</v>
      </c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R742" s="191" t="s">
        <v>234</v>
      </c>
      <c r="AT742" s="191" t="s">
        <v>229</v>
      </c>
      <c r="AU742" s="191" t="s">
        <v>82</v>
      </c>
      <c r="AY742" s="19" t="s">
        <v>226</v>
      </c>
      <c r="BE742" s="192">
        <f>IF(N742="základní",J742,0)</f>
        <v>0</v>
      </c>
      <c r="BF742" s="192">
        <f>IF(N742="snížená",J742,0)</f>
        <v>0</v>
      </c>
      <c r="BG742" s="192">
        <f>IF(N742="zákl. přenesená",J742,0)</f>
        <v>0</v>
      </c>
      <c r="BH742" s="192">
        <f>IF(N742="sníž. přenesená",J742,0)</f>
        <v>0</v>
      </c>
      <c r="BI742" s="192">
        <f>IF(N742="nulová",J742,0)</f>
        <v>0</v>
      </c>
      <c r="BJ742" s="19" t="s">
        <v>80</v>
      </c>
      <c r="BK742" s="192">
        <f>ROUND(I742*H742,2)</f>
        <v>0</v>
      </c>
      <c r="BL742" s="19" t="s">
        <v>234</v>
      </c>
      <c r="BM742" s="191" t="s">
        <v>3027</v>
      </c>
    </row>
    <row r="743" spans="1:65" s="2" customFormat="1" ht="11.25">
      <c r="A743" s="36"/>
      <c r="B743" s="37"/>
      <c r="C743" s="38"/>
      <c r="D743" s="193" t="s">
        <v>236</v>
      </c>
      <c r="E743" s="38"/>
      <c r="F743" s="194" t="s">
        <v>3028</v>
      </c>
      <c r="G743" s="38"/>
      <c r="H743" s="38"/>
      <c r="I743" s="195"/>
      <c r="J743" s="38"/>
      <c r="K743" s="38"/>
      <c r="L743" s="41"/>
      <c r="M743" s="196"/>
      <c r="N743" s="197"/>
      <c r="O743" s="66"/>
      <c r="P743" s="66"/>
      <c r="Q743" s="66"/>
      <c r="R743" s="66"/>
      <c r="S743" s="66"/>
      <c r="T743" s="67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T743" s="19" t="s">
        <v>236</v>
      </c>
      <c r="AU743" s="19" t="s">
        <v>82</v>
      </c>
    </row>
    <row r="744" spans="1:65" s="13" customFormat="1" ht="11.25">
      <c r="B744" s="198"/>
      <c r="C744" s="199"/>
      <c r="D744" s="200" t="s">
        <v>238</v>
      </c>
      <c r="E744" s="201" t="s">
        <v>19</v>
      </c>
      <c r="F744" s="202" t="s">
        <v>3017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238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226</v>
      </c>
    </row>
    <row r="745" spans="1:65" s="14" customFormat="1" ht="11.25">
      <c r="B745" s="209"/>
      <c r="C745" s="210"/>
      <c r="D745" s="200" t="s">
        <v>238</v>
      </c>
      <c r="E745" s="211" t="s">
        <v>19</v>
      </c>
      <c r="F745" s="212" t="s">
        <v>509</v>
      </c>
      <c r="G745" s="210"/>
      <c r="H745" s="213">
        <v>4</v>
      </c>
      <c r="I745" s="214"/>
      <c r="J745" s="210"/>
      <c r="K745" s="210"/>
      <c r="L745" s="215"/>
      <c r="M745" s="216"/>
      <c r="N745" s="217"/>
      <c r="O745" s="217"/>
      <c r="P745" s="217"/>
      <c r="Q745" s="217"/>
      <c r="R745" s="217"/>
      <c r="S745" s="217"/>
      <c r="T745" s="218"/>
      <c r="AT745" s="219" t="s">
        <v>238</v>
      </c>
      <c r="AU745" s="219" t="s">
        <v>82</v>
      </c>
      <c r="AV745" s="14" t="s">
        <v>82</v>
      </c>
      <c r="AW745" s="14" t="s">
        <v>35</v>
      </c>
      <c r="AX745" s="14" t="s">
        <v>73</v>
      </c>
      <c r="AY745" s="219" t="s">
        <v>226</v>
      </c>
    </row>
    <row r="746" spans="1:65" s="15" customFormat="1" ht="11.25">
      <c r="B746" s="220"/>
      <c r="C746" s="221"/>
      <c r="D746" s="200" t="s">
        <v>238</v>
      </c>
      <c r="E746" s="222" t="s">
        <v>19</v>
      </c>
      <c r="F746" s="223" t="s">
        <v>241</v>
      </c>
      <c r="G746" s="221"/>
      <c r="H746" s="224">
        <v>4</v>
      </c>
      <c r="I746" s="225"/>
      <c r="J746" s="221"/>
      <c r="K746" s="221"/>
      <c r="L746" s="226"/>
      <c r="M746" s="227"/>
      <c r="N746" s="228"/>
      <c r="O746" s="228"/>
      <c r="P746" s="228"/>
      <c r="Q746" s="228"/>
      <c r="R746" s="228"/>
      <c r="S746" s="228"/>
      <c r="T746" s="229"/>
      <c r="AT746" s="230" t="s">
        <v>238</v>
      </c>
      <c r="AU746" s="230" t="s">
        <v>82</v>
      </c>
      <c r="AV746" s="15" t="s">
        <v>143</v>
      </c>
      <c r="AW746" s="15" t="s">
        <v>35</v>
      </c>
      <c r="AX746" s="15" t="s">
        <v>80</v>
      </c>
      <c r="AY746" s="230" t="s">
        <v>226</v>
      </c>
    </row>
    <row r="747" spans="1:65" s="2" customFormat="1" ht="24.2" customHeight="1">
      <c r="A747" s="36"/>
      <c r="B747" s="37"/>
      <c r="C747" s="180" t="s">
        <v>2183</v>
      </c>
      <c r="D747" s="180" t="s">
        <v>229</v>
      </c>
      <c r="E747" s="181" t="s">
        <v>3029</v>
      </c>
      <c r="F747" s="182" t="s">
        <v>3030</v>
      </c>
      <c r="G747" s="183" t="s">
        <v>2852</v>
      </c>
      <c r="H747" s="184">
        <v>5</v>
      </c>
      <c r="I747" s="185"/>
      <c r="J747" s="186">
        <f>ROUND(I747*H747,2)</f>
        <v>0</v>
      </c>
      <c r="K747" s="182" t="s">
        <v>233</v>
      </c>
      <c r="L747" s="41"/>
      <c r="M747" s="187" t="s">
        <v>19</v>
      </c>
      <c r="N747" s="188" t="s">
        <v>44</v>
      </c>
      <c r="O747" s="66"/>
      <c r="P747" s="189">
        <f>O747*H747</f>
        <v>0</v>
      </c>
      <c r="Q747" s="189">
        <v>1.7649999999999999E-2</v>
      </c>
      <c r="R747" s="189">
        <f>Q747*H747</f>
        <v>8.8249999999999995E-2</v>
      </c>
      <c r="S747" s="189">
        <v>0</v>
      </c>
      <c r="T747" s="190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91" t="s">
        <v>234</v>
      </c>
      <c r="AT747" s="191" t="s">
        <v>229</v>
      </c>
      <c r="AU747" s="191" t="s">
        <v>82</v>
      </c>
      <c r="AY747" s="19" t="s">
        <v>226</v>
      </c>
      <c r="BE747" s="192">
        <f>IF(N747="základní",J747,0)</f>
        <v>0</v>
      </c>
      <c r="BF747" s="192">
        <f>IF(N747="snížená",J747,0)</f>
        <v>0</v>
      </c>
      <c r="BG747" s="192">
        <f>IF(N747="zákl. přenesená",J747,0)</f>
        <v>0</v>
      </c>
      <c r="BH747" s="192">
        <f>IF(N747="sníž. přenesená",J747,0)</f>
        <v>0</v>
      </c>
      <c r="BI747" s="192">
        <f>IF(N747="nulová",J747,0)</f>
        <v>0</v>
      </c>
      <c r="BJ747" s="19" t="s">
        <v>80</v>
      </c>
      <c r="BK747" s="192">
        <f>ROUND(I747*H747,2)</f>
        <v>0</v>
      </c>
      <c r="BL747" s="19" t="s">
        <v>234</v>
      </c>
      <c r="BM747" s="191" t="s">
        <v>3031</v>
      </c>
    </row>
    <row r="748" spans="1:65" s="2" customFormat="1" ht="11.25">
      <c r="A748" s="36"/>
      <c r="B748" s="37"/>
      <c r="C748" s="38"/>
      <c r="D748" s="193" t="s">
        <v>236</v>
      </c>
      <c r="E748" s="38"/>
      <c r="F748" s="194" t="s">
        <v>3032</v>
      </c>
      <c r="G748" s="38"/>
      <c r="H748" s="38"/>
      <c r="I748" s="195"/>
      <c r="J748" s="38"/>
      <c r="K748" s="38"/>
      <c r="L748" s="41"/>
      <c r="M748" s="196"/>
      <c r="N748" s="197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236</v>
      </c>
      <c r="AU748" s="19" t="s">
        <v>82</v>
      </c>
    </row>
    <row r="749" spans="1:65" s="13" customFormat="1" ht="11.25">
      <c r="B749" s="198"/>
      <c r="C749" s="199"/>
      <c r="D749" s="200" t="s">
        <v>238</v>
      </c>
      <c r="E749" s="201" t="s">
        <v>19</v>
      </c>
      <c r="F749" s="202" t="s">
        <v>3017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238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226</v>
      </c>
    </row>
    <row r="750" spans="1:65" s="14" customFormat="1" ht="11.25">
      <c r="B750" s="209"/>
      <c r="C750" s="210"/>
      <c r="D750" s="200" t="s">
        <v>238</v>
      </c>
      <c r="E750" s="211" t="s">
        <v>19</v>
      </c>
      <c r="F750" s="212" t="s">
        <v>1169</v>
      </c>
      <c r="G750" s="210"/>
      <c r="H750" s="213">
        <v>5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238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226</v>
      </c>
    </row>
    <row r="751" spans="1:65" s="15" customFormat="1" ht="11.25">
      <c r="B751" s="220"/>
      <c r="C751" s="221"/>
      <c r="D751" s="200" t="s">
        <v>238</v>
      </c>
      <c r="E751" s="222" t="s">
        <v>19</v>
      </c>
      <c r="F751" s="223" t="s">
        <v>241</v>
      </c>
      <c r="G751" s="221"/>
      <c r="H751" s="224">
        <v>5</v>
      </c>
      <c r="I751" s="225"/>
      <c r="J751" s="221"/>
      <c r="K751" s="221"/>
      <c r="L751" s="226"/>
      <c r="M751" s="227"/>
      <c r="N751" s="228"/>
      <c r="O751" s="228"/>
      <c r="P751" s="228"/>
      <c r="Q751" s="228"/>
      <c r="R751" s="228"/>
      <c r="S751" s="228"/>
      <c r="T751" s="229"/>
      <c r="AT751" s="230" t="s">
        <v>238</v>
      </c>
      <c r="AU751" s="230" t="s">
        <v>82</v>
      </c>
      <c r="AV751" s="15" t="s">
        <v>143</v>
      </c>
      <c r="AW751" s="15" t="s">
        <v>35</v>
      </c>
      <c r="AX751" s="15" t="s">
        <v>80</v>
      </c>
      <c r="AY751" s="230" t="s">
        <v>226</v>
      </c>
    </row>
    <row r="752" spans="1:65" s="2" customFormat="1" ht="24.2" customHeight="1">
      <c r="A752" s="36"/>
      <c r="B752" s="37"/>
      <c r="C752" s="180" t="s">
        <v>2189</v>
      </c>
      <c r="D752" s="180" t="s">
        <v>229</v>
      </c>
      <c r="E752" s="181" t="s">
        <v>3033</v>
      </c>
      <c r="F752" s="182" t="s">
        <v>3034</v>
      </c>
      <c r="G752" s="183" t="s">
        <v>245</v>
      </c>
      <c r="H752" s="184">
        <v>0.253</v>
      </c>
      <c r="I752" s="185"/>
      <c r="J752" s="186">
        <f>ROUND(I752*H752,2)</f>
        <v>0</v>
      </c>
      <c r="K752" s="182" t="s">
        <v>233</v>
      </c>
      <c r="L752" s="41"/>
      <c r="M752" s="187" t="s">
        <v>19</v>
      </c>
      <c r="N752" s="188" t="s">
        <v>44</v>
      </c>
      <c r="O752" s="66"/>
      <c r="P752" s="189">
        <f>O752*H752</f>
        <v>0</v>
      </c>
      <c r="Q752" s="189">
        <v>0</v>
      </c>
      <c r="R752" s="189">
        <f>Q752*H752</f>
        <v>0</v>
      </c>
      <c r="S752" s="189">
        <v>0</v>
      </c>
      <c r="T752" s="190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91" t="s">
        <v>234</v>
      </c>
      <c r="AT752" s="191" t="s">
        <v>229</v>
      </c>
      <c r="AU752" s="191" t="s">
        <v>82</v>
      </c>
      <c r="AY752" s="19" t="s">
        <v>226</v>
      </c>
      <c r="BE752" s="192">
        <f>IF(N752="základní",J752,0)</f>
        <v>0</v>
      </c>
      <c r="BF752" s="192">
        <f>IF(N752="snížená",J752,0)</f>
        <v>0</v>
      </c>
      <c r="BG752" s="192">
        <f>IF(N752="zákl. přenesená",J752,0)</f>
        <v>0</v>
      </c>
      <c r="BH752" s="192">
        <f>IF(N752="sníž. přenesená",J752,0)</f>
        <v>0</v>
      </c>
      <c r="BI752" s="192">
        <f>IF(N752="nulová",J752,0)</f>
        <v>0</v>
      </c>
      <c r="BJ752" s="19" t="s">
        <v>80</v>
      </c>
      <c r="BK752" s="192">
        <f>ROUND(I752*H752,2)</f>
        <v>0</v>
      </c>
      <c r="BL752" s="19" t="s">
        <v>234</v>
      </c>
      <c r="BM752" s="191" t="s">
        <v>3035</v>
      </c>
    </row>
    <row r="753" spans="1:65" s="2" customFormat="1" ht="11.25">
      <c r="A753" s="36"/>
      <c r="B753" s="37"/>
      <c r="C753" s="38"/>
      <c r="D753" s="193" t="s">
        <v>236</v>
      </c>
      <c r="E753" s="38"/>
      <c r="F753" s="194" t="s">
        <v>3036</v>
      </c>
      <c r="G753" s="38"/>
      <c r="H753" s="38"/>
      <c r="I753" s="195"/>
      <c r="J753" s="38"/>
      <c r="K753" s="38"/>
      <c r="L753" s="41"/>
      <c r="M753" s="196"/>
      <c r="N753" s="197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236</v>
      </c>
      <c r="AU753" s="19" t="s">
        <v>82</v>
      </c>
    </row>
    <row r="754" spans="1:65" s="12" customFormat="1" ht="22.9" customHeight="1">
      <c r="B754" s="164"/>
      <c r="C754" s="165"/>
      <c r="D754" s="166" t="s">
        <v>72</v>
      </c>
      <c r="E754" s="178" t="s">
        <v>2060</v>
      </c>
      <c r="F754" s="178" t="s">
        <v>2061</v>
      </c>
      <c r="G754" s="165"/>
      <c r="H754" s="165"/>
      <c r="I754" s="168"/>
      <c r="J754" s="179">
        <f>BK754</f>
        <v>0</v>
      </c>
      <c r="K754" s="165"/>
      <c r="L754" s="170"/>
      <c r="M754" s="171"/>
      <c r="N754" s="172"/>
      <c r="O754" s="172"/>
      <c r="P754" s="173">
        <f>SUM(P755:P767)</f>
        <v>0</v>
      </c>
      <c r="Q754" s="172"/>
      <c r="R754" s="173">
        <f>SUM(R755:R767)</f>
        <v>0.49248000000000003</v>
      </c>
      <c r="S754" s="172"/>
      <c r="T754" s="174">
        <f>SUM(T755:T767)</f>
        <v>0</v>
      </c>
      <c r="AR754" s="175" t="s">
        <v>82</v>
      </c>
      <c r="AT754" s="176" t="s">
        <v>72</v>
      </c>
      <c r="AU754" s="176" t="s">
        <v>80</v>
      </c>
      <c r="AY754" s="175" t="s">
        <v>226</v>
      </c>
      <c r="BK754" s="177">
        <f>SUM(BK755:BK767)</f>
        <v>0</v>
      </c>
    </row>
    <row r="755" spans="1:65" s="2" customFormat="1" ht="21.75" customHeight="1">
      <c r="A755" s="36"/>
      <c r="B755" s="37"/>
      <c r="C755" s="180" t="s">
        <v>2194</v>
      </c>
      <c r="D755" s="180" t="s">
        <v>229</v>
      </c>
      <c r="E755" s="181" t="s">
        <v>3037</v>
      </c>
      <c r="F755" s="182" t="s">
        <v>3038</v>
      </c>
      <c r="G755" s="183" t="s">
        <v>261</v>
      </c>
      <c r="H755" s="184">
        <v>6</v>
      </c>
      <c r="I755" s="185"/>
      <c r="J755" s="186">
        <f>ROUND(I755*H755,2)</f>
        <v>0</v>
      </c>
      <c r="K755" s="182" t="s">
        <v>233</v>
      </c>
      <c r="L755" s="41"/>
      <c r="M755" s="187" t="s">
        <v>19</v>
      </c>
      <c r="N755" s="188" t="s">
        <v>44</v>
      </c>
      <c r="O755" s="66"/>
      <c r="P755" s="189">
        <f>O755*H755</f>
        <v>0</v>
      </c>
      <c r="Q755" s="189">
        <v>0</v>
      </c>
      <c r="R755" s="189">
        <f>Q755*H755</f>
        <v>0</v>
      </c>
      <c r="S755" s="189">
        <v>0</v>
      </c>
      <c r="T755" s="190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91" t="s">
        <v>234</v>
      </c>
      <c r="AT755" s="191" t="s">
        <v>229</v>
      </c>
      <c r="AU755" s="191" t="s">
        <v>82</v>
      </c>
      <c r="AY755" s="19" t="s">
        <v>226</v>
      </c>
      <c r="BE755" s="192">
        <f>IF(N755="základní",J755,0)</f>
        <v>0</v>
      </c>
      <c r="BF755" s="192">
        <f>IF(N755="snížená",J755,0)</f>
        <v>0</v>
      </c>
      <c r="BG755" s="192">
        <f>IF(N755="zákl. přenesená",J755,0)</f>
        <v>0</v>
      </c>
      <c r="BH755" s="192">
        <f>IF(N755="sníž. přenesená",J755,0)</f>
        <v>0</v>
      </c>
      <c r="BI755" s="192">
        <f>IF(N755="nulová",J755,0)</f>
        <v>0</v>
      </c>
      <c r="BJ755" s="19" t="s">
        <v>80</v>
      </c>
      <c r="BK755" s="192">
        <f>ROUND(I755*H755,2)</f>
        <v>0</v>
      </c>
      <c r="BL755" s="19" t="s">
        <v>234</v>
      </c>
      <c r="BM755" s="191" t="s">
        <v>3039</v>
      </c>
    </row>
    <row r="756" spans="1:65" s="2" customFormat="1" ht="11.25">
      <c r="A756" s="36"/>
      <c r="B756" s="37"/>
      <c r="C756" s="38"/>
      <c r="D756" s="193" t="s">
        <v>236</v>
      </c>
      <c r="E756" s="38"/>
      <c r="F756" s="194" t="s">
        <v>3040</v>
      </c>
      <c r="G756" s="38"/>
      <c r="H756" s="38"/>
      <c r="I756" s="195"/>
      <c r="J756" s="38"/>
      <c r="K756" s="38"/>
      <c r="L756" s="41"/>
      <c r="M756" s="196"/>
      <c r="N756" s="197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236</v>
      </c>
      <c r="AU756" s="19" t="s">
        <v>82</v>
      </c>
    </row>
    <row r="757" spans="1:65" s="13" customFormat="1" ht="11.25">
      <c r="B757" s="198"/>
      <c r="C757" s="199"/>
      <c r="D757" s="200" t="s">
        <v>238</v>
      </c>
      <c r="E757" s="201" t="s">
        <v>19</v>
      </c>
      <c r="F757" s="202" t="s">
        <v>2878</v>
      </c>
      <c r="G757" s="199"/>
      <c r="H757" s="201" t="s">
        <v>19</v>
      </c>
      <c r="I757" s="203"/>
      <c r="J757" s="199"/>
      <c r="K757" s="199"/>
      <c r="L757" s="204"/>
      <c r="M757" s="205"/>
      <c r="N757" s="206"/>
      <c r="O757" s="206"/>
      <c r="P757" s="206"/>
      <c r="Q757" s="206"/>
      <c r="R757" s="206"/>
      <c r="S757" s="206"/>
      <c r="T757" s="207"/>
      <c r="AT757" s="208" t="s">
        <v>238</v>
      </c>
      <c r="AU757" s="208" t="s">
        <v>82</v>
      </c>
      <c r="AV757" s="13" t="s">
        <v>80</v>
      </c>
      <c r="AW757" s="13" t="s">
        <v>35</v>
      </c>
      <c r="AX757" s="13" t="s">
        <v>73</v>
      </c>
      <c r="AY757" s="208" t="s">
        <v>226</v>
      </c>
    </row>
    <row r="758" spans="1:65" s="14" customFormat="1" ht="11.25">
      <c r="B758" s="209"/>
      <c r="C758" s="210"/>
      <c r="D758" s="200" t="s">
        <v>238</v>
      </c>
      <c r="E758" s="211" t="s">
        <v>19</v>
      </c>
      <c r="F758" s="212" t="s">
        <v>3041</v>
      </c>
      <c r="G758" s="210"/>
      <c r="H758" s="213">
        <v>6</v>
      </c>
      <c r="I758" s="214"/>
      <c r="J758" s="210"/>
      <c r="K758" s="210"/>
      <c r="L758" s="215"/>
      <c r="M758" s="216"/>
      <c r="N758" s="217"/>
      <c r="O758" s="217"/>
      <c r="P758" s="217"/>
      <c r="Q758" s="217"/>
      <c r="R758" s="217"/>
      <c r="S758" s="217"/>
      <c r="T758" s="218"/>
      <c r="AT758" s="219" t="s">
        <v>238</v>
      </c>
      <c r="AU758" s="219" t="s">
        <v>82</v>
      </c>
      <c r="AV758" s="14" t="s">
        <v>82</v>
      </c>
      <c r="AW758" s="14" t="s">
        <v>35</v>
      </c>
      <c r="AX758" s="14" t="s">
        <v>73</v>
      </c>
      <c r="AY758" s="219" t="s">
        <v>226</v>
      </c>
    </row>
    <row r="759" spans="1:65" s="15" customFormat="1" ht="11.25">
      <c r="B759" s="220"/>
      <c r="C759" s="221"/>
      <c r="D759" s="200" t="s">
        <v>238</v>
      </c>
      <c r="E759" s="222" t="s">
        <v>19</v>
      </c>
      <c r="F759" s="223" t="s">
        <v>241</v>
      </c>
      <c r="G759" s="221"/>
      <c r="H759" s="224">
        <v>6</v>
      </c>
      <c r="I759" s="225"/>
      <c r="J759" s="221"/>
      <c r="K759" s="221"/>
      <c r="L759" s="226"/>
      <c r="M759" s="227"/>
      <c r="N759" s="228"/>
      <c r="O759" s="228"/>
      <c r="P759" s="228"/>
      <c r="Q759" s="228"/>
      <c r="R759" s="228"/>
      <c r="S759" s="228"/>
      <c r="T759" s="229"/>
      <c r="AT759" s="230" t="s">
        <v>238</v>
      </c>
      <c r="AU759" s="230" t="s">
        <v>82</v>
      </c>
      <c r="AV759" s="15" t="s">
        <v>143</v>
      </c>
      <c r="AW759" s="15" t="s">
        <v>35</v>
      </c>
      <c r="AX759" s="15" t="s">
        <v>80</v>
      </c>
      <c r="AY759" s="230" t="s">
        <v>226</v>
      </c>
    </row>
    <row r="760" spans="1:65" s="2" customFormat="1" ht="16.5" customHeight="1">
      <c r="A760" s="36"/>
      <c r="B760" s="37"/>
      <c r="C760" s="231" t="s">
        <v>2201</v>
      </c>
      <c r="D760" s="231" t="s">
        <v>242</v>
      </c>
      <c r="E760" s="232" t="s">
        <v>3042</v>
      </c>
      <c r="F760" s="233" t="s">
        <v>3043</v>
      </c>
      <c r="G760" s="234" t="s">
        <v>232</v>
      </c>
      <c r="H760" s="235">
        <v>14.4</v>
      </c>
      <c r="I760" s="236"/>
      <c r="J760" s="237">
        <f>ROUND(I760*H760,2)</f>
        <v>0</v>
      </c>
      <c r="K760" s="233" t="s">
        <v>19</v>
      </c>
      <c r="L760" s="238"/>
      <c r="M760" s="239" t="s">
        <v>19</v>
      </c>
      <c r="N760" s="240" t="s">
        <v>44</v>
      </c>
      <c r="O760" s="66"/>
      <c r="P760" s="189">
        <f>O760*H760</f>
        <v>0</v>
      </c>
      <c r="Q760" s="189">
        <v>3.4200000000000001E-2</v>
      </c>
      <c r="R760" s="189">
        <f>Q760*H760</f>
        <v>0.49248000000000003</v>
      </c>
      <c r="S760" s="189">
        <v>0</v>
      </c>
      <c r="T760" s="190">
        <f>S760*H760</f>
        <v>0</v>
      </c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R760" s="191" t="s">
        <v>246</v>
      </c>
      <c r="AT760" s="191" t="s">
        <v>242</v>
      </c>
      <c r="AU760" s="191" t="s">
        <v>82</v>
      </c>
      <c r="AY760" s="19" t="s">
        <v>226</v>
      </c>
      <c r="BE760" s="192">
        <f>IF(N760="základní",J760,0)</f>
        <v>0</v>
      </c>
      <c r="BF760" s="192">
        <f>IF(N760="snížená",J760,0)</f>
        <v>0</v>
      </c>
      <c r="BG760" s="192">
        <f>IF(N760="zákl. přenesená",J760,0)</f>
        <v>0</v>
      </c>
      <c r="BH760" s="192">
        <f>IF(N760="sníž. přenesená",J760,0)</f>
        <v>0</v>
      </c>
      <c r="BI760" s="192">
        <f>IF(N760="nulová",J760,0)</f>
        <v>0</v>
      </c>
      <c r="BJ760" s="19" t="s">
        <v>80</v>
      </c>
      <c r="BK760" s="192">
        <f>ROUND(I760*H760,2)</f>
        <v>0</v>
      </c>
      <c r="BL760" s="19" t="s">
        <v>234</v>
      </c>
      <c r="BM760" s="191" t="s">
        <v>3044</v>
      </c>
    </row>
    <row r="761" spans="1:65" s="14" customFormat="1" ht="11.25">
      <c r="B761" s="209"/>
      <c r="C761" s="210"/>
      <c r="D761" s="200" t="s">
        <v>238</v>
      </c>
      <c r="E761" s="210"/>
      <c r="F761" s="212" t="s">
        <v>3045</v>
      </c>
      <c r="G761" s="210"/>
      <c r="H761" s="213">
        <v>14.4</v>
      </c>
      <c r="I761" s="214"/>
      <c r="J761" s="210"/>
      <c r="K761" s="210"/>
      <c r="L761" s="215"/>
      <c r="M761" s="216"/>
      <c r="N761" s="217"/>
      <c r="O761" s="217"/>
      <c r="P761" s="217"/>
      <c r="Q761" s="217"/>
      <c r="R761" s="217"/>
      <c r="S761" s="217"/>
      <c r="T761" s="218"/>
      <c r="AT761" s="219" t="s">
        <v>238</v>
      </c>
      <c r="AU761" s="219" t="s">
        <v>82</v>
      </c>
      <c r="AV761" s="14" t="s">
        <v>82</v>
      </c>
      <c r="AW761" s="14" t="s">
        <v>4</v>
      </c>
      <c r="AX761" s="14" t="s">
        <v>80</v>
      </c>
      <c r="AY761" s="219" t="s">
        <v>226</v>
      </c>
    </row>
    <row r="762" spans="1:65" s="2" customFormat="1" ht="21.75" customHeight="1">
      <c r="A762" s="36"/>
      <c r="B762" s="37"/>
      <c r="C762" s="180" t="s">
        <v>2205</v>
      </c>
      <c r="D762" s="180" t="s">
        <v>229</v>
      </c>
      <c r="E762" s="181" t="s">
        <v>3046</v>
      </c>
      <c r="F762" s="182" t="s">
        <v>3047</v>
      </c>
      <c r="G762" s="183" t="s">
        <v>261</v>
      </c>
      <c r="H762" s="184">
        <v>6</v>
      </c>
      <c r="I762" s="185"/>
      <c r="J762" s="186">
        <f>ROUND(I762*H762,2)</f>
        <v>0</v>
      </c>
      <c r="K762" s="182" t="s">
        <v>233</v>
      </c>
      <c r="L762" s="41"/>
      <c r="M762" s="187" t="s">
        <v>19</v>
      </c>
      <c r="N762" s="188" t="s">
        <v>44</v>
      </c>
      <c r="O762" s="66"/>
      <c r="P762" s="189">
        <f>O762*H762</f>
        <v>0</v>
      </c>
      <c r="Q762" s="189">
        <v>0</v>
      </c>
      <c r="R762" s="189">
        <f>Q762*H762</f>
        <v>0</v>
      </c>
      <c r="S762" s="189">
        <v>0</v>
      </c>
      <c r="T762" s="190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91" t="s">
        <v>234</v>
      </c>
      <c r="AT762" s="191" t="s">
        <v>229</v>
      </c>
      <c r="AU762" s="191" t="s">
        <v>82</v>
      </c>
      <c r="AY762" s="19" t="s">
        <v>226</v>
      </c>
      <c r="BE762" s="192">
        <f>IF(N762="základní",J762,0)</f>
        <v>0</v>
      </c>
      <c r="BF762" s="192">
        <f>IF(N762="snížená",J762,0)</f>
        <v>0</v>
      </c>
      <c r="BG762" s="192">
        <f>IF(N762="zákl. přenesená",J762,0)</f>
        <v>0</v>
      </c>
      <c r="BH762" s="192">
        <f>IF(N762="sníž. přenesená",J762,0)</f>
        <v>0</v>
      </c>
      <c r="BI762" s="192">
        <f>IF(N762="nulová",J762,0)</f>
        <v>0</v>
      </c>
      <c r="BJ762" s="19" t="s">
        <v>80</v>
      </c>
      <c r="BK762" s="192">
        <f>ROUND(I762*H762,2)</f>
        <v>0</v>
      </c>
      <c r="BL762" s="19" t="s">
        <v>234</v>
      </c>
      <c r="BM762" s="191" t="s">
        <v>3048</v>
      </c>
    </row>
    <row r="763" spans="1:65" s="2" customFormat="1" ht="11.25">
      <c r="A763" s="36"/>
      <c r="B763" s="37"/>
      <c r="C763" s="38"/>
      <c r="D763" s="193" t="s">
        <v>236</v>
      </c>
      <c r="E763" s="38"/>
      <c r="F763" s="194" t="s">
        <v>3049</v>
      </c>
      <c r="G763" s="38"/>
      <c r="H763" s="38"/>
      <c r="I763" s="195"/>
      <c r="J763" s="38"/>
      <c r="K763" s="38"/>
      <c r="L763" s="41"/>
      <c r="M763" s="196"/>
      <c r="N763" s="197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236</v>
      </c>
      <c r="AU763" s="19" t="s">
        <v>82</v>
      </c>
    </row>
    <row r="764" spans="1:65" s="2" customFormat="1" ht="21.75" customHeight="1">
      <c r="A764" s="36"/>
      <c r="B764" s="37"/>
      <c r="C764" s="180" t="s">
        <v>2210</v>
      </c>
      <c r="D764" s="180" t="s">
        <v>229</v>
      </c>
      <c r="E764" s="181" t="s">
        <v>3050</v>
      </c>
      <c r="F764" s="182" t="s">
        <v>3051</v>
      </c>
      <c r="G764" s="183" t="s">
        <v>261</v>
      </c>
      <c r="H764" s="184">
        <v>6</v>
      </c>
      <c r="I764" s="185"/>
      <c r="J764" s="186">
        <f>ROUND(I764*H764,2)</f>
        <v>0</v>
      </c>
      <c r="K764" s="182" t="s">
        <v>233</v>
      </c>
      <c r="L764" s="41"/>
      <c r="M764" s="187" t="s">
        <v>19</v>
      </c>
      <c r="N764" s="188" t="s">
        <v>44</v>
      </c>
      <c r="O764" s="66"/>
      <c r="P764" s="189">
        <f>O764*H764</f>
        <v>0</v>
      </c>
      <c r="Q764" s="189">
        <v>0</v>
      </c>
      <c r="R764" s="189">
        <f>Q764*H764</f>
        <v>0</v>
      </c>
      <c r="S764" s="189">
        <v>0</v>
      </c>
      <c r="T764" s="190">
        <f>S764*H764</f>
        <v>0</v>
      </c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R764" s="191" t="s">
        <v>234</v>
      </c>
      <c r="AT764" s="191" t="s">
        <v>229</v>
      </c>
      <c r="AU764" s="191" t="s">
        <v>82</v>
      </c>
      <c r="AY764" s="19" t="s">
        <v>226</v>
      </c>
      <c r="BE764" s="192">
        <f>IF(N764="základní",J764,0)</f>
        <v>0</v>
      </c>
      <c r="BF764" s="192">
        <f>IF(N764="snížená",J764,0)</f>
        <v>0</v>
      </c>
      <c r="BG764" s="192">
        <f>IF(N764="zákl. přenesená",J764,0)</f>
        <v>0</v>
      </c>
      <c r="BH764" s="192">
        <f>IF(N764="sníž. přenesená",J764,0)</f>
        <v>0</v>
      </c>
      <c r="BI764" s="192">
        <f>IF(N764="nulová",J764,0)</f>
        <v>0</v>
      </c>
      <c r="BJ764" s="19" t="s">
        <v>80</v>
      </c>
      <c r="BK764" s="192">
        <f>ROUND(I764*H764,2)</f>
        <v>0</v>
      </c>
      <c r="BL764" s="19" t="s">
        <v>234</v>
      </c>
      <c r="BM764" s="191" t="s">
        <v>3052</v>
      </c>
    </row>
    <row r="765" spans="1:65" s="2" customFormat="1" ht="11.25">
      <c r="A765" s="36"/>
      <c r="B765" s="37"/>
      <c r="C765" s="38"/>
      <c r="D765" s="193" t="s">
        <v>236</v>
      </c>
      <c r="E765" s="38"/>
      <c r="F765" s="194" t="s">
        <v>3053</v>
      </c>
      <c r="G765" s="38"/>
      <c r="H765" s="38"/>
      <c r="I765" s="195"/>
      <c r="J765" s="38"/>
      <c r="K765" s="38"/>
      <c r="L765" s="41"/>
      <c r="M765" s="196"/>
      <c r="N765" s="197"/>
      <c r="O765" s="66"/>
      <c r="P765" s="66"/>
      <c r="Q765" s="66"/>
      <c r="R765" s="66"/>
      <c r="S765" s="66"/>
      <c r="T765" s="67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T765" s="19" t="s">
        <v>236</v>
      </c>
      <c r="AU765" s="19" t="s">
        <v>82</v>
      </c>
    </row>
    <row r="766" spans="1:65" s="2" customFormat="1" ht="24.2" customHeight="1">
      <c r="A766" s="36"/>
      <c r="B766" s="37"/>
      <c r="C766" s="180" t="s">
        <v>2215</v>
      </c>
      <c r="D766" s="180" t="s">
        <v>229</v>
      </c>
      <c r="E766" s="181" t="s">
        <v>2177</v>
      </c>
      <c r="F766" s="182" t="s">
        <v>2178</v>
      </c>
      <c r="G766" s="183" t="s">
        <v>245</v>
      </c>
      <c r="H766" s="184">
        <v>0.49199999999999999</v>
      </c>
      <c r="I766" s="185"/>
      <c r="J766" s="186">
        <f>ROUND(I766*H766,2)</f>
        <v>0</v>
      </c>
      <c r="K766" s="182" t="s">
        <v>233</v>
      </c>
      <c r="L766" s="41"/>
      <c r="M766" s="187" t="s">
        <v>19</v>
      </c>
      <c r="N766" s="188" t="s">
        <v>44</v>
      </c>
      <c r="O766" s="66"/>
      <c r="P766" s="189">
        <f>O766*H766</f>
        <v>0</v>
      </c>
      <c r="Q766" s="189">
        <v>0</v>
      </c>
      <c r="R766" s="189">
        <f>Q766*H766</f>
        <v>0</v>
      </c>
      <c r="S766" s="189">
        <v>0</v>
      </c>
      <c r="T766" s="190">
        <f>S766*H766</f>
        <v>0</v>
      </c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R766" s="191" t="s">
        <v>234</v>
      </c>
      <c r="AT766" s="191" t="s">
        <v>229</v>
      </c>
      <c r="AU766" s="191" t="s">
        <v>82</v>
      </c>
      <c r="AY766" s="19" t="s">
        <v>226</v>
      </c>
      <c r="BE766" s="192">
        <f>IF(N766="základní",J766,0)</f>
        <v>0</v>
      </c>
      <c r="BF766" s="192">
        <f>IF(N766="snížená",J766,0)</f>
        <v>0</v>
      </c>
      <c r="BG766" s="192">
        <f>IF(N766="zákl. přenesená",J766,0)</f>
        <v>0</v>
      </c>
      <c r="BH766" s="192">
        <f>IF(N766="sníž. přenesená",J766,0)</f>
        <v>0</v>
      </c>
      <c r="BI766" s="192">
        <f>IF(N766="nulová",J766,0)</f>
        <v>0</v>
      </c>
      <c r="BJ766" s="19" t="s">
        <v>80</v>
      </c>
      <c r="BK766" s="192">
        <f>ROUND(I766*H766,2)</f>
        <v>0</v>
      </c>
      <c r="BL766" s="19" t="s">
        <v>234</v>
      </c>
      <c r="BM766" s="191" t="s">
        <v>3054</v>
      </c>
    </row>
    <row r="767" spans="1:65" s="2" customFormat="1" ht="11.25">
      <c r="A767" s="36"/>
      <c r="B767" s="37"/>
      <c r="C767" s="38"/>
      <c r="D767" s="193" t="s">
        <v>236</v>
      </c>
      <c r="E767" s="38"/>
      <c r="F767" s="194" t="s">
        <v>2180</v>
      </c>
      <c r="G767" s="38"/>
      <c r="H767" s="38"/>
      <c r="I767" s="195"/>
      <c r="J767" s="38"/>
      <c r="K767" s="38"/>
      <c r="L767" s="41"/>
      <c r="M767" s="241"/>
      <c r="N767" s="242"/>
      <c r="O767" s="243"/>
      <c r="P767" s="243"/>
      <c r="Q767" s="243"/>
      <c r="R767" s="243"/>
      <c r="S767" s="243"/>
      <c r="T767" s="244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T767" s="19" t="s">
        <v>236</v>
      </c>
      <c r="AU767" s="19" t="s">
        <v>82</v>
      </c>
    </row>
    <row r="768" spans="1:65" s="2" customFormat="1" ht="6.95" customHeight="1">
      <c r="A768" s="36"/>
      <c r="B768" s="49"/>
      <c r="C768" s="50"/>
      <c r="D768" s="50"/>
      <c r="E768" s="50"/>
      <c r="F768" s="50"/>
      <c r="G768" s="50"/>
      <c r="H768" s="50"/>
      <c r="I768" s="50"/>
      <c r="J768" s="50"/>
      <c r="K768" s="50"/>
      <c r="L768" s="41"/>
      <c r="M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</row>
  </sheetData>
  <sheetProtection algorithmName="SHA-512" hashValue="/HtN7yvl+w0fkDb7GPeERs06FV//QpRXva1Ls/uJM8oFVaUY9u03bcvNz/NoZjrL11EAAvfxAgDiEihrrJ6Gxw==" saltValue="MPBKbWeLjP8ci4uik/XIZYYQg90pxtjAwH9P56MV+jGvkq0MxdDP+7Zu3kg3E6Ll3Q1Pj1+jDKzgKPcQo8eFTw==" spinCount="100000" sheet="1" objects="1" scenarios="1" formatColumns="0" formatRows="0" autoFilter="0"/>
  <autoFilter ref="C103:K767" xr:uid="{00000000-0009-0000-0000-000008000000}"/>
  <mergeCells count="15">
    <mergeCell ref="E90:H90"/>
    <mergeCell ref="E94:H94"/>
    <mergeCell ref="E92:H92"/>
    <mergeCell ref="E96:H9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8" r:id="rId1" xr:uid="{00000000-0004-0000-0800-000000000000}"/>
    <hyperlink ref="F114" r:id="rId2" xr:uid="{00000000-0004-0000-0800-000001000000}"/>
    <hyperlink ref="F141" r:id="rId3" xr:uid="{00000000-0004-0000-0800-000002000000}"/>
    <hyperlink ref="F155" r:id="rId4" xr:uid="{00000000-0004-0000-0800-000003000000}"/>
    <hyperlink ref="F169" r:id="rId5" xr:uid="{00000000-0004-0000-0800-000004000000}"/>
    <hyperlink ref="F171" r:id="rId6" xr:uid="{00000000-0004-0000-0800-000005000000}"/>
    <hyperlink ref="F178" r:id="rId7" xr:uid="{00000000-0004-0000-0800-000006000000}"/>
    <hyperlink ref="F184" r:id="rId8" xr:uid="{00000000-0004-0000-0800-000007000000}"/>
    <hyperlink ref="F186" r:id="rId9" xr:uid="{00000000-0004-0000-0800-000008000000}"/>
    <hyperlink ref="F189" r:id="rId10" xr:uid="{00000000-0004-0000-0800-000009000000}"/>
    <hyperlink ref="F191" r:id="rId11" xr:uid="{00000000-0004-0000-0800-00000A000000}"/>
    <hyperlink ref="F232" r:id="rId12" xr:uid="{00000000-0004-0000-0800-00000B000000}"/>
    <hyperlink ref="F268" r:id="rId13" xr:uid="{00000000-0004-0000-0800-00000C000000}"/>
    <hyperlink ref="F274" r:id="rId14" xr:uid="{00000000-0004-0000-0800-00000D000000}"/>
    <hyperlink ref="F282" r:id="rId15" xr:uid="{00000000-0004-0000-0800-00000E000000}"/>
    <hyperlink ref="F288" r:id="rId16" xr:uid="{00000000-0004-0000-0800-00000F000000}"/>
    <hyperlink ref="F294" r:id="rId17" xr:uid="{00000000-0004-0000-0800-000010000000}"/>
    <hyperlink ref="F300" r:id="rId18" xr:uid="{00000000-0004-0000-0800-000011000000}"/>
    <hyperlink ref="F307" r:id="rId19" xr:uid="{00000000-0004-0000-0800-000012000000}"/>
    <hyperlink ref="F341" r:id="rId20" xr:uid="{00000000-0004-0000-0800-000013000000}"/>
    <hyperlink ref="F351" r:id="rId21" xr:uid="{00000000-0004-0000-0800-000014000000}"/>
    <hyperlink ref="F362" r:id="rId22" xr:uid="{00000000-0004-0000-0800-000015000000}"/>
    <hyperlink ref="F369" r:id="rId23" xr:uid="{00000000-0004-0000-0800-000016000000}"/>
    <hyperlink ref="F375" r:id="rId24" xr:uid="{00000000-0004-0000-0800-000017000000}"/>
    <hyperlink ref="F381" r:id="rId25" xr:uid="{00000000-0004-0000-0800-000018000000}"/>
    <hyperlink ref="F388" r:id="rId26" xr:uid="{00000000-0004-0000-0800-000019000000}"/>
    <hyperlink ref="F395" r:id="rId27" xr:uid="{00000000-0004-0000-0800-00001A000000}"/>
    <hyperlink ref="F403" r:id="rId28" xr:uid="{00000000-0004-0000-0800-00001B000000}"/>
    <hyperlink ref="F410" r:id="rId29" xr:uid="{00000000-0004-0000-0800-00001C000000}"/>
    <hyperlink ref="F412" r:id="rId30" xr:uid="{00000000-0004-0000-0800-00001D000000}"/>
    <hyperlink ref="F414" r:id="rId31" xr:uid="{00000000-0004-0000-0800-00001E000000}"/>
    <hyperlink ref="F416" r:id="rId32" xr:uid="{00000000-0004-0000-0800-00001F000000}"/>
    <hyperlink ref="F423" r:id="rId33" xr:uid="{00000000-0004-0000-0800-000020000000}"/>
    <hyperlink ref="F430" r:id="rId34" xr:uid="{00000000-0004-0000-0800-000021000000}"/>
    <hyperlink ref="F437" r:id="rId35" xr:uid="{00000000-0004-0000-0800-000022000000}"/>
    <hyperlink ref="F444" r:id="rId36" xr:uid="{00000000-0004-0000-0800-000023000000}"/>
    <hyperlink ref="F452" r:id="rId37" xr:uid="{00000000-0004-0000-0800-000024000000}"/>
    <hyperlink ref="F454" r:id="rId38" xr:uid="{00000000-0004-0000-0800-000025000000}"/>
    <hyperlink ref="F459" r:id="rId39" xr:uid="{00000000-0004-0000-0800-000026000000}"/>
    <hyperlink ref="F469" r:id="rId40" xr:uid="{00000000-0004-0000-0800-000027000000}"/>
    <hyperlink ref="F473" r:id="rId41" xr:uid="{00000000-0004-0000-0800-000028000000}"/>
    <hyperlink ref="F486" r:id="rId42" xr:uid="{00000000-0004-0000-0800-000029000000}"/>
    <hyperlink ref="F497" r:id="rId43" xr:uid="{00000000-0004-0000-0800-00002A000000}"/>
    <hyperlink ref="F503" r:id="rId44" xr:uid="{00000000-0004-0000-0800-00002B000000}"/>
    <hyperlink ref="F508" r:id="rId45" xr:uid="{00000000-0004-0000-0800-00002C000000}"/>
    <hyperlink ref="F513" r:id="rId46" xr:uid="{00000000-0004-0000-0800-00002D000000}"/>
    <hyperlink ref="F518" r:id="rId47" xr:uid="{00000000-0004-0000-0800-00002E000000}"/>
    <hyperlink ref="F523" r:id="rId48" xr:uid="{00000000-0004-0000-0800-00002F000000}"/>
    <hyperlink ref="F528" r:id="rId49" xr:uid="{00000000-0004-0000-0800-000030000000}"/>
    <hyperlink ref="F534" r:id="rId50" xr:uid="{00000000-0004-0000-0800-000031000000}"/>
    <hyperlink ref="F543" r:id="rId51" xr:uid="{00000000-0004-0000-0800-000032000000}"/>
    <hyperlink ref="F545" r:id="rId52" xr:uid="{00000000-0004-0000-0800-000033000000}"/>
    <hyperlink ref="F547" r:id="rId53" xr:uid="{00000000-0004-0000-0800-000034000000}"/>
    <hyperlink ref="F549" r:id="rId54" xr:uid="{00000000-0004-0000-0800-000035000000}"/>
    <hyperlink ref="F554" r:id="rId55" xr:uid="{00000000-0004-0000-0800-000036000000}"/>
    <hyperlink ref="F559" r:id="rId56" xr:uid="{00000000-0004-0000-0800-000037000000}"/>
    <hyperlink ref="F561" r:id="rId57" xr:uid="{00000000-0004-0000-0800-000038000000}"/>
    <hyperlink ref="F563" r:id="rId58" xr:uid="{00000000-0004-0000-0800-000039000000}"/>
    <hyperlink ref="F566" r:id="rId59" xr:uid="{00000000-0004-0000-0800-00003A000000}"/>
    <hyperlink ref="F574" r:id="rId60" xr:uid="{00000000-0004-0000-0800-00003B000000}"/>
    <hyperlink ref="F582" r:id="rId61" xr:uid="{00000000-0004-0000-0800-00003C000000}"/>
    <hyperlink ref="F589" r:id="rId62" xr:uid="{00000000-0004-0000-0800-00003D000000}"/>
    <hyperlink ref="F595" r:id="rId63" xr:uid="{00000000-0004-0000-0800-00003E000000}"/>
    <hyperlink ref="F600" r:id="rId64" xr:uid="{00000000-0004-0000-0800-00003F000000}"/>
    <hyperlink ref="F602" r:id="rId65" xr:uid="{00000000-0004-0000-0800-000040000000}"/>
    <hyperlink ref="F604" r:id="rId66" xr:uid="{00000000-0004-0000-0800-000041000000}"/>
    <hyperlink ref="F606" r:id="rId67" xr:uid="{00000000-0004-0000-0800-000042000000}"/>
    <hyperlink ref="F608" r:id="rId68" xr:uid="{00000000-0004-0000-0800-000043000000}"/>
    <hyperlink ref="F610" r:id="rId69" xr:uid="{00000000-0004-0000-0800-000044000000}"/>
    <hyperlink ref="F612" r:id="rId70" xr:uid="{00000000-0004-0000-0800-000045000000}"/>
    <hyperlink ref="F614" r:id="rId71" xr:uid="{00000000-0004-0000-0800-000046000000}"/>
    <hyperlink ref="F616" r:id="rId72" xr:uid="{00000000-0004-0000-0800-000047000000}"/>
    <hyperlink ref="F619" r:id="rId73" xr:uid="{00000000-0004-0000-0800-000048000000}"/>
    <hyperlink ref="F628" r:id="rId74" xr:uid="{00000000-0004-0000-0800-000049000000}"/>
    <hyperlink ref="F634" r:id="rId75" xr:uid="{00000000-0004-0000-0800-00004A000000}"/>
    <hyperlink ref="F640" r:id="rId76" xr:uid="{00000000-0004-0000-0800-00004B000000}"/>
    <hyperlink ref="F650" r:id="rId77" xr:uid="{00000000-0004-0000-0800-00004C000000}"/>
    <hyperlink ref="F655" r:id="rId78" xr:uid="{00000000-0004-0000-0800-00004D000000}"/>
    <hyperlink ref="F667" r:id="rId79" xr:uid="{00000000-0004-0000-0800-00004E000000}"/>
    <hyperlink ref="F674" r:id="rId80" xr:uid="{00000000-0004-0000-0800-00004F000000}"/>
    <hyperlink ref="F680" r:id="rId81" xr:uid="{00000000-0004-0000-0800-000050000000}"/>
    <hyperlink ref="F689" r:id="rId82" xr:uid="{00000000-0004-0000-0800-000051000000}"/>
    <hyperlink ref="F694" r:id="rId83" xr:uid="{00000000-0004-0000-0800-000052000000}"/>
    <hyperlink ref="F696" r:id="rId84" xr:uid="{00000000-0004-0000-0800-000053000000}"/>
    <hyperlink ref="F698" r:id="rId85" xr:uid="{00000000-0004-0000-0800-000054000000}"/>
    <hyperlink ref="F704" r:id="rId86" xr:uid="{00000000-0004-0000-0800-000055000000}"/>
    <hyperlink ref="F710" r:id="rId87" xr:uid="{00000000-0004-0000-0800-000056000000}"/>
    <hyperlink ref="F716" r:id="rId88" xr:uid="{00000000-0004-0000-0800-000057000000}"/>
    <hyperlink ref="F726" r:id="rId89" xr:uid="{00000000-0004-0000-0800-000058000000}"/>
    <hyperlink ref="F729" r:id="rId90" xr:uid="{00000000-0004-0000-0800-000059000000}"/>
    <hyperlink ref="F738" r:id="rId91" xr:uid="{00000000-0004-0000-0800-00005A000000}"/>
    <hyperlink ref="F743" r:id="rId92" xr:uid="{00000000-0004-0000-0800-00005B000000}"/>
    <hyperlink ref="F748" r:id="rId93" xr:uid="{00000000-0004-0000-0800-00005C000000}"/>
    <hyperlink ref="F753" r:id="rId94" xr:uid="{00000000-0004-0000-0800-00005D000000}"/>
    <hyperlink ref="F756" r:id="rId95" xr:uid="{00000000-0004-0000-0800-00005E000000}"/>
    <hyperlink ref="F763" r:id="rId96" xr:uid="{00000000-0004-0000-0800-00005F000000}"/>
    <hyperlink ref="F765" r:id="rId97" xr:uid="{00000000-0004-0000-0800-000060000000}"/>
    <hyperlink ref="F767" r:id="rId98" xr:uid="{00000000-0004-0000-0800-000061000000}"/>
  </hyperlinks>
  <pageMargins left="0.39370078740157483" right="0.39370078740157483" top="0.39370078740157483" bottom="0.39370078740157483" header="0" footer="0"/>
  <pageSetup paperSize="9" scale="84" fitToHeight="100" orientation="landscape" r:id="rId99"/>
  <headerFooter>
    <oddFooter>&amp;CStrana &amp;P z &amp;N</oddFooter>
  </headerFooter>
  <drawing r:id="rId1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198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3055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ROUND((SUM(BE93:BE136)),  2)</f>
        <v>0</v>
      </c>
      <c r="G37" s="36"/>
      <c r="H37" s="36"/>
      <c r="I37" s="126">
        <v>0.21</v>
      </c>
      <c r="J37" s="125">
        <f>ROUND(((SUM(BE93:BE136))*I37),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ROUND((SUM(BF93:BF136)),  2)</f>
        <v>0</v>
      </c>
      <c r="G38" s="36"/>
      <c r="H38" s="36"/>
      <c r="I38" s="126">
        <v>0.15</v>
      </c>
      <c r="J38" s="125">
        <f>ROUND(((SUM(BF93:BF136))*I38),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ROUND((SUM(BG93:BG136)),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ROUND((SUM(BH93:BH136)),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ROUND((SUM(BI93:BI136)),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198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02.3 - Vzduchotechnika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3056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689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197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198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199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02.3 - Vzduchotechnika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5. 4. 2022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212</v>
      </c>
      <c r="D92" s="156" t="s">
        <v>58</v>
      </c>
      <c r="E92" s="156" t="s">
        <v>54</v>
      </c>
      <c r="F92" s="156" t="s">
        <v>55</v>
      </c>
      <c r="G92" s="156" t="s">
        <v>213</v>
      </c>
      <c r="H92" s="156" t="s">
        <v>214</v>
      </c>
      <c r="I92" s="156" t="s">
        <v>215</v>
      </c>
      <c r="J92" s="156" t="s">
        <v>203</v>
      </c>
      <c r="K92" s="157" t="s">
        <v>216</v>
      </c>
      <c r="L92" s="158"/>
      <c r="M92" s="70" t="s">
        <v>19</v>
      </c>
      <c r="N92" s="71" t="s">
        <v>43</v>
      </c>
      <c r="O92" s="71" t="s">
        <v>217</v>
      </c>
      <c r="P92" s="71" t="s">
        <v>218</v>
      </c>
      <c r="Q92" s="71" t="s">
        <v>219</v>
      </c>
      <c r="R92" s="71" t="s">
        <v>220</v>
      </c>
      <c r="S92" s="71" t="s">
        <v>221</v>
      </c>
      <c r="T92" s="72" t="s">
        <v>222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223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0.35064899999999999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204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224</v>
      </c>
      <c r="F94" s="167" t="s">
        <v>225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0.35064899999999999</v>
      </c>
      <c r="S94" s="172"/>
      <c r="T94" s="174">
        <f>T95</f>
        <v>0</v>
      </c>
      <c r="AR94" s="175" t="s">
        <v>82</v>
      </c>
      <c r="AT94" s="176" t="s">
        <v>72</v>
      </c>
      <c r="AU94" s="176" t="s">
        <v>73</v>
      </c>
      <c r="AY94" s="175" t="s">
        <v>226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3057</v>
      </c>
      <c r="F95" s="178" t="s">
        <v>122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SUM(P96:P136)</f>
        <v>0</v>
      </c>
      <c r="Q95" s="172"/>
      <c r="R95" s="173">
        <f>SUM(R96:R136)</f>
        <v>0.35064899999999999</v>
      </c>
      <c r="S95" s="172"/>
      <c r="T95" s="174">
        <f>SUM(T96:T136)</f>
        <v>0</v>
      </c>
      <c r="AR95" s="175" t="s">
        <v>82</v>
      </c>
      <c r="AT95" s="176" t="s">
        <v>72</v>
      </c>
      <c r="AU95" s="176" t="s">
        <v>80</v>
      </c>
      <c r="AY95" s="175" t="s">
        <v>226</v>
      </c>
      <c r="BK95" s="177">
        <f>SUM(BK96:BK136)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229</v>
      </c>
      <c r="E96" s="181" t="s">
        <v>3058</v>
      </c>
      <c r="F96" s="182" t="s">
        <v>3059</v>
      </c>
      <c r="G96" s="183" t="s">
        <v>261</v>
      </c>
      <c r="H96" s="184">
        <v>2</v>
      </c>
      <c r="I96" s="185"/>
      <c r="J96" s="186">
        <f>ROUND(I96*H96,2)</f>
        <v>0</v>
      </c>
      <c r="K96" s="182" t="s">
        <v>233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234</v>
      </c>
      <c r="AT96" s="191" t="s">
        <v>229</v>
      </c>
      <c r="AU96" s="191" t="s">
        <v>82</v>
      </c>
      <c r="AY96" s="19" t="s">
        <v>226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234</v>
      </c>
      <c r="BM96" s="191" t="s">
        <v>3060</v>
      </c>
    </row>
    <row r="97" spans="1:65" s="2" customFormat="1" ht="11.25">
      <c r="A97" s="36"/>
      <c r="B97" s="37"/>
      <c r="C97" s="38"/>
      <c r="D97" s="193" t="s">
        <v>236</v>
      </c>
      <c r="E97" s="38"/>
      <c r="F97" s="194" t="s">
        <v>3061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236</v>
      </c>
      <c r="AU97" s="19" t="s">
        <v>82</v>
      </c>
    </row>
    <row r="98" spans="1:65" s="2" customFormat="1" ht="16.5" customHeight="1">
      <c r="A98" s="36"/>
      <c r="B98" s="37"/>
      <c r="C98" s="231" t="s">
        <v>82</v>
      </c>
      <c r="D98" s="231" t="s">
        <v>242</v>
      </c>
      <c r="E98" s="232" t="s">
        <v>3062</v>
      </c>
      <c r="F98" s="233" t="s">
        <v>3063</v>
      </c>
      <c r="G98" s="234" t="s">
        <v>261</v>
      </c>
      <c r="H98" s="235">
        <v>2</v>
      </c>
      <c r="I98" s="236"/>
      <c r="J98" s="237">
        <f>ROUND(I98*H98,2)</f>
        <v>0</v>
      </c>
      <c r="K98" s="233" t="s">
        <v>233</v>
      </c>
      <c r="L98" s="238"/>
      <c r="M98" s="239" t="s">
        <v>19</v>
      </c>
      <c r="N98" s="240" t="s">
        <v>44</v>
      </c>
      <c r="O98" s="66"/>
      <c r="P98" s="189">
        <f>O98*H98</f>
        <v>0</v>
      </c>
      <c r="Q98" s="189">
        <v>2E-3</v>
      </c>
      <c r="R98" s="189">
        <f>Q98*H98</f>
        <v>4.0000000000000001E-3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246</v>
      </c>
      <c r="AT98" s="191" t="s">
        <v>242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234</v>
      </c>
      <c r="BM98" s="191" t="s">
        <v>3064</v>
      </c>
    </row>
    <row r="99" spans="1:65" s="2" customFormat="1" ht="21.75" customHeight="1">
      <c r="A99" s="36"/>
      <c r="B99" s="37"/>
      <c r="C99" s="180" t="s">
        <v>90</v>
      </c>
      <c r="D99" s="180" t="s">
        <v>229</v>
      </c>
      <c r="E99" s="181" t="s">
        <v>3065</v>
      </c>
      <c r="F99" s="182" t="s">
        <v>3066</v>
      </c>
      <c r="G99" s="183" t="s">
        <v>261</v>
      </c>
      <c r="H99" s="184">
        <v>1</v>
      </c>
      <c r="I99" s="185"/>
      <c r="J99" s="186">
        <f>ROUND(I99*H99,2)</f>
        <v>0</v>
      </c>
      <c r="K99" s="182" t="s">
        <v>233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234</v>
      </c>
      <c r="AT99" s="191" t="s">
        <v>229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234</v>
      </c>
      <c r="BM99" s="191" t="s">
        <v>3067</v>
      </c>
    </row>
    <row r="100" spans="1:65" s="2" customFormat="1" ht="11.25">
      <c r="A100" s="36"/>
      <c r="B100" s="37"/>
      <c r="C100" s="38"/>
      <c r="D100" s="193" t="s">
        <v>236</v>
      </c>
      <c r="E100" s="38"/>
      <c r="F100" s="194" t="s">
        <v>3068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236</v>
      </c>
      <c r="AU100" s="19" t="s">
        <v>82</v>
      </c>
    </row>
    <row r="101" spans="1:65" s="2" customFormat="1" ht="16.5" customHeight="1">
      <c r="A101" s="36"/>
      <c r="B101" s="37"/>
      <c r="C101" s="231" t="s">
        <v>143</v>
      </c>
      <c r="D101" s="231" t="s">
        <v>242</v>
      </c>
      <c r="E101" s="232" t="s">
        <v>3069</v>
      </c>
      <c r="F101" s="233" t="s">
        <v>3070</v>
      </c>
      <c r="G101" s="234" t="s">
        <v>261</v>
      </c>
      <c r="H101" s="235">
        <v>1</v>
      </c>
      <c r="I101" s="236"/>
      <c r="J101" s="237">
        <f>ROUND(I101*H101,2)</f>
        <v>0</v>
      </c>
      <c r="K101" s="233" t="s">
        <v>233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2.7000000000000001E-3</v>
      </c>
      <c r="R101" s="189">
        <f>Q101*H101</f>
        <v>2.7000000000000001E-3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246</v>
      </c>
      <c r="AT101" s="191" t="s">
        <v>242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234</v>
      </c>
      <c r="BM101" s="191" t="s">
        <v>3071</v>
      </c>
    </row>
    <row r="102" spans="1:65" s="2" customFormat="1" ht="21.75" customHeight="1">
      <c r="A102" s="36"/>
      <c r="B102" s="37"/>
      <c r="C102" s="180" t="s">
        <v>258</v>
      </c>
      <c r="D102" s="180" t="s">
        <v>229</v>
      </c>
      <c r="E102" s="181" t="s">
        <v>3072</v>
      </c>
      <c r="F102" s="182" t="s">
        <v>3073</v>
      </c>
      <c r="G102" s="183" t="s">
        <v>261</v>
      </c>
      <c r="H102" s="184">
        <v>1</v>
      </c>
      <c r="I102" s="185"/>
      <c r="J102" s="186">
        <f>ROUND(I102*H102,2)</f>
        <v>0</v>
      </c>
      <c r="K102" s="182" t="s">
        <v>233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234</v>
      </c>
      <c r="AT102" s="191" t="s">
        <v>229</v>
      </c>
      <c r="AU102" s="191" t="s">
        <v>82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234</v>
      </c>
      <c r="BM102" s="191" t="s">
        <v>3074</v>
      </c>
    </row>
    <row r="103" spans="1:65" s="2" customFormat="1" ht="11.25">
      <c r="A103" s="36"/>
      <c r="B103" s="37"/>
      <c r="C103" s="38"/>
      <c r="D103" s="193" t="s">
        <v>236</v>
      </c>
      <c r="E103" s="38"/>
      <c r="F103" s="194" t="s">
        <v>3075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82</v>
      </c>
    </row>
    <row r="104" spans="1:65" s="2" customFormat="1" ht="16.5" customHeight="1">
      <c r="A104" s="36"/>
      <c r="B104" s="37"/>
      <c r="C104" s="231" t="s">
        <v>265</v>
      </c>
      <c r="D104" s="231" t="s">
        <v>242</v>
      </c>
      <c r="E104" s="232" t="s">
        <v>3076</v>
      </c>
      <c r="F104" s="233" t="s">
        <v>3077</v>
      </c>
      <c r="G104" s="234" t="s">
        <v>261</v>
      </c>
      <c r="H104" s="235">
        <v>1</v>
      </c>
      <c r="I104" s="236"/>
      <c r="J104" s="237">
        <f>ROUND(I104*H104,2)</f>
        <v>0</v>
      </c>
      <c r="K104" s="233" t="s">
        <v>233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9.4000000000000004E-3</v>
      </c>
      <c r="R104" s="189">
        <f>Q104*H104</f>
        <v>9.4000000000000004E-3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246</v>
      </c>
      <c r="AT104" s="191" t="s">
        <v>242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234</v>
      </c>
      <c r="BM104" s="191" t="s">
        <v>3078</v>
      </c>
    </row>
    <row r="105" spans="1:65" s="2" customFormat="1" ht="16.5" customHeight="1">
      <c r="A105" s="36"/>
      <c r="B105" s="37"/>
      <c r="C105" s="180" t="s">
        <v>270</v>
      </c>
      <c r="D105" s="180" t="s">
        <v>229</v>
      </c>
      <c r="E105" s="181" t="s">
        <v>3079</v>
      </c>
      <c r="F105" s="182" t="s">
        <v>3080</v>
      </c>
      <c r="G105" s="183" t="s">
        <v>261</v>
      </c>
      <c r="H105" s="184">
        <v>29</v>
      </c>
      <c r="I105" s="185"/>
      <c r="J105" s="186">
        <f>ROUND(I105*H105,2)</f>
        <v>0</v>
      </c>
      <c r="K105" s="182" t="s">
        <v>233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234</v>
      </c>
      <c r="AT105" s="191" t="s">
        <v>229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234</v>
      </c>
      <c r="BM105" s="191" t="s">
        <v>3081</v>
      </c>
    </row>
    <row r="106" spans="1:65" s="2" customFormat="1" ht="11.25">
      <c r="A106" s="36"/>
      <c r="B106" s="37"/>
      <c r="C106" s="38"/>
      <c r="D106" s="193" t="s">
        <v>236</v>
      </c>
      <c r="E106" s="38"/>
      <c r="F106" s="194" t="s">
        <v>3082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236</v>
      </c>
      <c r="AU106" s="19" t="s">
        <v>82</v>
      </c>
    </row>
    <row r="107" spans="1:65" s="2" customFormat="1" ht="24.2" customHeight="1">
      <c r="A107" s="36"/>
      <c r="B107" s="37"/>
      <c r="C107" s="231" t="s">
        <v>275</v>
      </c>
      <c r="D107" s="231" t="s">
        <v>242</v>
      </c>
      <c r="E107" s="232" t="s">
        <v>3083</v>
      </c>
      <c r="F107" s="233" t="s">
        <v>3084</v>
      </c>
      <c r="G107" s="234" t="s">
        <v>261</v>
      </c>
      <c r="H107" s="235">
        <v>29</v>
      </c>
      <c r="I107" s="236"/>
      <c r="J107" s="237">
        <f>ROUND(I107*H107,2)</f>
        <v>0</v>
      </c>
      <c r="K107" s="233" t="s">
        <v>19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2.0000000000000001E-4</v>
      </c>
      <c r="R107" s="189">
        <f>Q107*H107</f>
        <v>5.8000000000000005E-3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246</v>
      </c>
      <c r="AT107" s="191" t="s">
        <v>242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234</v>
      </c>
      <c r="BM107" s="191" t="s">
        <v>3085</v>
      </c>
    </row>
    <row r="108" spans="1:65" s="2" customFormat="1" ht="16.5" customHeight="1">
      <c r="A108" s="36"/>
      <c r="B108" s="37"/>
      <c r="C108" s="180" t="s">
        <v>281</v>
      </c>
      <c r="D108" s="180" t="s">
        <v>229</v>
      </c>
      <c r="E108" s="181" t="s">
        <v>3086</v>
      </c>
      <c r="F108" s="182" t="s">
        <v>3087</v>
      </c>
      <c r="G108" s="183" t="s">
        <v>261</v>
      </c>
      <c r="H108" s="184">
        <v>2</v>
      </c>
      <c r="I108" s="185"/>
      <c r="J108" s="186">
        <f>ROUND(I108*H108,2)</f>
        <v>0</v>
      </c>
      <c r="K108" s="182" t="s">
        <v>233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234</v>
      </c>
      <c r="AT108" s="191" t="s">
        <v>229</v>
      </c>
      <c r="AU108" s="191" t="s">
        <v>82</v>
      </c>
      <c r="AY108" s="19" t="s">
        <v>226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234</v>
      </c>
      <c r="BM108" s="191" t="s">
        <v>3088</v>
      </c>
    </row>
    <row r="109" spans="1:65" s="2" customFormat="1" ht="11.25">
      <c r="A109" s="36"/>
      <c r="B109" s="37"/>
      <c r="C109" s="38"/>
      <c r="D109" s="193" t="s">
        <v>236</v>
      </c>
      <c r="E109" s="38"/>
      <c r="F109" s="194" t="s">
        <v>3089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236</v>
      </c>
      <c r="AU109" s="19" t="s">
        <v>82</v>
      </c>
    </row>
    <row r="110" spans="1:65" s="2" customFormat="1" ht="24.2" customHeight="1">
      <c r="A110" s="36"/>
      <c r="B110" s="37"/>
      <c r="C110" s="231" t="s">
        <v>285</v>
      </c>
      <c r="D110" s="231" t="s">
        <v>242</v>
      </c>
      <c r="E110" s="232" t="s">
        <v>3090</v>
      </c>
      <c r="F110" s="233" t="s">
        <v>3091</v>
      </c>
      <c r="G110" s="234" t="s">
        <v>261</v>
      </c>
      <c r="H110" s="235">
        <v>2</v>
      </c>
      <c r="I110" s="236"/>
      <c r="J110" s="237">
        <f>ROUND(I110*H110,2)</f>
        <v>0</v>
      </c>
      <c r="K110" s="233" t="s">
        <v>19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4.0000000000000002E-4</v>
      </c>
      <c r="R110" s="189">
        <f>Q110*H110</f>
        <v>8.0000000000000004E-4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246</v>
      </c>
      <c r="AT110" s="191" t="s">
        <v>242</v>
      </c>
      <c r="AU110" s="191" t="s">
        <v>82</v>
      </c>
      <c r="AY110" s="19" t="s">
        <v>226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234</v>
      </c>
      <c r="BM110" s="191" t="s">
        <v>3092</v>
      </c>
    </row>
    <row r="111" spans="1:65" s="2" customFormat="1" ht="21.75" customHeight="1">
      <c r="A111" s="36"/>
      <c r="B111" s="37"/>
      <c r="C111" s="180" t="s">
        <v>290</v>
      </c>
      <c r="D111" s="180" t="s">
        <v>229</v>
      </c>
      <c r="E111" s="181" t="s">
        <v>3093</v>
      </c>
      <c r="F111" s="182" t="s">
        <v>3094</v>
      </c>
      <c r="G111" s="183" t="s">
        <v>261</v>
      </c>
      <c r="H111" s="184">
        <v>4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234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234</v>
      </c>
      <c r="BM111" s="191" t="s">
        <v>3095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3096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24.2" customHeight="1">
      <c r="A113" s="36"/>
      <c r="B113" s="37"/>
      <c r="C113" s="231" t="s">
        <v>294</v>
      </c>
      <c r="D113" s="231" t="s">
        <v>242</v>
      </c>
      <c r="E113" s="232" t="s">
        <v>3097</v>
      </c>
      <c r="F113" s="233" t="s">
        <v>3098</v>
      </c>
      <c r="G113" s="234" t="s">
        <v>261</v>
      </c>
      <c r="H113" s="235">
        <v>2</v>
      </c>
      <c r="I113" s="236"/>
      <c r="J113" s="237">
        <f>ROUND(I113*H113,2)</f>
        <v>0</v>
      </c>
      <c r="K113" s="233" t="s">
        <v>19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8.0000000000000004E-4</v>
      </c>
      <c r="R113" s="189">
        <f>Q113*H113</f>
        <v>1.6000000000000001E-3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246</v>
      </c>
      <c r="AT113" s="191" t="s">
        <v>242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234</v>
      </c>
      <c r="BM113" s="191" t="s">
        <v>3099</v>
      </c>
    </row>
    <row r="114" spans="1:65" s="2" customFormat="1" ht="24.2" customHeight="1">
      <c r="A114" s="36"/>
      <c r="B114" s="37"/>
      <c r="C114" s="231" t="s">
        <v>299</v>
      </c>
      <c r="D114" s="231" t="s">
        <v>242</v>
      </c>
      <c r="E114" s="232" t="s">
        <v>3100</v>
      </c>
      <c r="F114" s="233" t="s">
        <v>3101</v>
      </c>
      <c r="G114" s="234" t="s">
        <v>261</v>
      </c>
      <c r="H114" s="235">
        <v>1</v>
      </c>
      <c r="I114" s="236"/>
      <c r="J114" s="237">
        <f>ROUND(I114*H114,2)</f>
        <v>0</v>
      </c>
      <c r="K114" s="233" t="s">
        <v>19</v>
      </c>
      <c r="L114" s="238"/>
      <c r="M114" s="239" t="s">
        <v>19</v>
      </c>
      <c r="N114" s="240" t="s">
        <v>44</v>
      </c>
      <c r="O114" s="66"/>
      <c r="P114" s="189">
        <f>O114*H114</f>
        <v>0</v>
      </c>
      <c r="Q114" s="189">
        <v>8.0000000000000004E-4</v>
      </c>
      <c r="R114" s="189">
        <f>Q114*H114</f>
        <v>8.0000000000000004E-4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246</v>
      </c>
      <c r="AT114" s="191" t="s">
        <v>242</v>
      </c>
      <c r="AU114" s="191" t="s">
        <v>82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234</v>
      </c>
      <c r="BM114" s="191" t="s">
        <v>3102</v>
      </c>
    </row>
    <row r="115" spans="1:65" s="2" customFormat="1" ht="24.2" customHeight="1">
      <c r="A115" s="36"/>
      <c r="B115" s="37"/>
      <c r="C115" s="231" t="s">
        <v>303</v>
      </c>
      <c r="D115" s="231" t="s">
        <v>242</v>
      </c>
      <c r="E115" s="232" t="s">
        <v>3103</v>
      </c>
      <c r="F115" s="233" t="s">
        <v>3104</v>
      </c>
      <c r="G115" s="234" t="s">
        <v>261</v>
      </c>
      <c r="H115" s="235">
        <v>1</v>
      </c>
      <c r="I115" s="236"/>
      <c r="J115" s="237">
        <f>ROUND(I115*H115,2)</f>
        <v>0</v>
      </c>
      <c r="K115" s="233" t="s">
        <v>19</v>
      </c>
      <c r="L115" s="238"/>
      <c r="M115" s="239" t="s">
        <v>19</v>
      </c>
      <c r="N115" s="240" t="s">
        <v>44</v>
      </c>
      <c r="O115" s="66"/>
      <c r="P115" s="189">
        <f>O115*H115</f>
        <v>0</v>
      </c>
      <c r="Q115" s="189">
        <v>1.2999999999999999E-3</v>
      </c>
      <c r="R115" s="189">
        <f>Q115*H115</f>
        <v>1.2999999999999999E-3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246</v>
      </c>
      <c r="AT115" s="191" t="s">
        <v>242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234</v>
      </c>
      <c r="BM115" s="191" t="s">
        <v>3105</v>
      </c>
    </row>
    <row r="116" spans="1:65" s="2" customFormat="1" ht="24.2" customHeight="1">
      <c r="A116" s="36"/>
      <c r="B116" s="37"/>
      <c r="C116" s="180" t="s">
        <v>8</v>
      </c>
      <c r="D116" s="180" t="s">
        <v>229</v>
      </c>
      <c r="E116" s="181" t="s">
        <v>3106</v>
      </c>
      <c r="F116" s="182" t="s">
        <v>3107</v>
      </c>
      <c r="G116" s="183" t="s">
        <v>328</v>
      </c>
      <c r="H116" s="184">
        <v>25</v>
      </c>
      <c r="I116" s="185"/>
      <c r="J116" s="186">
        <f>ROUND(I116*H116,2)</f>
        <v>0</v>
      </c>
      <c r="K116" s="182" t="s">
        <v>233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1.665E-3</v>
      </c>
      <c r="R116" s="189">
        <f>Q116*H116</f>
        <v>4.1625000000000002E-2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234</v>
      </c>
      <c r="AT116" s="191" t="s">
        <v>229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234</v>
      </c>
      <c r="BM116" s="191" t="s">
        <v>3108</v>
      </c>
    </row>
    <row r="117" spans="1:65" s="2" customFormat="1" ht="11.25">
      <c r="A117" s="36"/>
      <c r="B117" s="37"/>
      <c r="C117" s="38"/>
      <c r="D117" s="193" t="s">
        <v>236</v>
      </c>
      <c r="E117" s="38"/>
      <c r="F117" s="194" t="s">
        <v>3109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236</v>
      </c>
      <c r="AU117" s="19" t="s">
        <v>82</v>
      </c>
    </row>
    <row r="118" spans="1:65" s="2" customFormat="1" ht="19.5">
      <c r="A118" s="36"/>
      <c r="B118" s="37"/>
      <c r="C118" s="38"/>
      <c r="D118" s="200" t="s">
        <v>737</v>
      </c>
      <c r="E118" s="38"/>
      <c r="F118" s="249" t="s">
        <v>3110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737</v>
      </c>
      <c r="AU118" s="19" t="s">
        <v>82</v>
      </c>
    </row>
    <row r="119" spans="1:65" s="2" customFormat="1" ht="24.2" customHeight="1">
      <c r="A119" s="36"/>
      <c r="B119" s="37"/>
      <c r="C119" s="180" t="s">
        <v>234</v>
      </c>
      <c r="D119" s="180" t="s">
        <v>229</v>
      </c>
      <c r="E119" s="181" t="s">
        <v>3111</v>
      </c>
      <c r="F119" s="182" t="s">
        <v>3112</v>
      </c>
      <c r="G119" s="183" t="s">
        <v>328</v>
      </c>
      <c r="H119" s="184">
        <v>28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3.4429999999999999E-3</v>
      </c>
      <c r="R119" s="189">
        <f>Q119*H119</f>
        <v>9.640399999999999E-2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234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234</v>
      </c>
      <c r="BM119" s="191" t="s">
        <v>3113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3114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2" customFormat="1" ht="19.5">
      <c r="A121" s="36"/>
      <c r="B121" s="37"/>
      <c r="C121" s="38"/>
      <c r="D121" s="200" t="s">
        <v>737</v>
      </c>
      <c r="E121" s="38"/>
      <c r="F121" s="249" t="s">
        <v>3110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737</v>
      </c>
      <c r="AU121" s="19" t="s">
        <v>82</v>
      </c>
    </row>
    <row r="122" spans="1:65" s="2" customFormat="1" ht="24.2" customHeight="1">
      <c r="A122" s="36"/>
      <c r="B122" s="37"/>
      <c r="C122" s="180" t="s">
        <v>316</v>
      </c>
      <c r="D122" s="180" t="s">
        <v>229</v>
      </c>
      <c r="E122" s="181" t="s">
        <v>3115</v>
      </c>
      <c r="F122" s="182" t="s">
        <v>3116</v>
      </c>
      <c r="G122" s="183" t="s">
        <v>328</v>
      </c>
      <c r="H122" s="184">
        <v>8</v>
      </c>
      <c r="I122" s="185"/>
      <c r="J122" s="186">
        <f>ROUND(I122*H122,2)</f>
        <v>0</v>
      </c>
      <c r="K122" s="182" t="s">
        <v>233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5.215E-3</v>
      </c>
      <c r="R122" s="189">
        <f>Q122*H122</f>
        <v>4.172E-2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234</v>
      </c>
      <c r="AT122" s="191" t="s">
        <v>229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234</v>
      </c>
      <c r="BM122" s="191" t="s">
        <v>3117</v>
      </c>
    </row>
    <row r="123" spans="1:65" s="2" customFormat="1" ht="11.25">
      <c r="A123" s="36"/>
      <c r="B123" s="37"/>
      <c r="C123" s="38"/>
      <c r="D123" s="193" t="s">
        <v>236</v>
      </c>
      <c r="E123" s="38"/>
      <c r="F123" s="194" t="s">
        <v>3118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236</v>
      </c>
      <c r="AU123" s="19" t="s">
        <v>82</v>
      </c>
    </row>
    <row r="124" spans="1:65" s="2" customFormat="1" ht="19.5">
      <c r="A124" s="36"/>
      <c r="B124" s="37"/>
      <c r="C124" s="38"/>
      <c r="D124" s="200" t="s">
        <v>737</v>
      </c>
      <c r="E124" s="38"/>
      <c r="F124" s="249" t="s">
        <v>3110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737</v>
      </c>
      <c r="AU124" s="19" t="s">
        <v>82</v>
      </c>
    </row>
    <row r="125" spans="1:65" s="2" customFormat="1" ht="21.75" customHeight="1">
      <c r="A125" s="36"/>
      <c r="B125" s="37"/>
      <c r="C125" s="180" t="s">
        <v>321</v>
      </c>
      <c r="D125" s="180" t="s">
        <v>229</v>
      </c>
      <c r="E125" s="181" t="s">
        <v>3119</v>
      </c>
      <c r="F125" s="182" t="s">
        <v>3120</v>
      </c>
      <c r="G125" s="183" t="s">
        <v>261</v>
      </c>
      <c r="H125" s="184">
        <v>3</v>
      </c>
      <c r="I125" s="185"/>
      <c r="J125" s="186">
        <f>ROUND(I125*H125,2)</f>
        <v>0</v>
      </c>
      <c r="K125" s="182" t="s">
        <v>233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234</v>
      </c>
      <c r="AT125" s="191" t="s">
        <v>229</v>
      </c>
      <c r="AU125" s="191" t="s">
        <v>82</v>
      </c>
      <c r="AY125" s="19" t="s">
        <v>226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234</v>
      </c>
      <c r="BM125" s="191" t="s">
        <v>3121</v>
      </c>
    </row>
    <row r="126" spans="1:65" s="2" customFormat="1" ht="11.25">
      <c r="A126" s="36"/>
      <c r="B126" s="37"/>
      <c r="C126" s="38"/>
      <c r="D126" s="193" t="s">
        <v>236</v>
      </c>
      <c r="E126" s="38"/>
      <c r="F126" s="194" t="s">
        <v>3122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82</v>
      </c>
    </row>
    <row r="127" spans="1:65" s="2" customFormat="1" ht="24.2" customHeight="1">
      <c r="A127" s="36"/>
      <c r="B127" s="37"/>
      <c r="C127" s="231" t="s">
        <v>325</v>
      </c>
      <c r="D127" s="231" t="s">
        <v>242</v>
      </c>
      <c r="E127" s="232" t="s">
        <v>3123</v>
      </c>
      <c r="F127" s="233" t="s">
        <v>3124</v>
      </c>
      <c r="G127" s="234" t="s">
        <v>261</v>
      </c>
      <c r="H127" s="235">
        <v>3</v>
      </c>
      <c r="I127" s="236"/>
      <c r="J127" s="237">
        <f>ROUND(I127*H127,2)</f>
        <v>0</v>
      </c>
      <c r="K127" s="233" t="s">
        <v>19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1.0999999999999999E-2</v>
      </c>
      <c r="R127" s="189">
        <f>Q127*H127</f>
        <v>3.3000000000000002E-2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246</v>
      </c>
      <c r="AT127" s="191" t="s">
        <v>242</v>
      </c>
      <c r="AU127" s="191" t="s">
        <v>82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234</v>
      </c>
      <c r="BM127" s="191" t="s">
        <v>3125</v>
      </c>
    </row>
    <row r="128" spans="1:65" s="2" customFormat="1" ht="24.2" customHeight="1">
      <c r="A128" s="36"/>
      <c r="B128" s="37"/>
      <c r="C128" s="180" t="s">
        <v>332</v>
      </c>
      <c r="D128" s="180" t="s">
        <v>229</v>
      </c>
      <c r="E128" s="181" t="s">
        <v>3126</v>
      </c>
      <c r="F128" s="182" t="s">
        <v>3127</v>
      </c>
      <c r="G128" s="183" t="s">
        <v>261</v>
      </c>
      <c r="H128" s="184">
        <v>1</v>
      </c>
      <c r="I128" s="185"/>
      <c r="J128" s="186">
        <f>ROUND(I128*H128,2)</f>
        <v>0</v>
      </c>
      <c r="K128" s="182" t="s">
        <v>233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234</v>
      </c>
      <c r="AT128" s="191" t="s">
        <v>229</v>
      </c>
      <c r="AU128" s="191" t="s">
        <v>82</v>
      </c>
      <c r="AY128" s="19" t="s">
        <v>226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234</v>
      </c>
      <c r="BM128" s="191" t="s">
        <v>3128</v>
      </c>
    </row>
    <row r="129" spans="1:65" s="2" customFormat="1" ht="11.25">
      <c r="A129" s="36"/>
      <c r="B129" s="37"/>
      <c r="C129" s="38"/>
      <c r="D129" s="193" t="s">
        <v>236</v>
      </c>
      <c r="E129" s="38"/>
      <c r="F129" s="194" t="s">
        <v>3129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236</v>
      </c>
      <c r="AU129" s="19" t="s">
        <v>82</v>
      </c>
    </row>
    <row r="130" spans="1:65" s="2" customFormat="1" ht="24.2" customHeight="1">
      <c r="A130" s="36"/>
      <c r="B130" s="37"/>
      <c r="C130" s="231" t="s">
        <v>7</v>
      </c>
      <c r="D130" s="231" t="s">
        <v>242</v>
      </c>
      <c r="E130" s="232" t="s">
        <v>3130</v>
      </c>
      <c r="F130" s="233" t="s">
        <v>3131</v>
      </c>
      <c r="G130" s="234" t="s">
        <v>261</v>
      </c>
      <c r="H130" s="235">
        <v>1</v>
      </c>
      <c r="I130" s="236"/>
      <c r="J130" s="237">
        <f>ROUND(I130*H130,2)</f>
        <v>0</v>
      </c>
      <c r="K130" s="233" t="s">
        <v>19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1.35E-2</v>
      </c>
      <c r="R130" s="189">
        <f>Q130*H130</f>
        <v>1.35E-2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246</v>
      </c>
      <c r="AT130" s="191" t="s">
        <v>242</v>
      </c>
      <c r="AU130" s="191" t="s">
        <v>82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234</v>
      </c>
      <c r="BM130" s="191" t="s">
        <v>3132</v>
      </c>
    </row>
    <row r="131" spans="1:65" s="2" customFormat="1" ht="16.5" customHeight="1">
      <c r="A131" s="36"/>
      <c r="B131" s="37"/>
      <c r="C131" s="180" t="s">
        <v>341</v>
      </c>
      <c r="D131" s="180" t="s">
        <v>229</v>
      </c>
      <c r="E131" s="181" t="s">
        <v>3133</v>
      </c>
      <c r="F131" s="182" t="s">
        <v>3134</v>
      </c>
      <c r="G131" s="183" t="s">
        <v>261</v>
      </c>
      <c r="H131" s="184">
        <v>1</v>
      </c>
      <c r="I131" s="185"/>
      <c r="J131" s="186">
        <f>ROUND(I131*H131,2)</f>
        <v>0</v>
      </c>
      <c r="K131" s="182" t="s">
        <v>233</v>
      </c>
      <c r="L131" s="41"/>
      <c r="M131" s="187" t="s">
        <v>19</v>
      </c>
      <c r="N131" s="188" t="s">
        <v>44</v>
      </c>
      <c r="O131" s="66"/>
      <c r="P131" s="189">
        <f>O131*H131</f>
        <v>0</v>
      </c>
      <c r="Q131" s="189">
        <v>0</v>
      </c>
      <c r="R131" s="189">
        <f>Q131*H131</f>
        <v>0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234</v>
      </c>
      <c r="AT131" s="191" t="s">
        <v>229</v>
      </c>
      <c r="AU131" s="191" t="s">
        <v>82</v>
      </c>
      <c r="AY131" s="19" t="s">
        <v>226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234</v>
      </c>
      <c r="BM131" s="191" t="s">
        <v>3135</v>
      </c>
    </row>
    <row r="132" spans="1:65" s="2" customFormat="1" ht="11.25">
      <c r="A132" s="36"/>
      <c r="B132" s="37"/>
      <c r="C132" s="38"/>
      <c r="D132" s="193" t="s">
        <v>236</v>
      </c>
      <c r="E132" s="38"/>
      <c r="F132" s="194" t="s">
        <v>3136</v>
      </c>
      <c r="G132" s="38"/>
      <c r="H132" s="38"/>
      <c r="I132" s="195"/>
      <c r="J132" s="38"/>
      <c r="K132" s="38"/>
      <c r="L132" s="41"/>
      <c r="M132" s="196"/>
      <c r="N132" s="197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236</v>
      </c>
      <c r="AU132" s="19" t="s">
        <v>82</v>
      </c>
    </row>
    <row r="133" spans="1:65" s="2" customFormat="1" ht="33" customHeight="1">
      <c r="A133" s="36"/>
      <c r="B133" s="37"/>
      <c r="C133" s="231" t="s">
        <v>346</v>
      </c>
      <c r="D133" s="231" t="s">
        <v>242</v>
      </c>
      <c r="E133" s="232" t="s">
        <v>3137</v>
      </c>
      <c r="F133" s="233" t="s">
        <v>3138</v>
      </c>
      <c r="G133" s="234" t="s">
        <v>261</v>
      </c>
      <c r="H133" s="235">
        <v>1</v>
      </c>
      <c r="I133" s="236"/>
      <c r="J133" s="237">
        <f>ROUND(I133*H133,2)</f>
        <v>0</v>
      </c>
      <c r="K133" s="233" t="s">
        <v>19</v>
      </c>
      <c r="L133" s="238"/>
      <c r="M133" s="239" t="s">
        <v>19</v>
      </c>
      <c r="N133" s="240" t="s">
        <v>44</v>
      </c>
      <c r="O133" s="66"/>
      <c r="P133" s="189">
        <f>O133*H133</f>
        <v>0</v>
      </c>
      <c r="Q133" s="189">
        <v>9.8000000000000004E-2</v>
      </c>
      <c r="R133" s="189">
        <f>Q133*H133</f>
        <v>9.8000000000000004E-2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246</v>
      </c>
      <c r="AT133" s="191" t="s">
        <v>242</v>
      </c>
      <c r="AU133" s="191" t="s">
        <v>82</v>
      </c>
      <c r="AY133" s="19" t="s">
        <v>226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234</v>
      </c>
      <c r="BM133" s="191" t="s">
        <v>3139</v>
      </c>
    </row>
    <row r="134" spans="1:65" s="2" customFormat="1" ht="16.5" customHeight="1">
      <c r="A134" s="36"/>
      <c r="B134" s="37"/>
      <c r="C134" s="180" t="s">
        <v>351</v>
      </c>
      <c r="D134" s="180" t="s">
        <v>229</v>
      </c>
      <c r="E134" s="181" t="s">
        <v>3140</v>
      </c>
      <c r="F134" s="182" t="s">
        <v>3141</v>
      </c>
      <c r="G134" s="183" t="s">
        <v>1358</v>
      </c>
      <c r="H134" s="184">
        <v>1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234</v>
      </c>
      <c r="AT134" s="191" t="s">
        <v>229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234</v>
      </c>
      <c r="BM134" s="191" t="s">
        <v>3142</v>
      </c>
    </row>
    <row r="135" spans="1:65" s="2" customFormat="1" ht="24.2" customHeight="1">
      <c r="A135" s="36"/>
      <c r="B135" s="37"/>
      <c r="C135" s="180" t="s">
        <v>355</v>
      </c>
      <c r="D135" s="180" t="s">
        <v>229</v>
      </c>
      <c r="E135" s="181" t="s">
        <v>3143</v>
      </c>
      <c r="F135" s="182" t="s">
        <v>3144</v>
      </c>
      <c r="G135" s="183" t="s">
        <v>245</v>
      </c>
      <c r="H135" s="184">
        <v>0.35099999999999998</v>
      </c>
      <c r="I135" s="185"/>
      <c r="J135" s="186">
        <f>ROUND(I135*H135,2)</f>
        <v>0</v>
      </c>
      <c r="K135" s="182" t="s">
        <v>233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234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234</v>
      </c>
      <c r="BM135" s="191" t="s">
        <v>3145</v>
      </c>
    </row>
    <row r="136" spans="1:65" s="2" customFormat="1" ht="11.25">
      <c r="A136" s="36"/>
      <c r="B136" s="37"/>
      <c r="C136" s="38"/>
      <c r="D136" s="193" t="s">
        <v>236</v>
      </c>
      <c r="E136" s="38"/>
      <c r="F136" s="194" t="s">
        <v>3146</v>
      </c>
      <c r="G136" s="38"/>
      <c r="H136" s="38"/>
      <c r="I136" s="195"/>
      <c r="J136" s="38"/>
      <c r="K136" s="38"/>
      <c r="L136" s="41"/>
      <c r="M136" s="241"/>
      <c r="N136" s="242"/>
      <c r="O136" s="243"/>
      <c r="P136" s="243"/>
      <c r="Q136" s="243"/>
      <c r="R136" s="243"/>
      <c r="S136" s="243"/>
      <c r="T136" s="244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82</v>
      </c>
    </row>
    <row r="137" spans="1:65" s="2" customFormat="1" ht="6.95" customHeight="1">
      <c r="A137" s="36"/>
      <c r="B137" s="49"/>
      <c r="C137" s="50"/>
      <c r="D137" s="50"/>
      <c r="E137" s="50"/>
      <c r="F137" s="50"/>
      <c r="G137" s="50"/>
      <c r="H137" s="50"/>
      <c r="I137" s="50"/>
      <c r="J137" s="50"/>
      <c r="K137" s="50"/>
      <c r="L137" s="41"/>
      <c r="M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</row>
  </sheetData>
  <sheetProtection algorithmName="SHA-512" hashValue="aUEu1JpUsoOfgbR5HG7kzsrT2wmS5ZFqW/vMVjDyoL8sVxoUjmC06zzAYxy6L1yaVLe3dwEcn+8OHFd3fh07wg==" saltValue="z22ciS3g3+dE39F26MdqPyNPiVrEEsvtLY4B8kfGdkk6rcsjo0SooafskunViS/GI7Ib9aAabsDYTy0hBsV0/g==" spinCount="100000" sheet="1" objects="1" scenarios="1" formatColumns="0" formatRows="0" autoFilter="0"/>
  <autoFilter ref="C92:K136" xr:uid="{00000000-0009-0000-0000-000009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0900-000000000000}"/>
    <hyperlink ref="F100" r:id="rId2" xr:uid="{00000000-0004-0000-0900-000001000000}"/>
    <hyperlink ref="F103" r:id="rId3" xr:uid="{00000000-0004-0000-0900-000002000000}"/>
    <hyperlink ref="F106" r:id="rId4" xr:uid="{00000000-0004-0000-0900-000003000000}"/>
    <hyperlink ref="F109" r:id="rId5" xr:uid="{00000000-0004-0000-0900-000004000000}"/>
    <hyperlink ref="F112" r:id="rId6" xr:uid="{00000000-0004-0000-0900-000005000000}"/>
    <hyperlink ref="F117" r:id="rId7" xr:uid="{00000000-0004-0000-0900-000006000000}"/>
    <hyperlink ref="F120" r:id="rId8" xr:uid="{00000000-0004-0000-0900-000007000000}"/>
    <hyperlink ref="F123" r:id="rId9" xr:uid="{00000000-0004-0000-0900-000008000000}"/>
    <hyperlink ref="F126" r:id="rId10" xr:uid="{00000000-0004-0000-0900-000009000000}"/>
    <hyperlink ref="F129" r:id="rId11" xr:uid="{00000000-0004-0000-0900-00000A000000}"/>
    <hyperlink ref="F132" r:id="rId12" xr:uid="{00000000-0004-0000-0900-00000B000000}"/>
    <hyperlink ref="F136" r:id="rId13" xr:uid="{00000000-0004-0000-0900-00000C000000}"/>
  </hyperlinks>
  <pageMargins left="0.39370078740157483" right="0.39370078740157483" top="0.39370078740157483" bottom="0.39370078740157483" header="0" footer="0"/>
  <pageSetup paperSize="9" scale="84" fitToHeight="100" orientation="landscape" r:id="rId14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198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3147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ROUND((SUM(BE97:BE171)),  2)</f>
        <v>0</v>
      </c>
      <c r="G37" s="36"/>
      <c r="H37" s="36"/>
      <c r="I37" s="126">
        <v>0.21</v>
      </c>
      <c r="J37" s="125">
        <f>ROUND(((SUM(BE97:BE171))*I37),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ROUND((SUM(BF97:BF171)),  2)</f>
        <v>0</v>
      </c>
      <c r="G38" s="36"/>
      <c r="H38" s="36"/>
      <c r="I38" s="126">
        <v>0.15</v>
      </c>
      <c r="J38" s="125">
        <f>ROUND(((SUM(BF97:BF171))*I38),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ROUND((SUM(BG97:BG171)),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ROUND((SUM(BH97:BH171)),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ROUND((SUM(BI97:BI171)),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198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02.4 - Vytápění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3148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3149</v>
      </c>
      <c r="E70" s="150"/>
      <c r="F70" s="150"/>
      <c r="G70" s="150"/>
      <c r="H70" s="150"/>
      <c r="I70" s="150"/>
      <c r="J70" s="151">
        <f>J124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3150</v>
      </c>
      <c r="E71" s="150"/>
      <c r="F71" s="150"/>
      <c r="G71" s="150"/>
      <c r="H71" s="150"/>
      <c r="I71" s="150"/>
      <c r="J71" s="151">
        <f>J133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3151</v>
      </c>
      <c r="E72" s="150"/>
      <c r="F72" s="150"/>
      <c r="G72" s="150"/>
      <c r="H72" s="150"/>
      <c r="I72" s="150"/>
      <c r="J72" s="151">
        <f>J145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3152</v>
      </c>
      <c r="E73" s="150"/>
      <c r="F73" s="150"/>
      <c r="G73" s="150"/>
      <c r="H73" s="150"/>
      <c r="I73" s="150"/>
      <c r="J73" s="151">
        <f>J160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211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689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197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198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199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387" t="str">
        <f>E13</f>
        <v>SO 02.4 - Vytápění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5. 4. 2022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212</v>
      </c>
      <c r="D96" s="156" t="s">
        <v>58</v>
      </c>
      <c r="E96" s="156" t="s">
        <v>54</v>
      </c>
      <c r="F96" s="156" t="s">
        <v>55</v>
      </c>
      <c r="G96" s="156" t="s">
        <v>213</v>
      </c>
      <c r="H96" s="156" t="s">
        <v>214</v>
      </c>
      <c r="I96" s="156" t="s">
        <v>215</v>
      </c>
      <c r="J96" s="156" t="s">
        <v>203</v>
      </c>
      <c r="K96" s="157" t="s">
        <v>216</v>
      </c>
      <c r="L96" s="158"/>
      <c r="M96" s="70" t="s">
        <v>19</v>
      </c>
      <c r="N96" s="71" t="s">
        <v>43</v>
      </c>
      <c r="O96" s="71" t="s">
        <v>217</v>
      </c>
      <c r="P96" s="71" t="s">
        <v>218</v>
      </c>
      <c r="Q96" s="71" t="s">
        <v>219</v>
      </c>
      <c r="R96" s="71" t="s">
        <v>220</v>
      </c>
      <c r="S96" s="71" t="s">
        <v>221</v>
      </c>
      <c r="T96" s="72" t="s">
        <v>222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223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</f>
        <v>0</v>
      </c>
      <c r="Q97" s="74"/>
      <c r="R97" s="161">
        <f>R98</f>
        <v>0</v>
      </c>
      <c r="S97" s="74"/>
      <c r="T97" s="162">
        <f>T98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204</v>
      </c>
      <c r="BK97" s="163">
        <f>BK98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224</v>
      </c>
      <c r="F98" s="167" t="s">
        <v>225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P99+P124+P133+P145+P160</f>
        <v>0</v>
      </c>
      <c r="Q98" s="172"/>
      <c r="R98" s="173">
        <f>R99+R124+R133+R145+R160</f>
        <v>0</v>
      </c>
      <c r="S98" s="172"/>
      <c r="T98" s="174">
        <f>T99+T124+T133+T145+T160</f>
        <v>0</v>
      </c>
      <c r="AR98" s="175" t="s">
        <v>82</v>
      </c>
      <c r="AT98" s="176" t="s">
        <v>72</v>
      </c>
      <c r="AU98" s="176" t="s">
        <v>73</v>
      </c>
      <c r="AY98" s="175" t="s">
        <v>226</v>
      </c>
      <c r="BK98" s="177">
        <f>BK99+BK124+BK133+BK145+BK160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3153</v>
      </c>
      <c r="F99" s="178" t="s">
        <v>3154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SUM(P100:P123)</f>
        <v>0</v>
      </c>
      <c r="Q99" s="172"/>
      <c r="R99" s="173">
        <f>SUM(R100:R123)</f>
        <v>0</v>
      </c>
      <c r="S99" s="172"/>
      <c r="T99" s="174">
        <f>SUM(T100:T123)</f>
        <v>0</v>
      </c>
      <c r="AR99" s="175" t="s">
        <v>82</v>
      </c>
      <c r="AT99" s="176" t="s">
        <v>72</v>
      </c>
      <c r="AU99" s="176" t="s">
        <v>80</v>
      </c>
      <c r="AY99" s="175" t="s">
        <v>226</v>
      </c>
      <c r="BK99" s="177">
        <f>SUM(BK100:BK123)</f>
        <v>0</v>
      </c>
    </row>
    <row r="100" spans="1:65" s="2" customFormat="1" ht="24.2" customHeight="1">
      <c r="A100" s="36"/>
      <c r="B100" s="37"/>
      <c r="C100" s="180" t="s">
        <v>80</v>
      </c>
      <c r="D100" s="180" t="s">
        <v>229</v>
      </c>
      <c r="E100" s="181" t="s">
        <v>3155</v>
      </c>
      <c r="F100" s="182" t="s">
        <v>3156</v>
      </c>
      <c r="G100" s="183" t="s">
        <v>3157</v>
      </c>
      <c r="H100" s="184">
        <v>2</v>
      </c>
      <c r="I100" s="185"/>
      <c r="J100" s="186">
        <f t="shared" ref="J100:J123" si="0"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 t="shared" ref="P100:P123" si="1">O100*H100</f>
        <v>0</v>
      </c>
      <c r="Q100" s="189">
        <v>0</v>
      </c>
      <c r="R100" s="189">
        <f t="shared" ref="R100:R123" si="2">Q100*H100</f>
        <v>0</v>
      </c>
      <c r="S100" s="189">
        <v>0</v>
      </c>
      <c r="T100" s="190">
        <f t="shared" ref="T100:T123" si="3"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143</v>
      </c>
      <c r="AT100" s="191" t="s">
        <v>229</v>
      </c>
      <c r="AU100" s="191" t="s">
        <v>82</v>
      </c>
      <c r="AY100" s="19" t="s">
        <v>226</v>
      </c>
      <c r="BE100" s="192">
        <f t="shared" ref="BE100:BE123" si="4">IF(N100="základní",J100,0)</f>
        <v>0</v>
      </c>
      <c r="BF100" s="192">
        <f t="shared" ref="BF100:BF123" si="5">IF(N100="snížená",J100,0)</f>
        <v>0</v>
      </c>
      <c r="BG100" s="192">
        <f t="shared" ref="BG100:BG123" si="6">IF(N100="zákl. přenesená",J100,0)</f>
        <v>0</v>
      </c>
      <c r="BH100" s="192">
        <f t="shared" ref="BH100:BH123" si="7">IF(N100="sníž. přenesená",J100,0)</f>
        <v>0</v>
      </c>
      <c r="BI100" s="192">
        <f t="shared" ref="BI100:BI123" si="8">IF(N100="nulová",J100,0)</f>
        <v>0</v>
      </c>
      <c r="BJ100" s="19" t="s">
        <v>80</v>
      </c>
      <c r="BK100" s="192">
        <f t="shared" ref="BK100:BK123" si="9">ROUND(I100*H100,2)</f>
        <v>0</v>
      </c>
      <c r="BL100" s="19" t="s">
        <v>143</v>
      </c>
      <c r="BM100" s="191" t="s">
        <v>3158</v>
      </c>
    </row>
    <row r="101" spans="1:65" s="2" customFormat="1" ht="16.5" customHeight="1">
      <c r="A101" s="36"/>
      <c r="B101" s="37"/>
      <c r="C101" s="180" t="s">
        <v>82</v>
      </c>
      <c r="D101" s="180" t="s">
        <v>229</v>
      </c>
      <c r="E101" s="181" t="s">
        <v>3159</v>
      </c>
      <c r="F101" s="182" t="s">
        <v>3160</v>
      </c>
      <c r="G101" s="183" t="s">
        <v>3157</v>
      </c>
      <c r="H101" s="184">
        <v>2</v>
      </c>
      <c r="I101" s="185"/>
      <c r="J101" s="186">
        <f t="shared" si="0"/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 t="shared" si="1"/>
        <v>0</v>
      </c>
      <c r="Q101" s="189">
        <v>0</v>
      </c>
      <c r="R101" s="189">
        <f t="shared" si="2"/>
        <v>0</v>
      </c>
      <c r="S101" s="189">
        <v>0</v>
      </c>
      <c r="T101" s="190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229</v>
      </c>
      <c r="AU101" s="191" t="s">
        <v>82</v>
      </c>
      <c r="AY101" s="19" t="s">
        <v>226</v>
      </c>
      <c r="BE101" s="192">
        <f t="shared" si="4"/>
        <v>0</v>
      </c>
      <c r="BF101" s="192">
        <f t="shared" si="5"/>
        <v>0</v>
      </c>
      <c r="BG101" s="192">
        <f t="shared" si="6"/>
        <v>0</v>
      </c>
      <c r="BH101" s="192">
        <f t="shared" si="7"/>
        <v>0</v>
      </c>
      <c r="BI101" s="192">
        <f t="shared" si="8"/>
        <v>0</v>
      </c>
      <c r="BJ101" s="19" t="s">
        <v>80</v>
      </c>
      <c r="BK101" s="192">
        <f t="shared" si="9"/>
        <v>0</v>
      </c>
      <c r="BL101" s="19" t="s">
        <v>143</v>
      </c>
      <c r="BM101" s="191" t="s">
        <v>3161</v>
      </c>
    </row>
    <row r="102" spans="1:65" s="2" customFormat="1" ht="16.5" customHeight="1">
      <c r="A102" s="36"/>
      <c r="B102" s="37"/>
      <c r="C102" s="180" t="s">
        <v>90</v>
      </c>
      <c r="D102" s="180" t="s">
        <v>229</v>
      </c>
      <c r="E102" s="181" t="s">
        <v>3162</v>
      </c>
      <c r="F102" s="182" t="s">
        <v>3163</v>
      </c>
      <c r="G102" s="183" t="s">
        <v>3157</v>
      </c>
      <c r="H102" s="184">
        <v>2</v>
      </c>
      <c r="I102" s="185"/>
      <c r="J102" s="186">
        <f t="shared" si="0"/>
        <v>0</v>
      </c>
      <c r="K102" s="182" t="s">
        <v>19</v>
      </c>
      <c r="L102" s="41"/>
      <c r="M102" s="187" t="s">
        <v>19</v>
      </c>
      <c r="N102" s="188" t="s">
        <v>44</v>
      </c>
      <c r="O102" s="66"/>
      <c r="P102" s="189">
        <f t="shared" si="1"/>
        <v>0</v>
      </c>
      <c r="Q102" s="189">
        <v>0</v>
      </c>
      <c r="R102" s="189">
        <f t="shared" si="2"/>
        <v>0</v>
      </c>
      <c r="S102" s="189">
        <v>0</v>
      </c>
      <c r="T102" s="190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143</v>
      </c>
      <c r="AT102" s="191" t="s">
        <v>229</v>
      </c>
      <c r="AU102" s="191" t="s">
        <v>82</v>
      </c>
      <c r="AY102" s="19" t="s">
        <v>226</v>
      </c>
      <c r="BE102" s="192">
        <f t="shared" si="4"/>
        <v>0</v>
      </c>
      <c r="BF102" s="192">
        <f t="shared" si="5"/>
        <v>0</v>
      </c>
      <c r="BG102" s="192">
        <f t="shared" si="6"/>
        <v>0</v>
      </c>
      <c r="BH102" s="192">
        <f t="shared" si="7"/>
        <v>0</v>
      </c>
      <c r="BI102" s="192">
        <f t="shared" si="8"/>
        <v>0</v>
      </c>
      <c r="BJ102" s="19" t="s">
        <v>80</v>
      </c>
      <c r="BK102" s="192">
        <f t="shared" si="9"/>
        <v>0</v>
      </c>
      <c r="BL102" s="19" t="s">
        <v>143</v>
      </c>
      <c r="BM102" s="191" t="s">
        <v>3164</v>
      </c>
    </row>
    <row r="103" spans="1:65" s="2" customFormat="1" ht="24.2" customHeight="1">
      <c r="A103" s="36"/>
      <c r="B103" s="37"/>
      <c r="C103" s="180" t="s">
        <v>143</v>
      </c>
      <c r="D103" s="180" t="s">
        <v>229</v>
      </c>
      <c r="E103" s="181" t="s">
        <v>3165</v>
      </c>
      <c r="F103" s="182" t="s">
        <v>3166</v>
      </c>
      <c r="G103" s="183" t="s">
        <v>3157</v>
      </c>
      <c r="H103" s="184">
        <v>1</v>
      </c>
      <c r="I103" s="185"/>
      <c r="J103" s="186">
        <f t="shared" si="0"/>
        <v>0</v>
      </c>
      <c r="K103" s="182" t="s">
        <v>19</v>
      </c>
      <c r="L103" s="41"/>
      <c r="M103" s="187" t="s">
        <v>19</v>
      </c>
      <c r="N103" s="188" t="s">
        <v>44</v>
      </c>
      <c r="O103" s="66"/>
      <c r="P103" s="189">
        <f t="shared" si="1"/>
        <v>0</v>
      </c>
      <c r="Q103" s="189">
        <v>0</v>
      </c>
      <c r="R103" s="189">
        <f t="shared" si="2"/>
        <v>0</v>
      </c>
      <c r="S103" s="189">
        <v>0</v>
      </c>
      <c r="T103" s="190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143</v>
      </c>
      <c r="AT103" s="191" t="s">
        <v>229</v>
      </c>
      <c r="AU103" s="191" t="s">
        <v>82</v>
      </c>
      <c r="AY103" s="19" t="s">
        <v>226</v>
      </c>
      <c r="BE103" s="192">
        <f t="shared" si="4"/>
        <v>0</v>
      </c>
      <c r="BF103" s="192">
        <f t="shared" si="5"/>
        <v>0</v>
      </c>
      <c r="BG103" s="192">
        <f t="shared" si="6"/>
        <v>0</v>
      </c>
      <c r="BH103" s="192">
        <f t="shared" si="7"/>
        <v>0</v>
      </c>
      <c r="BI103" s="192">
        <f t="shared" si="8"/>
        <v>0</v>
      </c>
      <c r="BJ103" s="19" t="s">
        <v>80</v>
      </c>
      <c r="BK103" s="192">
        <f t="shared" si="9"/>
        <v>0</v>
      </c>
      <c r="BL103" s="19" t="s">
        <v>143</v>
      </c>
      <c r="BM103" s="191" t="s">
        <v>3167</v>
      </c>
    </row>
    <row r="104" spans="1:65" s="2" customFormat="1" ht="16.5" customHeight="1">
      <c r="A104" s="36"/>
      <c r="B104" s="37"/>
      <c r="C104" s="180" t="s">
        <v>258</v>
      </c>
      <c r="D104" s="180" t="s">
        <v>229</v>
      </c>
      <c r="E104" s="181" t="s">
        <v>3168</v>
      </c>
      <c r="F104" s="182" t="s">
        <v>3169</v>
      </c>
      <c r="G104" s="183" t="s">
        <v>3157</v>
      </c>
      <c r="H104" s="184">
        <v>1</v>
      </c>
      <c r="I104" s="185"/>
      <c r="J104" s="186">
        <f t="shared" si="0"/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 t="shared" si="1"/>
        <v>0</v>
      </c>
      <c r="Q104" s="189">
        <v>0</v>
      </c>
      <c r="R104" s="189">
        <f t="shared" si="2"/>
        <v>0</v>
      </c>
      <c r="S104" s="189">
        <v>0</v>
      </c>
      <c r="T104" s="190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143</v>
      </c>
      <c r="AT104" s="191" t="s">
        <v>229</v>
      </c>
      <c r="AU104" s="191" t="s">
        <v>82</v>
      </c>
      <c r="AY104" s="19" t="s">
        <v>226</v>
      </c>
      <c r="BE104" s="192">
        <f t="shared" si="4"/>
        <v>0</v>
      </c>
      <c r="BF104" s="192">
        <f t="shared" si="5"/>
        <v>0</v>
      </c>
      <c r="BG104" s="192">
        <f t="shared" si="6"/>
        <v>0</v>
      </c>
      <c r="BH104" s="192">
        <f t="shared" si="7"/>
        <v>0</v>
      </c>
      <c r="BI104" s="192">
        <f t="shared" si="8"/>
        <v>0</v>
      </c>
      <c r="BJ104" s="19" t="s">
        <v>80</v>
      </c>
      <c r="BK104" s="192">
        <f t="shared" si="9"/>
        <v>0</v>
      </c>
      <c r="BL104" s="19" t="s">
        <v>143</v>
      </c>
      <c r="BM104" s="191" t="s">
        <v>3170</v>
      </c>
    </row>
    <row r="105" spans="1:65" s="2" customFormat="1" ht="16.5" customHeight="1">
      <c r="A105" s="36"/>
      <c r="B105" s="37"/>
      <c r="C105" s="180" t="s">
        <v>265</v>
      </c>
      <c r="D105" s="180" t="s">
        <v>229</v>
      </c>
      <c r="E105" s="181" t="s">
        <v>3171</v>
      </c>
      <c r="F105" s="182" t="s">
        <v>3172</v>
      </c>
      <c r="G105" s="183" t="s">
        <v>3157</v>
      </c>
      <c r="H105" s="184">
        <v>1</v>
      </c>
      <c r="I105" s="185"/>
      <c r="J105" s="186">
        <f t="shared" si="0"/>
        <v>0</v>
      </c>
      <c r="K105" s="182" t="s">
        <v>19</v>
      </c>
      <c r="L105" s="41"/>
      <c r="M105" s="187" t="s">
        <v>19</v>
      </c>
      <c r="N105" s="188" t="s">
        <v>44</v>
      </c>
      <c r="O105" s="66"/>
      <c r="P105" s="189">
        <f t="shared" si="1"/>
        <v>0</v>
      </c>
      <c r="Q105" s="189">
        <v>0</v>
      </c>
      <c r="R105" s="189">
        <f t="shared" si="2"/>
        <v>0</v>
      </c>
      <c r="S105" s="189">
        <v>0</v>
      </c>
      <c r="T105" s="190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143</v>
      </c>
      <c r="AT105" s="191" t="s">
        <v>229</v>
      </c>
      <c r="AU105" s="191" t="s">
        <v>82</v>
      </c>
      <c r="AY105" s="19" t="s">
        <v>226</v>
      </c>
      <c r="BE105" s="192">
        <f t="shared" si="4"/>
        <v>0</v>
      </c>
      <c r="BF105" s="192">
        <f t="shared" si="5"/>
        <v>0</v>
      </c>
      <c r="BG105" s="192">
        <f t="shared" si="6"/>
        <v>0</v>
      </c>
      <c r="BH105" s="192">
        <f t="shared" si="7"/>
        <v>0</v>
      </c>
      <c r="BI105" s="192">
        <f t="shared" si="8"/>
        <v>0</v>
      </c>
      <c r="BJ105" s="19" t="s">
        <v>80</v>
      </c>
      <c r="BK105" s="192">
        <f t="shared" si="9"/>
        <v>0</v>
      </c>
      <c r="BL105" s="19" t="s">
        <v>143</v>
      </c>
      <c r="BM105" s="191" t="s">
        <v>3173</v>
      </c>
    </row>
    <row r="106" spans="1:65" s="2" customFormat="1" ht="16.5" customHeight="1">
      <c r="A106" s="36"/>
      <c r="B106" s="37"/>
      <c r="C106" s="180" t="s">
        <v>270</v>
      </c>
      <c r="D106" s="180" t="s">
        <v>229</v>
      </c>
      <c r="E106" s="181" t="s">
        <v>3174</v>
      </c>
      <c r="F106" s="182" t="s">
        <v>3175</v>
      </c>
      <c r="G106" s="183" t="s">
        <v>3157</v>
      </c>
      <c r="H106" s="184">
        <v>1</v>
      </c>
      <c r="I106" s="185"/>
      <c r="J106" s="186">
        <f t="shared" si="0"/>
        <v>0</v>
      </c>
      <c r="K106" s="182" t="s">
        <v>19</v>
      </c>
      <c r="L106" s="41"/>
      <c r="M106" s="187" t="s">
        <v>19</v>
      </c>
      <c r="N106" s="188" t="s">
        <v>44</v>
      </c>
      <c r="O106" s="66"/>
      <c r="P106" s="189">
        <f t="shared" si="1"/>
        <v>0</v>
      </c>
      <c r="Q106" s="189">
        <v>0</v>
      </c>
      <c r="R106" s="189">
        <f t="shared" si="2"/>
        <v>0</v>
      </c>
      <c r="S106" s="189">
        <v>0</v>
      </c>
      <c r="T106" s="190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143</v>
      </c>
      <c r="AT106" s="191" t="s">
        <v>229</v>
      </c>
      <c r="AU106" s="191" t="s">
        <v>82</v>
      </c>
      <c r="AY106" s="19" t="s">
        <v>226</v>
      </c>
      <c r="BE106" s="192">
        <f t="shared" si="4"/>
        <v>0</v>
      </c>
      <c r="BF106" s="192">
        <f t="shared" si="5"/>
        <v>0</v>
      </c>
      <c r="BG106" s="192">
        <f t="shared" si="6"/>
        <v>0</v>
      </c>
      <c r="BH106" s="192">
        <f t="shared" si="7"/>
        <v>0</v>
      </c>
      <c r="BI106" s="192">
        <f t="shared" si="8"/>
        <v>0</v>
      </c>
      <c r="BJ106" s="19" t="s">
        <v>80</v>
      </c>
      <c r="BK106" s="192">
        <f t="shared" si="9"/>
        <v>0</v>
      </c>
      <c r="BL106" s="19" t="s">
        <v>143</v>
      </c>
      <c r="BM106" s="191" t="s">
        <v>3176</v>
      </c>
    </row>
    <row r="107" spans="1:65" s="2" customFormat="1" ht="16.5" customHeight="1">
      <c r="A107" s="36"/>
      <c r="B107" s="37"/>
      <c r="C107" s="180" t="s">
        <v>275</v>
      </c>
      <c r="D107" s="180" t="s">
        <v>229</v>
      </c>
      <c r="E107" s="181" t="s">
        <v>3177</v>
      </c>
      <c r="F107" s="182" t="s">
        <v>3178</v>
      </c>
      <c r="G107" s="183" t="s">
        <v>3157</v>
      </c>
      <c r="H107" s="184">
        <v>1</v>
      </c>
      <c r="I107" s="185"/>
      <c r="J107" s="186">
        <f t="shared" si="0"/>
        <v>0</v>
      </c>
      <c r="K107" s="182" t="s">
        <v>19</v>
      </c>
      <c r="L107" s="41"/>
      <c r="M107" s="187" t="s">
        <v>19</v>
      </c>
      <c r="N107" s="188" t="s">
        <v>44</v>
      </c>
      <c r="O107" s="66"/>
      <c r="P107" s="189">
        <f t="shared" si="1"/>
        <v>0</v>
      </c>
      <c r="Q107" s="189">
        <v>0</v>
      </c>
      <c r="R107" s="189">
        <f t="shared" si="2"/>
        <v>0</v>
      </c>
      <c r="S107" s="189">
        <v>0</v>
      </c>
      <c r="T107" s="190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82</v>
      </c>
      <c r="AY107" s="19" t="s">
        <v>226</v>
      </c>
      <c r="BE107" s="192">
        <f t="shared" si="4"/>
        <v>0</v>
      </c>
      <c r="BF107" s="192">
        <f t="shared" si="5"/>
        <v>0</v>
      </c>
      <c r="BG107" s="192">
        <f t="shared" si="6"/>
        <v>0</v>
      </c>
      <c r="BH107" s="192">
        <f t="shared" si="7"/>
        <v>0</v>
      </c>
      <c r="BI107" s="192">
        <f t="shared" si="8"/>
        <v>0</v>
      </c>
      <c r="BJ107" s="19" t="s">
        <v>80</v>
      </c>
      <c r="BK107" s="192">
        <f t="shared" si="9"/>
        <v>0</v>
      </c>
      <c r="BL107" s="19" t="s">
        <v>143</v>
      </c>
      <c r="BM107" s="191" t="s">
        <v>3179</v>
      </c>
    </row>
    <row r="108" spans="1:65" s="2" customFormat="1" ht="24.2" customHeight="1">
      <c r="A108" s="36"/>
      <c r="B108" s="37"/>
      <c r="C108" s="180" t="s">
        <v>281</v>
      </c>
      <c r="D108" s="180" t="s">
        <v>229</v>
      </c>
      <c r="E108" s="181" t="s">
        <v>3180</v>
      </c>
      <c r="F108" s="182" t="s">
        <v>3181</v>
      </c>
      <c r="G108" s="183" t="s">
        <v>3157</v>
      </c>
      <c r="H108" s="184">
        <v>1</v>
      </c>
      <c r="I108" s="185"/>
      <c r="J108" s="186">
        <f t="shared" si="0"/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 t="shared" si="1"/>
        <v>0</v>
      </c>
      <c r="Q108" s="189">
        <v>0</v>
      </c>
      <c r="R108" s="189">
        <f t="shared" si="2"/>
        <v>0</v>
      </c>
      <c r="S108" s="189">
        <v>0</v>
      </c>
      <c r="T108" s="190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143</v>
      </c>
      <c r="AT108" s="191" t="s">
        <v>229</v>
      </c>
      <c r="AU108" s="191" t="s">
        <v>82</v>
      </c>
      <c r="AY108" s="19" t="s">
        <v>226</v>
      </c>
      <c r="BE108" s="192">
        <f t="shared" si="4"/>
        <v>0</v>
      </c>
      <c r="BF108" s="192">
        <f t="shared" si="5"/>
        <v>0</v>
      </c>
      <c r="BG108" s="192">
        <f t="shared" si="6"/>
        <v>0</v>
      </c>
      <c r="BH108" s="192">
        <f t="shared" si="7"/>
        <v>0</v>
      </c>
      <c r="BI108" s="192">
        <f t="shared" si="8"/>
        <v>0</v>
      </c>
      <c r="BJ108" s="19" t="s">
        <v>80</v>
      </c>
      <c r="BK108" s="192">
        <f t="shared" si="9"/>
        <v>0</v>
      </c>
      <c r="BL108" s="19" t="s">
        <v>143</v>
      </c>
      <c r="BM108" s="191" t="s">
        <v>3182</v>
      </c>
    </row>
    <row r="109" spans="1:65" s="2" customFormat="1" ht="16.5" customHeight="1">
      <c r="A109" s="36"/>
      <c r="B109" s="37"/>
      <c r="C109" s="180" t="s">
        <v>285</v>
      </c>
      <c r="D109" s="180" t="s">
        <v>229</v>
      </c>
      <c r="E109" s="181" t="s">
        <v>3183</v>
      </c>
      <c r="F109" s="182" t="s">
        <v>3184</v>
      </c>
      <c r="G109" s="183" t="s">
        <v>3157</v>
      </c>
      <c r="H109" s="184">
        <v>1</v>
      </c>
      <c r="I109" s="185"/>
      <c r="J109" s="186">
        <f t="shared" si="0"/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 t="shared" si="1"/>
        <v>0</v>
      </c>
      <c r="Q109" s="189">
        <v>0</v>
      </c>
      <c r="R109" s="189">
        <f t="shared" si="2"/>
        <v>0</v>
      </c>
      <c r="S109" s="189">
        <v>0</v>
      </c>
      <c r="T109" s="190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143</v>
      </c>
      <c r="AT109" s="191" t="s">
        <v>229</v>
      </c>
      <c r="AU109" s="191" t="s">
        <v>82</v>
      </c>
      <c r="AY109" s="19" t="s">
        <v>226</v>
      </c>
      <c r="BE109" s="192">
        <f t="shared" si="4"/>
        <v>0</v>
      </c>
      <c r="BF109" s="192">
        <f t="shared" si="5"/>
        <v>0</v>
      </c>
      <c r="BG109" s="192">
        <f t="shared" si="6"/>
        <v>0</v>
      </c>
      <c r="BH109" s="192">
        <f t="shared" si="7"/>
        <v>0</v>
      </c>
      <c r="BI109" s="192">
        <f t="shared" si="8"/>
        <v>0</v>
      </c>
      <c r="BJ109" s="19" t="s">
        <v>80</v>
      </c>
      <c r="BK109" s="192">
        <f t="shared" si="9"/>
        <v>0</v>
      </c>
      <c r="BL109" s="19" t="s">
        <v>143</v>
      </c>
      <c r="BM109" s="191" t="s">
        <v>3185</v>
      </c>
    </row>
    <row r="110" spans="1:65" s="2" customFormat="1" ht="16.5" customHeight="1">
      <c r="A110" s="36"/>
      <c r="B110" s="37"/>
      <c r="C110" s="180" t="s">
        <v>290</v>
      </c>
      <c r="D110" s="180" t="s">
        <v>229</v>
      </c>
      <c r="E110" s="181" t="s">
        <v>3186</v>
      </c>
      <c r="F110" s="182" t="s">
        <v>3187</v>
      </c>
      <c r="G110" s="183" t="s">
        <v>3157</v>
      </c>
      <c r="H110" s="184">
        <v>1</v>
      </c>
      <c r="I110" s="185"/>
      <c r="J110" s="186">
        <f t="shared" si="0"/>
        <v>0</v>
      </c>
      <c r="K110" s="182" t="s">
        <v>19</v>
      </c>
      <c r="L110" s="41"/>
      <c r="M110" s="187" t="s">
        <v>19</v>
      </c>
      <c r="N110" s="188" t="s">
        <v>44</v>
      </c>
      <c r="O110" s="66"/>
      <c r="P110" s="189">
        <f t="shared" si="1"/>
        <v>0</v>
      </c>
      <c r="Q110" s="189">
        <v>0</v>
      </c>
      <c r="R110" s="189">
        <f t="shared" si="2"/>
        <v>0</v>
      </c>
      <c r="S110" s="189">
        <v>0</v>
      </c>
      <c r="T110" s="190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143</v>
      </c>
      <c r="AT110" s="191" t="s">
        <v>229</v>
      </c>
      <c r="AU110" s="191" t="s">
        <v>82</v>
      </c>
      <c r="AY110" s="19" t="s">
        <v>226</v>
      </c>
      <c r="BE110" s="192">
        <f t="shared" si="4"/>
        <v>0</v>
      </c>
      <c r="BF110" s="192">
        <f t="shared" si="5"/>
        <v>0</v>
      </c>
      <c r="BG110" s="192">
        <f t="shared" si="6"/>
        <v>0</v>
      </c>
      <c r="BH110" s="192">
        <f t="shared" si="7"/>
        <v>0</v>
      </c>
      <c r="BI110" s="192">
        <f t="shared" si="8"/>
        <v>0</v>
      </c>
      <c r="BJ110" s="19" t="s">
        <v>80</v>
      </c>
      <c r="BK110" s="192">
        <f t="shared" si="9"/>
        <v>0</v>
      </c>
      <c r="BL110" s="19" t="s">
        <v>143</v>
      </c>
      <c r="BM110" s="191" t="s">
        <v>3188</v>
      </c>
    </row>
    <row r="111" spans="1:65" s="2" customFormat="1" ht="16.5" customHeight="1">
      <c r="A111" s="36"/>
      <c r="B111" s="37"/>
      <c r="C111" s="180" t="s">
        <v>294</v>
      </c>
      <c r="D111" s="180" t="s">
        <v>229</v>
      </c>
      <c r="E111" s="181" t="s">
        <v>3189</v>
      </c>
      <c r="F111" s="182" t="s">
        <v>3190</v>
      </c>
      <c r="G111" s="183" t="s">
        <v>3157</v>
      </c>
      <c r="H111" s="184">
        <v>5</v>
      </c>
      <c r="I111" s="185"/>
      <c r="J111" s="186">
        <f t="shared" si="0"/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 t="shared" si="1"/>
        <v>0</v>
      </c>
      <c r="Q111" s="189">
        <v>0</v>
      </c>
      <c r="R111" s="189">
        <f t="shared" si="2"/>
        <v>0</v>
      </c>
      <c r="S111" s="189">
        <v>0</v>
      </c>
      <c r="T111" s="190">
        <f t="shared" si="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143</v>
      </c>
      <c r="AT111" s="191" t="s">
        <v>229</v>
      </c>
      <c r="AU111" s="191" t="s">
        <v>82</v>
      </c>
      <c r="AY111" s="19" t="s">
        <v>226</v>
      </c>
      <c r="BE111" s="192">
        <f t="shared" si="4"/>
        <v>0</v>
      </c>
      <c r="BF111" s="192">
        <f t="shared" si="5"/>
        <v>0</v>
      </c>
      <c r="BG111" s="192">
        <f t="shared" si="6"/>
        <v>0</v>
      </c>
      <c r="BH111" s="192">
        <f t="shared" si="7"/>
        <v>0</v>
      </c>
      <c r="BI111" s="192">
        <f t="shared" si="8"/>
        <v>0</v>
      </c>
      <c r="BJ111" s="19" t="s">
        <v>80</v>
      </c>
      <c r="BK111" s="192">
        <f t="shared" si="9"/>
        <v>0</v>
      </c>
      <c r="BL111" s="19" t="s">
        <v>143</v>
      </c>
      <c r="BM111" s="191" t="s">
        <v>3191</v>
      </c>
    </row>
    <row r="112" spans="1:65" s="2" customFormat="1" ht="16.5" customHeight="1">
      <c r="A112" s="36"/>
      <c r="B112" s="37"/>
      <c r="C112" s="180" t="s">
        <v>299</v>
      </c>
      <c r="D112" s="180" t="s">
        <v>229</v>
      </c>
      <c r="E112" s="181" t="s">
        <v>3192</v>
      </c>
      <c r="F112" s="182" t="s">
        <v>3193</v>
      </c>
      <c r="G112" s="183" t="s">
        <v>3157</v>
      </c>
      <c r="H112" s="184">
        <v>1</v>
      </c>
      <c r="I112" s="185"/>
      <c r="J112" s="186">
        <f t="shared" si="0"/>
        <v>0</v>
      </c>
      <c r="K112" s="182" t="s">
        <v>19</v>
      </c>
      <c r="L112" s="41"/>
      <c r="M112" s="187" t="s">
        <v>19</v>
      </c>
      <c r="N112" s="188" t="s">
        <v>44</v>
      </c>
      <c r="O112" s="66"/>
      <c r="P112" s="189">
        <f t="shared" si="1"/>
        <v>0</v>
      </c>
      <c r="Q112" s="189">
        <v>0</v>
      </c>
      <c r="R112" s="189">
        <f t="shared" si="2"/>
        <v>0</v>
      </c>
      <c r="S112" s="189">
        <v>0</v>
      </c>
      <c r="T112" s="190">
        <f t="shared" si="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143</v>
      </c>
      <c r="AT112" s="191" t="s">
        <v>229</v>
      </c>
      <c r="AU112" s="191" t="s">
        <v>82</v>
      </c>
      <c r="AY112" s="19" t="s">
        <v>226</v>
      </c>
      <c r="BE112" s="192">
        <f t="shared" si="4"/>
        <v>0</v>
      </c>
      <c r="BF112" s="192">
        <f t="shared" si="5"/>
        <v>0</v>
      </c>
      <c r="BG112" s="192">
        <f t="shared" si="6"/>
        <v>0</v>
      </c>
      <c r="BH112" s="192">
        <f t="shared" si="7"/>
        <v>0</v>
      </c>
      <c r="BI112" s="192">
        <f t="shared" si="8"/>
        <v>0</v>
      </c>
      <c r="BJ112" s="19" t="s">
        <v>80</v>
      </c>
      <c r="BK112" s="192">
        <f t="shared" si="9"/>
        <v>0</v>
      </c>
      <c r="BL112" s="19" t="s">
        <v>143</v>
      </c>
      <c r="BM112" s="191" t="s">
        <v>3194</v>
      </c>
    </row>
    <row r="113" spans="1:65" s="2" customFormat="1" ht="16.5" customHeight="1">
      <c r="A113" s="36"/>
      <c r="B113" s="37"/>
      <c r="C113" s="180" t="s">
        <v>303</v>
      </c>
      <c r="D113" s="180" t="s">
        <v>229</v>
      </c>
      <c r="E113" s="181" t="s">
        <v>3195</v>
      </c>
      <c r="F113" s="182" t="s">
        <v>3196</v>
      </c>
      <c r="G113" s="183" t="s">
        <v>3157</v>
      </c>
      <c r="H113" s="184">
        <v>1</v>
      </c>
      <c r="I113" s="185"/>
      <c r="J113" s="186">
        <f t="shared" si="0"/>
        <v>0</v>
      </c>
      <c r="K113" s="182" t="s">
        <v>19</v>
      </c>
      <c r="L113" s="41"/>
      <c r="M113" s="187" t="s">
        <v>19</v>
      </c>
      <c r="N113" s="188" t="s">
        <v>44</v>
      </c>
      <c r="O113" s="66"/>
      <c r="P113" s="189">
        <f t="shared" si="1"/>
        <v>0</v>
      </c>
      <c r="Q113" s="189">
        <v>0</v>
      </c>
      <c r="R113" s="189">
        <f t="shared" si="2"/>
        <v>0</v>
      </c>
      <c r="S113" s="189">
        <v>0</v>
      </c>
      <c r="T113" s="190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 t="shared" si="4"/>
        <v>0</v>
      </c>
      <c r="BF113" s="192">
        <f t="shared" si="5"/>
        <v>0</v>
      </c>
      <c r="BG113" s="192">
        <f t="shared" si="6"/>
        <v>0</v>
      </c>
      <c r="BH113" s="192">
        <f t="shared" si="7"/>
        <v>0</v>
      </c>
      <c r="BI113" s="192">
        <f t="shared" si="8"/>
        <v>0</v>
      </c>
      <c r="BJ113" s="19" t="s">
        <v>80</v>
      </c>
      <c r="BK113" s="192">
        <f t="shared" si="9"/>
        <v>0</v>
      </c>
      <c r="BL113" s="19" t="s">
        <v>143</v>
      </c>
      <c r="BM113" s="191" t="s">
        <v>3197</v>
      </c>
    </row>
    <row r="114" spans="1:65" s="2" customFormat="1" ht="16.5" customHeight="1">
      <c r="A114" s="36"/>
      <c r="B114" s="37"/>
      <c r="C114" s="180" t="s">
        <v>8</v>
      </c>
      <c r="D114" s="180" t="s">
        <v>229</v>
      </c>
      <c r="E114" s="181" t="s">
        <v>3198</v>
      </c>
      <c r="F114" s="182" t="s">
        <v>3199</v>
      </c>
      <c r="G114" s="183" t="s">
        <v>3157</v>
      </c>
      <c r="H114" s="184">
        <v>1</v>
      </c>
      <c r="I114" s="185"/>
      <c r="J114" s="186">
        <f t="shared" si="0"/>
        <v>0</v>
      </c>
      <c r="K114" s="182" t="s">
        <v>19</v>
      </c>
      <c r="L114" s="41"/>
      <c r="M114" s="187" t="s">
        <v>19</v>
      </c>
      <c r="N114" s="188" t="s">
        <v>44</v>
      </c>
      <c r="O114" s="66"/>
      <c r="P114" s="189">
        <f t="shared" si="1"/>
        <v>0</v>
      </c>
      <c r="Q114" s="189">
        <v>0</v>
      </c>
      <c r="R114" s="189">
        <f t="shared" si="2"/>
        <v>0</v>
      </c>
      <c r="S114" s="189">
        <v>0</v>
      </c>
      <c r="T114" s="190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143</v>
      </c>
      <c r="AT114" s="191" t="s">
        <v>229</v>
      </c>
      <c r="AU114" s="191" t="s">
        <v>82</v>
      </c>
      <c r="AY114" s="19" t="s">
        <v>226</v>
      </c>
      <c r="BE114" s="192">
        <f t="shared" si="4"/>
        <v>0</v>
      </c>
      <c r="BF114" s="192">
        <f t="shared" si="5"/>
        <v>0</v>
      </c>
      <c r="BG114" s="192">
        <f t="shared" si="6"/>
        <v>0</v>
      </c>
      <c r="BH114" s="192">
        <f t="shared" si="7"/>
        <v>0</v>
      </c>
      <c r="BI114" s="192">
        <f t="shared" si="8"/>
        <v>0</v>
      </c>
      <c r="BJ114" s="19" t="s">
        <v>80</v>
      </c>
      <c r="BK114" s="192">
        <f t="shared" si="9"/>
        <v>0</v>
      </c>
      <c r="BL114" s="19" t="s">
        <v>143</v>
      </c>
      <c r="BM114" s="191" t="s">
        <v>3200</v>
      </c>
    </row>
    <row r="115" spans="1:65" s="2" customFormat="1" ht="16.5" customHeight="1">
      <c r="A115" s="36"/>
      <c r="B115" s="37"/>
      <c r="C115" s="180" t="s">
        <v>234</v>
      </c>
      <c r="D115" s="180" t="s">
        <v>229</v>
      </c>
      <c r="E115" s="181" t="s">
        <v>3201</v>
      </c>
      <c r="F115" s="182" t="s">
        <v>3202</v>
      </c>
      <c r="G115" s="183" t="s">
        <v>3157</v>
      </c>
      <c r="H115" s="184">
        <v>4</v>
      </c>
      <c r="I115" s="185"/>
      <c r="J115" s="186">
        <f t="shared" si="0"/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 t="shared" si="1"/>
        <v>0</v>
      </c>
      <c r="Q115" s="189">
        <v>0</v>
      </c>
      <c r="R115" s="189">
        <f t="shared" si="2"/>
        <v>0</v>
      </c>
      <c r="S115" s="189">
        <v>0</v>
      </c>
      <c r="T115" s="190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143</v>
      </c>
      <c r="AT115" s="191" t="s">
        <v>229</v>
      </c>
      <c r="AU115" s="191" t="s">
        <v>82</v>
      </c>
      <c r="AY115" s="19" t="s">
        <v>226</v>
      </c>
      <c r="BE115" s="192">
        <f t="shared" si="4"/>
        <v>0</v>
      </c>
      <c r="BF115" s="192">
        <f t="shared" si="5"/>
        <v>0</v>
      </c>
      <c r="BG115" s="192">
        <f t="shared" si="6"/>
        <v>0</v>
      </c>
      <c r="BH115" s="192">
        <f t="shared" si="7"/>
        <v>0</v>
      </c>
      <c r="BI115" s="192">
        <f t="shared" si="8"/>
        <v>0</v>
      </c>
      <c r="BJ115" s="19" t="s">
        <v>80</v>
      </c>
      <c r="BK115" s="192">
        <f t="shared" si="9"/>
        <v>0</v>
      </c>
      <c r="BL115" s="19" t="s">
        <v>143</v>
      </c>
      <c r="BM115" s="191" t="s">
        <v>3203</v>
      </c>
    </row>
    <row r="116" spans="1:65" s="2" customFormat="1" ht="16.5" customHeight="1">
      <c r="A116" s="36"/>
      <c r="B116" s="37"/>
      <c r="C116" s="180" t="s">
        <v>316</v>
      </c>
      <c r="D116" s="180" t="s">
        <v>229</v>
      </c>
      <c r="E116" s="181" t="s">
        <v>3204</v>
      </c>
      <c r="F116" s="182" t="s">
        <v>3205</v>
      </c>
      <c r="G116" s="183" t="s">
        <v>3157</v>
      </c>
      <c r="H116" s="184">
        <v>2</v>
      </c>
      <c r="I116" s="185"/>
      <c r="J116" s="186">
        <f t="shared" si="0"/>
        <v>0</v>
      </c>
      <c r="K116" s="182" t="s">
        <v>19</v>
      </c>
      <c r="L116" s="41"/>
      <c r="M116" s="187" t="s">
        <v>19</v>
      </c>
      <c r="N116" s="188" t="s">
        <v>44</v>
      </c>
      <c r="O116" s="66"/>
      <c r="P116" s="189">
        <f t="shared" si="1"/>
        <v>0</v>
      </c>
      <c r="Q116" s="189">
        <v>0</v>
      </c>
      <c r="R116" s="189">
        <f t="shared" si="2"/>
        <v>0</v>
      </c>
      <c r="S116" s="189">
        <v>0</v>
      </c>
      <c r="T116" s="190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143</v>
      </c>
      <c r="AT116" s="191" t="s">
        <v>229</v>
      </c>
      <c r="AU116" s="191" t="s">
        <v>82</v>
      </c>
      <c r="AY116" s="19" t="s">
        <v>226</v>
      </c>
      <c r="BE116" s="192">
        <f t="shared" si="4"/>
        <v>0</v>
      </c>
      <c r="BF116" s="192">
        <f t="shared" si="5"/>
        <v>0</v>
      </c>
      <c r="BG116" s="192">
        <f t="shared" si="6"/>
        <v>0</v>
      </c>
      <c r="BH116" s="192">
        <f t="shared" si="7"/>
        <v>0</v>
      </c>
      <c r="BI116" s="192">
        <f t="shared" si="8"/>
        <v>0</v>
      </c>
      <c r="BJ116" s="19" t="s">
        <v>80</v>
      </c>
      <c r="BK116" s="192">
        <f t="shared" si="9"/>
        <v>0</v>
      </c>
      <c r="BL116" s="19" t="s">
        <v>143</v>
      </c>
      <c r="BM116" s="191" t="s">
        <v>3206</v>
      </c>
    </row>
    <row r="117" spans="1:65" s="2" customFormat="1" ht="16.5" customHeight="1">
      <c r="A117" s="36"/>
      <c r="B117" s="37"/>
      <c r="C117" s="180" t="s">
        <v>321</v>
      </c>
      <c r="D117" s="180" t="s">
        <v>229</v>
      </c>
      <c r="E117" s="181" t="s">
        <v>3207</v>
      </c>
      <c r="F117" s="182" t="s">
        <v>3208</v>
      </c>
      <c r="G117" s="183" t="s">
        <v>3157</v>
      </c>
      <c r="H117" s="184">
        <v>1</v>
      </c>
      <c r="I117" s="185"/>
      <c r="J117" s="186">
        <f t="shared" si="0"/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 t="shared" si="1"/>
        <v>0</v>
      </c>
      <c r="Q117" s="189">
        <v>0</v>
      </c>
      <c r="R117" s="189">
        <f t="shared" si="2"/>
        <v>0</v>
      </c>
      <c r="S117" s="189">
        <v>0</v>
      </c>
      <c r="T117" s="190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229</v>
      </c>
      <c r="AU117" s="191" t="s">
        <v>82</v>
      </c>
      <c r="AY117" s="19" t="s">
        <v>226</v>
      </c>
      <c r="BE117" s="192">
        <f t="shared" si="4"/>
        <v>0</v>
      </c>
      <c r="BF117" s="192">
        <f t="shared" si="5"/>
        <v>0</v>
      </c>
      <c r="BG117" s="192">
        <f t="shared" si="6"/>
        <v>0</v>
      </c>
      <c r="BH117" s="192">
        <f t="shared" si="7"/>
        <v>0</v>
      </c>
      <c r="BI117" s="192">
        <f t="shared" si="8"/>
        <v>0</v>
      </c>
      <c r="BJ117" s="19" t="s">
        <v>80</v>
      </c>
      <c r="BK117" s="192">
        <f t="shared" si="9"/>
        <v>0</v>
      </c>
      <c r="BL117" s="19" t="s">
        <v>143</v>
      </c>
      <c r="BM117" s="191" t="s">
        <v>3209</v>
      </c>
    </row>
    <row r="118" spans="1:65" s="2" customFormat="1" ht="16.5" customHeight="1">
      <c r="A118" s="36"/>
      <c r="B118" s="37"/>
      <c r="C118" s="180" t="s">
        <v>325</v>
      </c>
      <c r="D118" s="180" t="s">
        <v>229</v>
      </c>
      <c r="E118" s="181" t="s">
        <v>3210</v>
      </c>
      <c r="F118" s="182" t="s">
        <v>3211</v>
      </c>
      <c r="G118" s="183" t="s">
        <v>3157</v>
      </c>
      <c r="H118" s="184">
        <v>1</v>
      </c>
      <c r="I118" s="185"/>
      <c r="J118" s="186">
        <f t="shared" si="0"/>
        <v>0</v>
      </c>
      <c r="K118" s="182" t="s">
        <v>19</v>
      </c>
      <c r="L118" s="41"/>
      <c r="M118" s="187" t="s">
        <v>19</v>
      </c>
      <c r="N118" s="188" t="s">
        <v>44</v>
      </c>
      <c r="O118" s="66"/>
      <c r="P118" s="189">
        <f t="shared" si="1"/>
        <v>0</v>
      </c>
      <c r="Q118" s="189">
        <v>0</v>
      </c>
      <c r="R118" s="189">
        <f t="shared" si="2"/>
        <v>0</v>
      </c>
      <c r="S118" s="189">
        <v>0</v>
      </c>
      <c r="T118" s="190">
        <f t="shared" si="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143</v>
      </c>
      <c r="AT118" s="191" t="s">
        <v>229</v>
      </c>
      <c r="AU118" s="191" t="s">
        <v>82</v>
      </c>
      <c r="AY118" s="19" t="s">
        <v>226</v>
      </c>
      <c r="BE118" s="192">
        <f t="shared" si="4"/>
        <v>0</v>
      </c>
      <c r="BF118" s="192">
        <f t="shared" si="5"/>
        <v>0</v>
      </c>
      <c r="BG118" s="192">
        <f t="shared" si="6"/>
        <v>0</v>
      </c>
      <c r="BH118" s="192">
        <f t="shared" si="7"/>
        <v>0</v>
      </c>
      <c r="BI118" s="192">
        <f t="shared" si="8"/>
        <v>0</v>
      </c>
      <c r="BJ118" s="19" t="s">
        <v>80</v>
      </c>
      <c r="BK118" s="192">
        <f t="shared" si="9"/>
        <v>0</v>
      </c>
      <c r="BL118" s="19" t="s">
        <v>143</v>
      </c>
      <c r="BM118" s="191" t="s">
        <v>3212</v>
      </c>
    </row>
    <row r="119" spans="1:65" s="2" customFormat="1" ht="16.5" customHeight="1">
      <c r="A119" s="36"/>
      <c r="B119" s="37"/>
      <c r="C119" s="180" t="s">
        <v>332</v>
      </c>
      <c r="D119" s="180" t="s">
        <v>229</v>
      </c>
      <c r="E119" s="181" t="s">
        <v>3213</v>
      </c>
      <c r="F119" s="182" t="s">
        <v>3214</v>
      </c>
      <c r="G119" s="183" t="s">
        <v>3157</v>
      </c>
      <c r="H119" s="184">
        <v>1</v>
      </c>
      <c r="I119" s="185"/>
      <c r="J119" s="186">
        <f t="shared" si="0"/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 t="shared" si="1"/>
        <v>0</v>
      </c>
      <c r="Q119" s="189">
        <v>0</v>
      </c>
      <c r="R119" s="189">
        <f t="shared" si="2"/>
        <v>0</v>
      </c>
      <c r="S119" s="189">
        <v>0</v>
      </c>
      <c r="T119" s="190">
        <f t="shared" si="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 t="shared" si="4"/>
        <v>0</v>
      </c>
      <c r="BF119" s="192">
        <f t="shared" si="5"/>
        <v>0</v>
      </c>
      <c r="BG119" s="192">
        <f t="shared" si="6"/>
        <v>0</v>
      </c>
      <c r="BH119" s="192">
        <f t="shared" si="7"/>
        <v>0</v>
      </c>
      <c r="BI119" s="192">
        <f t="shared" si="8"/>
        <v>0</v>
      </c>
      <c r="BJ119" s="19" t="s">
        <v>80</v>
      </c>
      <c r="BK119" s="192">
        <f t="shared" si="9"/>
        <v>0</v>
      </c>
      <c r="BL119" s="19" t="s">
        <v>143</v>
      </c>
      <c r="BM119" s="191" t="s">
        <v>3215</v>
      </c>
    </row>
    <row r="120" spans="1:65" s="2" customFormat="1" ht="16.5" customHeight="1">
      <c r="A120" s="36"/>
      <c r="B120" s="37"/>
      <c r="C120" s="180" t="s">
        <v>7</v>
      </c>
      <c r="D120" s="180" t="s">
        <v>229</v>
      </c>
      <c r="E120" s="181" t="s">
        <v>3216</v>
      </c>
      <c r="F120" s="182" t="s">
        <v>3217</v>
      </c>
      <c r="G120" s="183" t="s">
        <v>3157</v>
      </c>
      <c r="H120" s="184">
        <v>1</v>
      </c>
      <c r="I120" s="185"/>
      <c r="J120" s="186">
        <f t="shared" si="0"/>
        <v>0</v>
      </c>
      <c r="K120" s="182" t="s">
        <v>19</v>
      </c>
      <c r="L120" s="41"/>
      <c r="M120" s="187" t="s">
        <v>19</v>
      </c>
      <c r="N120" s="188" t="s">
        <v>44</v>
      </c>
      <c r="O120" s="66"/>
      <c r="P120" s="189">
        <f t="shared" si="1"/>
        <v>0</v>
      </c>
      <c r="Q120" s="189">
        <v>0</v>
      </c>
      <c r="R120" s="189">
        <f t="shared" si="2"/>
        <v>0</v>
      </c>
      <c r="S120" s="189">
        <v>0</v>
      </c>
      <c r="T120" s="190">
        <f t="shared" si="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143</v>
      </c>
      <c r="AT120" s="191" t="s">
        <v>229</v>
      </c>
      <c r="AU120" s="191" t="s">
        <v>82</v>
      </c>
      <c r="AY120" s="19" t="s">
        <v>226</v>
      </c>
      <c r="BE120" s="192">
        <f t="shared" si="4"/>
        <v>0</v>
      </c>
      <c r="BF120" s="192">
        <f t="shared" si="5"/>
        <v>0</v>
      </c>
      <c r="BG120" s="192">
        <f t="shared" si="6"/>
        <v>0</v>
      </c>
      <c r="BH120" s="192">
        <f t="shared" si="7"/>
        <v>0</v>
      </c>
      <c r="BI120" s="192">
        <f t="shared" si="8"/>
        <v>0</v>
      </c>
      <c r="BJ120" s="19" t="s">
        <v>80</v>
      </c>
      <c r="BK120" s="192">
        <f t="shared" si="9"/>
        <v>0</v>
      </c>
      <c r="BL120" s="19" t="s">
        <v>143</v>
      </c>
      <c r="BM120" s="191" t="s">
        <v>3218</v>
      </c>
    </row>
    <row r="121" spans="1:65" s="2" customFormat="1" ht="44.25" customHeight="1">
      <c r="A121" s="36"/>
      <c r="B121" s="37"/>
      <c r="C121" s="180" t="s">
        <v>341</v>
      </c>
      <c r="D121" s="180" t="s">
        <v>229</v>
      </c>
      <c r="E121" s="181" t="s">
        <v>3219</v>
      </c>
      <c r="F121" s="182" t="s">
        <v>3220</v>
      </c>
      <c r="G121" s="183" t="s">
        <v>3157</v>
      </c>
      <c r="H121" s="184">
        <v>1</v>
      </c>
      <c r="I121" s="185"/>
      <c r="J121" s="186">
        <f t="shared" si="0"/>
        <v>0</v>
      </c>
      <c r="K121" s="182" t="s">
        <v>19</v>
      </c>
      <c r="L121" s="41"/>
      <c r="M121" s="187" t="s">
        <v>19</v>
      </c>
      <c r="N121" s="188" t="s">
        <v>44</v>
      </c>
      <c r="O121" s="66"/>
      <c r="P121" s="189">
        <f t="shared" si="1"/>
        <v>0</v>
      </c>
      <c r="Q121" s="189">
        <v>0</v>
      </c>
      <c r="R121" s="189">
        <f t="shared" si="2"/>
        <v>0</v>
      </c>
      <c r="S121" s="189">
        <v>0</v>
      </c>
      <c r="T121" s="190">
        <f t="shared" si="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143</v>
      </c>
      <c r="AT121" s="191" t="s">
        <v>229</v>
      </c>
      <c r="AU121" s="191" t="s">
        <v>82</v>
      </c>
      <c r="AY121" s="19" t="s">
        <v>226</v>
      </c>
      <c r="BE121" s="192">
        <f t="shared" si="4"/>
        <v>0</v>
      </c>
      <c r="BF121" s="192">
        <f t="shared" si="5"/>
        <v>0</v>
      </c>
      <c r="BG121" s="192">
        <f t="shared" si="6"/>
        <v>0</v>
      </c>
      <c r="BH121" s="192">
        <f t="shared" si="7"/>
        <v>0</v>
      </c>
      <c r="BI121" s="192">
        <f t="shared" si="8"/>
        <v>0</v>
      </c>
      <c r="BJ121" s="19" t="s">
        <v>80</v>
      </c>
      <c r="BK121" s="192">
        <f t="shared" si="9"/>
        <v>0</v>
      </c>
      <c r="BL121" s="19" t="s">
        <v>143</v>
      </c>
      <c r="BM121" s="191" t="s">
        <v>3221</v>
      </c>
    </row>
    <row r="122" spans="1:65" s="2" customFormat="1" ht="16.5" customHeight="1">
      <c r="A122" s="36"/>
      <c r="B122" s="37"/>
      <c r="C122" s="180" t="s">
        <v>346</v>
      </c>
      <c r="D122" s="180" t="s">
        <v>229</v>
      </c>
      <c r="E122" s="181" t="s">
        <v>3222</v>
      </c>
      <c r="F122" s="182" t="s">
        <v>3223</v>
      </c>
      <c r="G122" s="183" t="s">
        <v>3157</v>
      </c>
      <c r="H122" s="184">
        <v>2</v>
      </c>
      <c r="I122" s="185"/>
      <c r="J122" s="186">
        <f t="shared" si="0"/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 t="shared" si="1"/>
        <v>0</v>
      </c>
      <c r="Q122" s="189">
        <v>0</v>
      </c>
      <c r="R122" s="189">
        <f t="shared" si="2"/>
        <v>0</v>
      </c>
      <c r="S122" s="189">
        <v>0</v>
      </c>
      <c r="T122" s="190">
        <f t="shared" si="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143</v>
      </c>
      <c r="AT122" s="191" t="s">
        <v>229</v>
      </c>
      <c r="AU122" s="191" t="s">
        <v>82</v>
      </c>
      <c r="AY122" s="19" t="s">
        <v>226</v>
      </c>
      <c r="BE122" s="192">
        <f t="shared" si="4"/>
        <v>0</v>
      </c>
      <c r="BF122" s="192">
        <f t="shared" si="5"/>
        <v>0</v>
      </c>
      <c r="BG122" s="192">
        <f t="shared" si="6"/>
        <v>0</v>
      </c>
      <c r="BH122" s="192">
        <f t="shared" si="7"/>
        <v>0</v>
      </c>
      <c r="BI122" s="192">
        <f t="shared" si="8"/>
        <v>0</v>
      </c>
      <c r="BJ122" s="19" t="s">
        <v>80</v>
      </c>
      <c r="BK122" s="192">
        <f t="shared" si="9"/>
        <v>0</v>
      </c>
      <c r="BL122" s="19" t="s">
        <v>143</v>
      </c>
      <c r="BM122" s="191" t="s">
        <v>3224</v>
      </c>
    </row>
    <row r="123" spans="1:65" s="2" customFormat="1" ht="44.25" customHeight="1">
      <c r="A123" s="36"/>
      <c r="B123" s="37"/>
      <c r="C123" s="180" t="s">
        <v>351</v>
      </c>
      <c r="D123" s="180" t="s">
        <v>229</v>
      </c>
      <c r="E123" s="181" t="s">
        <v>3225</v>
      </c>
      <c r="F123" s="182" t="s">
        <v>3226</v>
      </c>
      <c r="G123" s="183" t="s">
        <v>3157</v>
      </c>
      <c r="H123" s="184">
        <v>1</v>
      </c>
      <c r="I123" s="185"/>
      <c r="J123" s="186">
        <f t="shared" si="0"/>
        <v>0</v>
      </c>
      <c r="K123" s="182" t="s">
        <v>19</v>
      </c>
      <c r="L123" s="41"/>
      <c r="M123" s="187" t="s">
        <v>19</v>
      </c>
      <c r="N123" s="188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143</v>
      </c>
      <c r="AT123" s="191" t="s">
        <v>229</v>
      </c>
      <c r="AU123" s="191" t="s">
        <v>82</v>
      </c>
      <c r="AY123" s="19" t="s">
        <v>226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143</v>
      </c>
      <c r="BM123" s="191" t="s">
        <v>3227</v>
      </c>
    </row>
    <row r="124" spans="1:65" s="12" customFormat="1" ht="22.9" customHeight="1">
      <c r="B124" s="164"/>
      <c r="C124" s="165"/>
      <c r="D124" s="166" t="s">
        <v>72</v>
      </c>
      <c r="E124" s="178" t="s">
        <v>3228</v>
      </c>
      <c r="F124" s="178" t="s">
        <v>3229</v>
      </c>
      <c r="G124" s="165"/>
      <c r="H124" s="165"/>
      <c r="I124" s="168"/>
      <c r="J124" s="179">
        <f>BK124</f>
        <v>0</v>
      </c>
      <c r="K124" s="165"/>
      <c r="L124" s="170"/>
      <c r="M124" s="171"/>
      <c r="N124" s="172"/>
      <c r="O124" s="172"/>
      <c r="P124" s="173">
        <f>SUM(P125:P132)</f>
        <v>0</v>
      </c>
      <c r="Q124" s="172"/>
      <c r="R124" s="173">
        <f>SUM(R125:R132)</f>
        <v>0</v>
      </c>
      <c r="S124" s="172"/>
      <c r="T124" s="174">
        <f>SUM(T125:T132)</f>
        <v>0</v>
      </c>
      <c r="AR124" s="175" t="s">
        <v>82</v>
      </c>
      <c r="AT124" s="176" t="s">
        <v>72</v>
      </c>
      <c r="AU124" s="176" t="s">
        <v>80</v>
      </c>
      <c r="AY124" s="175" t="s">
        <v>226</v>
      </c>
      <c r="BK124" s="177">
        <f>SUM(BK125:BK132)</f>
        <v>0</v>
      </c>
    </row>
    <row r="125" spans="1:65" s="2" customFormat="1" ht="16.5" customHeight="1">
      <c r="A125" s="36"/>
      <c r="B125" s="37"/>
      <c r="C125" s="180" t="s">
        <v>355</v>
      </c>
      <c r="D125" s="180" t="s">
        <v>229</v>
      </c>
      <c r="E125" s="181" t="s">
        <v>3230</v>
      </c>
      <c r="F125" s="182" t="s">
        <v>3231</v>
      </c>
      <c r="G125" s="183" t="s">
        <v>328</v>
      </c>
      <c r="H125" s="184">
        <v>10</v>
      </c>
      <c r="I125" s="185"/>
      <c r="J125" s="186">
        <f t="shared" ref="J125:J132" si="10">ROUND(I125*H125,2)</f>
        <v>0</v>
      </c>
      <c r="K125" s="182" t="s">
        <v>19</v>
      </c>
      <c r="L125" s="41"/>
      <c r="M125" s="187" t="s">
        <v>19</v>
      </c>
      <c r="N125" s="188" t="s">
        <v>44</v>
      </c>
      <c r="O125" s="66"/>
      <c r="P125" s="189">
        <f t="shared" ref="P125:P132" si="11">O125*H125</f>
        <v>0</v>
      </c>
      <c r="Q125" s="189">
        <v>0</v>
      </c>
      <c r="R125" s="189">
        <f t="shared" ref="R125:R132" si="12">Q125*H125</f>
        <v>0</v>
      </c>
      <c r="S125" s="189">
        <v>0</v>
      </c>
      <c r="T125" s="190">
        <f t="shared" ref="T125:T132" si="13"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143</v>
      </c>
      <c r="AT125" s="191" t="s">
        <v>229</v>
      </c>
      <c r="AU125" s="191" t="s">
        <v>82</v>
      </c>
      <c r="AY125" s="19" t="s">
        <v>226</v>
      </c>
      <c r="BE125" s="192">
        <f t="shared" ref="BE125:BE132" si="14">IF(N125="základní",J125,0)</f>
        <v>0</v>
      </c>
      <c r="BF125" s="192">
        <f t="shared" ref="BF125:BF132" si="15">IF(N125="snížená",J125,0)</f>
        <v>0</v>
      </c>
      <c r="BG125" s="192">
        <f t="shared" ref="BG125:BG132" si="16">IF(N125="zákl. přenesená",J125,0)</f>
        <v>0</v>
      </c>
      <c r="BH125" s="192">
        <f t="shared" ref="BH125:BH132" si="17">IF(N125="sníž. přenesená",J125,0)</f>
        <v>0</v>
      </c>
      <c r="BI125" s="192">
        <f t="shared" ref="BI125:BI132" si="18">IF(N125="nulová",J125,0)</f>
        <v>0</v>
      </c>
      <c r="BJ125" s="19" t="s">
        <v>80</v>
      </c>
      <c r="BK125" s="192">
        <f t="shared" ref="BK125:BK132" si="19">ROUND(I125*H125,2)</f>
        <v>0</v>
      </c>
      <c r="BL125" s="19" t="s">
        <v>143</v>
      </c>
      <c r="BM125" s="191" t="s">
        <v>3232</v>
      </c>
    </row>
    <row r="126" spans="1:65" s="2" customFormat="1" ht="16.5" customHeight="1">
      <c r="A126" s="36"/>
      <c r="B126" s="37"/>
      <c r="C126" s="180" t="s">
        <v>361</v>
      </c>
      <c r="D126" s="180" t="s">
        <v>229</v>
      </c>
      <c r="E126" s="181" t="s">
        <v>3233</v>
      </c>
      <c r="F126" s="182" t="s">
        <v>3234</v>
      </c>
      <c r="G126" s="183" t="s">
        <v>328</v>
      </c>
      <c r="H126" s="184">
        <v>10</v>
      </c>
      <c r="I126" s="185"/>
      <c r="J126" s="186">
        <f t="shared" si="10"/>
        <v>0</v>
      </c>
      <c r="K126" s="182" t="s">
        <v>19</v>
      </c>
      <c r="L126" s="41"/>
      <c r="M126" s="187" t="s">
        <v>19</v>
      </c>
      <c r="N126" s="188" t="s">
        <v>44</v>
      </c>
      <c r="O126" s="66"/>
      <c r="P126" s="189">
        <f t="shared" si="11"/>
        <v>0</v>
      </c>
      <c r="Q126" s="189">
        <v>0</v>
      </c>
      <c r="R126" s="189">
        <f t="shared" si="12"/>
        <v>0</v>
      </c>
      <c r="S126" s="189">
        <v>0</v>
      </c>
      <c r="T126" s="190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143</v>
      </c>
      <c r="AT126" s="191" t="s">
        <v>229</v>
      </c>
      <c r="AU126" s="191" t="s">
        <v>82</v>
      </c>
      <c r="AY126" s="19" t="s">
        <v>226</v>
      </c>
      <c r="BE126" s="192">
        <f t="shared" si="14"/>
        <v>0</v>
      </c>
      <c r="BF126" s="192">
        <f t="shared" si="15"/>
        <v>0</v>
      </c>
      <c r="BG126" s="192">
        <f t="shared" si="16"/>
        <v>0</v>
      </c>
      <c r="BH126" s="192">
        <f t="shared" si="17"/>
        <v>0</v>
      </c>
      <c r="BI126" s="192">
        <f t="shared" si="18"/>
        <v>0</v>
      </c>
      <c r="BJ126" s="19" t="s">
        <v>80</v>
      </c>
      <c r="BK126" s="192">
        <f t="shared" si="19"/>
        <v>0</v>
      </c>
      <c r="BL126" s="19" t="s">
        <v>143</v>
      </c>
      <c r="BM126" s="191" t="s">
        <v>3235</v>
      </c>
    </row>
    <row r="127" spans="1:65" s="2" customFormat="1" ht="16.5" customHeight="1">
      <c r="A127" s="36"/>
      <c r="B127" s="37"/>
      <c r="C127" s="180" t="s">
        <v>365</v>
      </c>
      <c r="D127" s="180" t="s">
        <v>229</v>
      </c>
      <c r="E127" s="181" t="s">
        <v>3236</v>
      </c>
      <c r="F127" s="182" t="s">
        <v>3237</v>
      </c>
      <c r="G127" s="183" t="s">
        <v>328</v>
      </c>
      <c r="H127" s="184">
        <v>30</v>
      </c>
      <c r="I127" s="185"/>
      <c r="J127" s="186">
        <f t="shared" si="10"/>
        <v>0</v>
      </c>
      <c r="K127" s="182" t="s">
        <v>19</v>
      </c>
      <c r="L127" s="41"/>
      <c r="M127" s="187" t="s">
        <v>19</v>
      </c>
      <c r="N127" s="188" t="s">
        <v>44</v>
      </c>
      <c r="O127" s="66"/>
      <c r="P127" s="189">
        <f t="shared" si="11"/>
        <v>0</v>
      </c>
      <c r="Q127" s="189">
        <v>0</v>
      </c>
      <c r="R127" s="189">
        <f t="shared" si="12"/>
        <v>0</v>
      </c>
      <c r="S127" s="189">
        <v>0</v>
      </c>
      <c r="T127" s="190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229</v>
      </c>
      <c r="AU127" s="191" t="s">
        <v>82</v>
      </c>
      <c r="AY127" s="19" t="s">
        <v>226</v>
      </c>
      <c r="BE127" s="192">
        <f t="shared" si="14"/>
        <v>0</v>
      </c>
      <c r="BF127" s="192">
        <f t="shared" si="15"/>
        <v>0</v>
      </c>
      <c r="BG127" s="192">
        <f t="shared" si="16"/>
        <v>0</v>
      </c>
      <c r="BH127" s="192">
        <f t="shared" si="17"/>
        <v>0</v>
      </c>
      <c r="BI127" s="192">
        <f t="shared" si="18"/>
        <v>0</v>
      </c>
      <c r="BJ127" s="19" t="s">
        <v>80</v>
      </c>
      <c r="BK127" s="192">
        <f t="shared" si="19"/>
        <v>0</v>
      </c>
      <c r="BL127" s="19" t="s">
        <v>143</v>
      </c>
      <c r="BM127" s="191" t="s">
        <v>3238</v>
      </c>
    </row>
    <row r="128" spans="1:65" s="2" customFormat="1" ht="16.5" customHeight="1">
      <c r="A128" s="36"/>
      <c r="B128" s="37"/>
      <c r="C128" s="180" t="s">
        <v>371</v>
      </c>
      <c r="D128" s="180" t="s">
        <v>229</v>
      </c>
      <c r="E128" s="181" t="s">
        <v>3239</v>
      </c>
      <c r="F128" s="182" t="s">
        <v>3240</v>
      </c>
      <c r="G128" s="183" t="s">
        <v>328</v>
      </c>
      <c r="H128" s="184">
        <v>10</v>
      </c>
      <c r="I128" s="185"/>
      <c r="J128" s="186">
        <f t="shared" si="10"/>
        <v>0</v>
      </c>
      <c r="K128" s="182" t="s">
        <v>19</v>
      </c>
      <c r="L128" s="41"/>
      <c r="M128" s="187" t="s">
        <v>19</v>
      </c>
      <c r="N128" s="188" t="s">
        <v>44</v>
      </c>
      <c r="O128" s="66"/>
      <c r="P128" s="189">
        <f t="shared" si="11"/>
        <v>0</v>
      </c>
      <c r="Q128" s="189">
        <v>0</v>
      </c>
      <c r="R128" s="189">
        <f t="shared" si="12"/>
        <v>0</v>
      </c>
      <c r="S128" s="189">
        <v>0</v>
      </c>
      <c r="T128" s="190">
        <f t="shared" si="13"/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143</v>
      </c>
      <c r="AT128" s="191" t="s">
        <v>229</v>
      </c>
      <c r="AU128" s="191" t="s">
        <v>82</v>
      </c>
      <c r="AY128" s="19" t="s">
        <v>226</v>
      </c>
      <c r="BE128" s="192">
        <f t="shared" si="14"/>
        <v>0</v>
      </c>
      <c r="BF128" s="192">
        <f t="shared" si="15"/>
        <v>0</v>
      </c>
      <c r="BG128" s="192">
        <f t="shared" si="16"/>
        <v>0</v>
      </c>
      <c r="BH128" s="192">
        <f t="shared" si="17"/>
        <v>0</v>
      </c>
      <c r="BI128" s="192">
        <f t="shared" si="18"/>
        <v>0</v>
      </c>
      <c r="BJ128" s="19" t="s">
        <v>80</v>
      </c>
      <c r="BK128" s="192">
        <f t="shared" si="19"/>
        <v>0</v>
      </c>
      <c r="BL128" s="19" t="s">
        <v>143</v>
      </c>
      <c r="BM128" s="191" t="s">
        <v>3241</v>
      </c>
    </row>
    <row r="129" spans="1:65" s="2" customFormat="1" ht="16.5" customHeight="1">
      <c r="A129" s="36"/>
      <c r="B129" s="37"/>
      <c r="C129" s="180" t="s">
        <v>374</v>
      </c>
      <c r="D129" s="180" t="s">
        <v>229</v>
      </c>
      <c r="E129" s="181" t="s">
        <v>3242</v>
      </c>
      <c r="F129" s="182" t="s">
        <v>3243</v>
      </c>
      <c r="G129" s="183" t="s">
        <v>328</v>
      </c>
      <c r="H129" s="184">
        <v>10</v>
      </c>
      <c r="I129" s="185"/>
      <c r="J129" s="186">
        <f t="shared" si="10"/>
        <v>0</v>
      </c>
      <c r="K129" s="182" t="s">
        <v>19</v>
      </c>
      <c r="L129" s="41"/>
      <c r="M129" s="187" t="s">
        <v>19</v>
      </c>
      <c r="N129" s="188" t="s">
        <v>44</v>
      </c>
      <c r="O129" s="66"/>
      <c r="P129" s="189">
        <f t="shared" si="11"/>
        <v>0</v>
      </c>
      <c r="Q129" s="189">
        <v>0</v>
      </c>
      <c r="R129" s="189">
        <f t="shared" si="12"/>
        <v>0</v>
      </c>
      <c r="S129" s="189">
        <v>0</v>
      </c>
      <c r="T129" s="190">
        <f t="shared" si="13"/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143</v>
      </c>
      <c r="AT129" s="191" t="s">
        <v>229</v>
      </c>
      <c r="AU129" s="191" t="s">
        <v>82</v>
      </c>
      <c r="AY129" s="19" t="s">
        <v>226</v>
      </c>
      <c r="BE129" s="192">
        <f t="shared" si="14"/>
        <v>0</v>
      </c>
      <c r="BF129" s="192">
        <f t="shared" si="15"/>
        <v>0</v>
      </c>
      <c r="BG129" s="192">
        <f t="shared" si="16"/>
        <v>0</v>
      </c>
      <c r="BH129" s="192">
        <f t="shared" si="17"/>
        <v>0</v>
      </c>
      <c r="BI129" s="192">
        <f t="shared" si="18"/>
        <v>0</v>
      </c>
      <c r="BJ129" s="19" t="s">
        <v>80</v>
      </c>
      <c r="BK129" s="192">
        <f t="shared" si="19"/>
        <v>0</v>
      </c>
      <c r="BL129" s="19" t="s">
        <v>143</v>
      </c>
      <c r="BM129" s="191" t="s">
        <v>3244</v>
      </c>
    </row>
    <row r="130" spans="1:65" s="2" customFormat="1" ht="16.5" customHeight="1">
      <c r="A130" s="36"/>
      <c r="B130" s="37"/>
      <c r="C130" s="180" t="s">
        <v>380</v>
      </c>
      <c r="D130" s="180" t="s">
        <v>229</v>
      </c>
      <c r="E130" s="181" t="s">
        <v>3245</v>
      </c>
      <c r="F130" s="182" t="s">
        <v>3246</v>
      </c>
      <c r="G130" s="183" t="s">
        <v>328</v>
      </c>
      <c r="H130" s="184">
        <v>30</v>
      </c>
      <c r="I130" s="185"/>
      <c r="J130" s="186">
        <f t="shared" si="10"/>
        <v>0</v>
      </c>
      <c r="K130" s="182" t="s">
        <v>19</v>
      </c>
      <c r="L130" s="41"/>
      <c r="M130" s="187" t="s">
        <v>19</v>
      </c>
      <c r="N130" s="188" t="s">
        <v>44</v>
      </c>
      <c r="O130" s="66"/>
      <c r="P130" s="189">
        <f t="shared" si="11"/>
        <v>0</v>
      </c>
      <c r="Q130" s="189">
        <v>0</v>
      </c>
      <c r="R130" s="189">
        <f t="shared" si="12"/>
        <v>0</v>
      </c>
      <c r="S130" s="189">
        <v>0</v>
      </c>
      <c r="T130" s="190">
        <f t="shared" si="13"/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143</v>
      </c>
      <c r="AT130" s="191" t="s">
        <v>229</v>
      </c>
      <c r="AU130" s="191" t="s">
        <v>82</v>
      </c>
      <c r="AY130" s="19" t="s">
        <v>226</v>
      </c>
      <c r="BE130" s="192">
        <f t="shared" si="14"/>
        <v>0</v>
      </c>
      <c r="BF130" s="192">
        <f t="shared" si="15"/>
        <v>0</v>
      </c>
      <c r="BG130" s="192">
        <f t="shared" si="16"/>
        <v>0</v>
      </c>
      <c r="BH130" s="192">
        <f t="shared" si="17"/>
        <v>0</v>
      </c>
      <c r="BI130" s="192">
        <f t="shared" si="18"/>
        <v>0</v>
      </c>
      <c r="BJ130" s="19" t="s">
        <v>80</v>
      </c>
      <c r="BK130" s="192">
        <f t="shared" si="19"/>
        <v>0</v>
      </c>
      <c r="BL130" s="19" t="s">
        <v>143</v>
      </c>
      <c r="BM130" s="191" t="s">
        <v>3247</v>
      </c>
    </row>
    <row r="131" spans="1:65" s="2" customFormat="1" ht="16.5" customHeight="1">
      <c r="A131" s="36"/>
      <c r="B131" s="37"/>
      <c r="C131" s="180" t="s">
        <v>383</v>
      </c>
      <c r="D131" s="180" t="s">
        <v>229</v>
      </c>
      <c r="E131" s="181" t="s">
        <v>3248</v>
      </c>
      <c r="F131" s="182" t="s">
        <v>3249</v>
      </c>
      <c r="G131" s="183" t="s">
        <v>1358</v>
      </c>
      <c r="H131" s="184">
        <v>1</v>
      </c>
      <c r="I131" s="185"/>
      <c r="J131" s="186">
        <f t="shared" si="10"/>
        <v>0</v>
      </c>
      <c r="K131" s="182" t="s">
        <v>19</v>
      </c>
      <c r="L131" s="41"/>
      <c r="M131" s="187" t="s">
        <v>19</v>
      </c>
      <c r="N131" s="188" t="s">
        <v>44</v>
      </c>
      <c r="O131" s="66"/>
      <c r="P131" s="189">
        <f t="shared" si="11"/>
        <v>0</v>
      </c>
      <c r="Q131" s="189">
        <v>0</v>
      </c>
      <c r="R131" s="189">
        <f t="shared" si="12"/>
        <v>0</v>
      </c>
      <c r="S131" s="189">
        <v>0</v>
      </c>
      <c r="T131" s="190">
        <f t="shared" si="13"/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143</v>
      </c>
      <c r="AT131" s="191" t="s">
        <v>229</v>
      </c>
      <c r="AU131" s="191" t="s">
        <v>82</v>
      </c>
      <c r="AY131" s="19" t="s">
        <v>226</v>
      </c>
      <c r="BE131" s="192">
        <f t="shared" si="14"/>
        <v>0</v>
      </c>
      <c r="BF131" s="192">
        <f t="shared" si="15"/>
        <v>0</v>
      </c>
      <c r="BG131" s="192">
        <f t="shared" si="16"/>
        <v>0</v>
      </c>
      <c r="BH131" s="192">
        <f t="shared" si="17"/>
        <v>0</v>
      </c>
      <c r="BI131" s="192">
        <f t="shared" si="18"/>
        <v>0</v>
      </c>
      <c r="BJ131" s="19" t="s">
        <v>80</v>
      </c>
      <c r="BK131" s="192">
        <f t="shared" si="19"/>
        <v>0</v>
      </c>
      <c r="BL131" s="19" t="s">
        <v>143</v>
      </c>
      <c r="BM131" s="191" t="s">
        <v>3250</v>
      </c>
    </row>
    <row r="132" spans="1:65" s="2" customFormat="1" ht="16.5" customHeight="1">
      <c r="A132" s="36"/>
      <c r="B132" s="37"/>
      <c r="C132" s="180" t="s">
        <v>246</v>
      </c>
      <c r="D132" s="180" t="s">
        <v>229</v>
      </c>
      <c r="E132" s="181" t="s">
        <v>3251</v>
      </c>
      <c r="F132" s="182" t="s">
        <v>3252</v>
      </c>
      <c r="G132" s="183" t="s">
        <v>1358</v>
      </c>
      <c r="H132" s="184">
        <v>1</v>
      </c>
      <c r="I132" s="185"/>
      <c r="J132" s="186">
        <f t="shared" si="10"/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 t="shared" si="11"/>
        <v>0</v>
      </c>
      <c r="Q132" s="189">
        <v>0</v>
      </c>
      <c r="R132" s="189">
        <f t="shared" si="12"/>
        <v>0</v>
      </c>
      <c r="S132" s="189">
        <v>0</v>
      </c>
      <c r="T132" s="190">
        <f t="shared" si="13"/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229</v>
      </c>
      <c r="AU132" s="191" t="s">
        <v>82</v>
      </c>
      <c r="AY132" s="19" t="s">
        <v>226</v>
      </c>
      <c r="BE132" s="192">
        <f t="shared" si="14"/>
        <v>0</v>
      </c>
      <c r="BF132" s="192">
        <f t="shared" si="15"/>
        <v>0</v>
      </c>
      <c r="BG132" s="192">
        <f t="shared" si="16"/>
        <v>0</v>
      </c>
      <c r="BH132" s="192">
        <f t="shared" si="17"/>
        <v>0</v>
      </c>
      <c r="BI132" s="192">
        <f t="shared" si="18"/>
        <v>0</v>
      </c>
      <c r="BJ132" s="19" t="s">
        <v>80</v>
      </c>
      <c r="BK132" s="192">
        <f t="shared" si="19"/>
        <v>0</v>
      </c>
      <c r="BL132" s="19" t="s">
        <v>143</v>
      </c>
      <c r="BM132" s="191" t="s">
        <v>3253</v>
      </c>
    </row>
    <row r="133" spans="1:65" s="12" customFormat="1" ht="22.9" customHeight="1">
      <c r="B133" s="164"/>
      <c r="C133" s="165"/>
      <c r="D133" s="166" t="s">
        <v>72</v>
      </c>
      <c r="E133" s="178" t="s">
        <v>3254</v>
      </c>
      <c r="F133" s="178" t="s">
        <v>3255</v>
      </c>
      <c r="G133" s="165"/>
      <c r="H133" s="165"/>
      <c r="I133" s="168"/>
      <c r="J133" s="179">
        <f>BK133</f>
        <v>0</v>
      </c>
      <c r="K133" s="165"/>
      <c r="L133" s="170"/>
      <c r="M133" s="171"/>
      <c r="N133" s="172"/>
      <c r="O133" s="172"/>
      <c r="P133" s="173">
        <f>SUM(P134:P144)</f>
        <v>0</v>
      </c>
      <c r="Q133" s="172"/>
      <c r="R133" s="173">
        <f>SUM(R134:R144)</f>
        <v>0</v>
      </c>
      <c r="S133" s="172"/>
      <c r="T133" s="174">
        <f>SUM(T134:T144)</f>
        <v>0</v>
      </c>
      <c r="AR133" s="175" t="s">
        <v>82</v>
      </c>
      <c r="AT133" s="176" t="s">
        <v>72</v>
      </c>
      <c r="AU133" s="176" t="s">
        <v>80</v>
      </c>
      <c r="AY133" s="175" t="s">
        <v>226</v>
      </c>
      <c r="BK133" s="177">
        <f>SUM(BK134:BK144)</f>
        <v>0</v>
      </c>
    </row>
    <row r="134" spans="1:65" s="2" customFormat="1" ht="16.5" customHeight="1">
      <c r="A134" s="36"/>
      <c r="B134" s="37"/>
      <c r="C134" s="180" t="s">
        <v>390</v>
      </c>
      <c r="D134" s="180" t="s">
        <v>229</v>
      </c>
      <c r="E134" s="181" t="s">
        <v>3256</v>
      </c>
      <c r="F134" s="182" t="s">
        <v>3257</v>
      </c>
      <c r="G134" s="183" t="s">
        <v>3157</v>
      </c>
      <c r="H134" s="184">
        <v>2</v>
      </c>
      <c r="I134" s="185"/>
      <c r="J134" s="186">
        <f t="shared" ref="J134:J144" si="20"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 t="shared" ref="P134:P144" si="21">O134*H134</f>
        <v>0</v>
      </c>
      <c r="Q134" s="189">
        <v>0</v>
      </c>
      <c r="R134" s="189">
        <f t="shared" ref="R134:R144" si="22">Q134*H134</f>
        <v>0</v>
      </c>
      <c r="S134" s="189">
        <v>0</v>
      </c>
      <c r="T134" s="190">
        <f t="shared" ref="T134:T144" si="23"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143</v>
      </c>
      <c r="AT134" s="191" t="s">
        <v>229</v>
      </c>
      <c r="AU134" s="191" t="s">
        <v>82</v>
      </c>
      <c r="AY134" s="19" t="s">
        <v>226</v>
      </c>
      <c r="BE134" s="192">
        <f t="shared" ref="BE134:BE144" si="24">IF(N134="základní",J134,0)</f>
        <v>0</v>
      </c>
      <c r="BF134" s="192">
        <f t="shared" ref="BF134:BF144" si="25">IF(N134="snížená",J134,0)</f>
        <v>0</v>
      </c>
      <c r="BG134" s="192">
        <f t="shared" ref="BG134:BG144" si="26">IF(N134="zákl. přenesená",J134,0)</f>
        <v>0</v>
      </c>
      <c r="BH134" s="192">
        <f t="shared" ref="BH134:BH144" si="27">IF(N134="sníž. přenesená",J134,0)</f>
        <v>0</v>
      </c>
      <c r="BI134" s="192">
        <f t="shared" ref="BI134:BI144" si="28">IF(N134="nulová",J134,0)</f>
        <v>0</v>
      </c>
      <c r="BJ134" s="19" t="s">
        <v>80</v>
      </c>
      <c r="BK134" s="192">
        <f t="shared" ref="BK134:BK144" si="29">ROUND(I134*H134,2)</f>
        <v>0</v>
      </c>
      <c r="BL134" s="19" t="s">
        <v>143</v>
      </c>
      <c r="BM134" s="191" t="s">
        <v>3258</v>
      </c>
    </row>
    <row r="135" spans="1:65" s="2" customFormat="1" ht="16.5" customHeight="1">
      <c r="A135" s="36"/>
      <c r="B135" s="37"/>
      <c r="C135" s="180" t="s">
        <v>397</v>
      </c>
      <c r="D135" s="180" t="s">
        <v>229</v>
      </c>
      <c r="E135" s="181" t="s">
        <v>3259</v>
      </c>
      <c r="F135" s="182" t="s">
        <v>3260</v>
      </c>
      <c r="G135" s="183" t="s">
        <v>3157</v>
      </c>
      <c r="H135" s="184">
        <v>1</v>
      </c>
      <c r="I135" s="185"/>
      <c r="J135" s="186">
        <f t="shared" si="20"/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 t="shared" si="21"/>
        <v>0</v>
      </c>
      <c r="Q135" s="189">
        <v>0</v>
      </c>
      <c r="R135" s="189">
        <f t="shared" si="22"/>
        <v>0</v>
      </c>
      <c r="S135" s="189">
        <v>0</v>
      </c>
      <c r="T135" s="190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143</v>
      </c>
      <c r="AT135" s="191" t="s">
        <v>229</v>
      </c>
      <c r="AU135" s="191" t="s">
        <v>82</v>
      </c>
      <c r="AY135" s="19" t="s">
        <v>226</v>
      </c>
      <c r="BE135" s="192">
        <f t="shared" si="24"/>
        <v>0</v>
      </c>
      <c r="BF135" s="192">
        <f t="shared" si="25"/>
        <v>0</v>
      </c>
      <c r="BG135" s="192">
        <f t="shared" si="26"/>
        <v>0</v>
      </c>
      <c r="BH135" s="192">
        <f t="shared" si="27"/>
        <v>0</v>
      </c>
      <c r="BI135" s="192">
        <f t="shared" si="28"/>
        <v>0</v>
      </c>
      <c r="BJ135" s="19" t="s">
        <v>80</v>
      </c>
      <c r="BK135" s="192">
        <f t="shared" si="29"/>
        <v>0</v>
      </c>
      <c r="BL135" s="19" t="s">
        <v>143</v>
      </c>
      <c r="BM135" s="191" t="s">
        <v>3261</v>
      </c>
    </row>
    <row r="136" spans="1:65" s="2" customFormat="1" ht="16.5" customHeight="1">
      <c r="A136" s="36"/>
      <c r="B136" s="37"/>
      <c r="C136" s="180" t="s">
        <v>403</v>
      </c>
      <c r="D136" s="180" t="s">
        <v>229</v>
      </c>
      <c r="E136" s="181" t="s">
        <v>3262</v>
      </c>
      <c r="F136" s="182" t="s">
        <v>3263</v>
      </c>
      <c r="G136" s="183" t="s">
        <v>3157</v>
      </c>
      <c r="H136" s="184">
        <v>1</v>
      </c>
      <c r="I136" s="185"/>
      <c r="J136" s="186">
        <f t="shared" si="20"/>
        <v>0</v>
      </c>
      <c r="K136" s="182" t="s">
        <v>19</v>
      </c>
      <c r="L136" s="41"/>
      <c r="M136" s="187" t="s">
        <v>19</v>
      </c>
      <c r="N136" s="188" t="s">
        <v>44</v>
      </c>
      <c r="O136" s="66"/>
      <c r="P136" s="189">
        <f t="shared" si="21"/>
        <v>0</v>
      </c>
      <c r="Q136" s="189">
        <v>0</v>
      </c>
      <c r="R136" s="189">
        <f t="shared" si="22"/>
        <v>0</v>
      </c>
      <c r="S136" s="189">
        <v>0</v>
      </c>
      <c r="T136" s="190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143</v>
      </c>
      <c r="AT136" s="191" t="s">
        <v>229</v>
      </c>
      <c r="AU136" s="191" t="s">
        <v>82</v>
      </c>
      <c r="AY136" s="19" t="s">
        <v>226</v>
      </c>
      <c r="BE136" s="192">
        <f t="shared" si="24"/>
        <v>0</v>
      </c>
      <c r="BF136" s="192">
        <f t="shared" si="25"/>
        <v>0</v>
      </c>
      <c r="BG136" s="192">
        <f t="shared" si="26"/>
        <v>0</v>
      </c>
      <c r="BH136" s="192">
        <f t="shared" si="27"/>
        <v>0</v>
      </c>
      <c r="BI136" s="192">
        <f t="shared" si="28"/>
        <v>0</v>
      </c>
      <c r="BJ136" s="19" t="s">
        <v>80</v>
      </c>
      <c r="BK136" s="192">
        <f t="shared" si="29"/>
        <v>0</v>
      </c>
      <c r="BL136" s="19" t="s">
        <v>143</v>
      </c>
      <c r="BM136" s="191" t="s">
        <v>3264</v>
      </c>
    </row>
    <row r="137" spans="1:65" s="2" customFormat="1" ht="16.5" customHeight="1">
      <c r="A137" s="36"/>
      <c r="B137" s="37"/>
      <c r="C137" s="180" t="s">
        <v>408</v>
      </c>
      <c r="D137" s="180" t="s">
        <v>229</v>
      </c>
      <c r="E137" s="181" t="s">
        <v>3265</v>
      </c>
      <c r="F137" s="182" t="s">
        <v>3266</v>
      </c>
      <c r="G137" s="183" t="s">
        <v>3157</v>
      </c>
      <c r="H137" s="184">
        <v>4</v>
      </c>
      <c r="I137" s="185"/>
      <c r="J137" s="186">
        <f t="shared" si="20"/>
        <v>0</v>
      </c>
      <c r="K137" s="182" t="s">
        <v>19</v>
      </c>
      <c r="L137" s="41"/>
      <c r="M137" s="187" t="s">
        <v>19</v>
      </c>
      <c r="N137" s="188" t="s">
        <v>44</v>
      </c>
      <c r="O137" s="66"/>
      <c r="P137" s="189">
        <f t="shared" si="21"/>
        <v>0</v>
      </c>
      <c r="Q137" s="189">
        <v>0</v>
      </c>
      <c r="R137" s="189">
        <f t="shared" si="22"/>
        <v>0</v>
      </c>
      <c r="S137" s="189">
        <v>0</v>
      </c>
      <c r="T137" s="190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229</v>
      </c>
      <c r="AU137" s="191" t="s">
        <v>82</v>
      </c>
      <c r="AY137" s="19" t="s">
        <v>226</v>
      </c>
      <c r="BE137" s="192">
        <f t="shared" si="24"/>
        <v>0</v>
      </c>
      <c r="BF137" s="192">
        <f t="shared" si="25"/>
        <v>0</v>
      </c>
      <c r="BG137" s="192">
        <f t="shared" si="26"/>
        <v>0</v>
      </c>
      <c r="BH137" s="192">
        <f t="shared" si="27"/>
        <v>0</v>
      </c>
      <c r="BI137" s="192">
        <f t="shared" si="28"/>
        <v>0</v>
      </c>
      <c r="BJ137" s="19" t="s">
        <v>80</v>
      </c>
      <c r="BK137" s="192">
        <f t="shared" si="29"/>
        <v>0</v>
      </c>
      <c r="BL137" s="19" t="s">
        <v>143</v>
      </c>
      <c r="BM137" s="191" t="s">
        <v>3267</v>
      </c>
    </row>
    <row r="138" spans="1:65" s="2" customFormat="1" ht="16.5" customHeight="1">
      <c r="A138" s="36"/>
      <c r="B138" s="37"/>
      <c r="C138" s="180" t="s">
        <v>412</v>
      </c>
      <c r="D138" s="180" t="s">
        <v>229</v>
      </c>
      <c r="E138" s="181" t="s">
        <v>3268</v>
      </c>
      <c r="F138" s="182" t="s">
        <v>3269</v>
      </c>
      <c r="G138" s="183" t="s">
        <v>3157</v>
      </c>
      <c r="H138" s="184">
        <v>2</v>
      </c>
      <c r="I138" s="185"/>
      <c r="J138" s="186">
        <f t="shared" si="20"/>
        <v>0</v>
      </c>
      <c r="K138" s="182" t="s">
        <v>19</v>
      </c>
      <c r="L138" s="41"/>
      <c r="M138" s="187" t="s">
        <v>19</v>
      </c>
      <c r="N138" s="188" t="s">
        <v>44</v>
      </c>
      <c r="O138" s="66"/>
      <c r="P138" s="189">
        <f t="shared" si="21"/>
        <v>0</v>
      </c>
      <c r="Q138" s="189">
        <v>0</v>
      </c>
      <c r="R138" s="189">
        <f t="shared" si="22"/>
        <v>0</v>
      </c>
      <c r="S138" s="189">
        <v>0</v>
      </c>
      <c r="T138" s="190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143</v>
      </c>
      <c r="AT138" s="191" t="s">
        <v>229</v>
      </c>
      <c r="AU138" s="191" t="s">
        <v>82</v>
      </c>
      <c r="AY138" s="19" t="s">
        <v>226</v>
      </c>
      <c r="BE138" s="192">
        <f t="shared" si="24"/>
        <v>0</v>
      </c>
      <c r="BF138" s="192">
        <f t="shared" si="25"/>
        <v>0</v>
      </c>
      <c r="BG138" s="192">
        <f t="shared" si="26"/>
        <v>0</v>
      </c>
      <c r="BH138" s="192">
        <f t="shared" si="27"/>
        <v>0</v>
      </c>
      <c r="BI138" s="192">
        <f t="shared" si="28"/>
        <v>0</v>
      </c>
      <c r="BJ138" s="19" t="s">
        <v>80</v>
      </c>
      <c r="BK138" s="192">
        <f t="shared" si="29"/>
        <v>0</v>
      </c>
      <c r="BL138" s="19" t="s">
        <v>143</v>
      </c>
      <c r="BM138" s="191" t="s">
        <v>3270</v>
      </c>
    </row>
    <row r="139" spans="1:65" s="2" customFormat="1" ht="16.5" customHeight="1">
      <c r="A139" s="36"/>
      <c r="B139" s="37"/>
      <c r="C139" s="180" t="s">
        <v>417</v>
      </c>
      <c r="D139" s="180" t="s">
        <v>229</v>
      </c>
      <c r="E139" s="181" t="s">
        <v>3271</v>
      </c>
      <c r="F139" s="182" t="s">
        <v>3272</v>
      </c>
      <c r="G139" s="183" t="s">
        <v>3157</v>
      </c>
      <c r="H139" s="184">
        <v>4</v>
      </c>
      <c r="I139" s="185"/>
      <c r="J139" s="186">
        <f t="shared" si="20"/>
        <v>0</v>
      </c>
      <c r="K139" s="182" t="s">
        <v>19</v>
      </c>
      <c r="L139" s="41"/>
      <c r="M139" s="187" t="s">
        <v>19</v>
      </c>
      <c r="N139" s="188" t="s">
        <v>44</v>
      </c>
      <c r="O139" s="66"/>
      <c r="P139" s="189">
        <f t="shared" si="21"/>
        <v>0</v>
      </c>
      <c r="Q139" s="189">
        <v>0</v>
      </c>
      <c r="R139" s="189">
        <f t="shared" si="22"/>
        <v>0</v>
      </c>
      <c r="S139" s="189">
        <v>0</v>
      </c>
      <c r="T139" s="190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143</v>
      </c>
      <c r="AT139" s="191" t="s">
        <v>229</v>
      </c>
      <c r="AU139" s="191" t="s">
        <v>82</v>
      </c>
      <c r="AY139" s="19" t="s">
        <v>226</v>
      </c>
      <c r="BE139" s="192">
        <f t="shared" si="24"/>
        <v>0</v>
      </c>
      <c r="BF139" s="192">
        <f t="shared" si="25"/>
        <v>0</v>
      </c>
      <c r="BG139" s="192">
        <f t="shared" si="26"/>
        <v>0</v>
      </c>
      <c r="BH139" s="192">
        <f t="shared" si="27"/>
        <v>0</v>
      </c>
      <c r="BI139" s="192">
        <f t="shared" si="28"/>
        <v>0</v>
      </c>
      <c r="BJ139" s="19" t="s">
        <v>80</v>
      </c>
      <c r="BK139" s="192">
        <f t="shared" si="29"/>
        <v>0</v>
      </c>
      <c r="BL139" s="19" t="s">
        <v>143</v>
      </c>
      <c r="BM139" s="191" t="s">
        <v>3273</v>
      </c>
    </row>
    <row r="140" spans="1:65" s="2" customFormat="1" ht="16.5" customHeight="1">
      <c r="A140" s="36"/>
      <c r="B140" s="37"/>
      <c r="C140" s="180" t="s">
        <v>425</v>
      </c>
      <c r="D140" s="180" t="s">
        <v>229</v>
      </c>
      <c r="E140" s="181" t="s">
        <v>3274</v>
      </c>
      <c r="F140" s="182" t="s">
        <v>3275</v>
      </c>
      <c r="G140" s="183" t="s">
        <v>3157</v>
      </c>
      <c r="H140" s="184">
        <v>4</v>
      </c>
      <c r="I140" s="185"/>
      <c r="J140" s="186">
        <f t="shared" si="20"/>
        <v>0</v>
      </c>
      <c r="K140" s="182" t="s">
        <v>19</v>
      </c>
      <c r="L140" s="41"/>
      <c r="M140" s="187" t="s">
        <v>19</v>
      </c>
      <c r="N140" s="188" t="s">
        <v>44</v>
      </c>
      <c r="O140" s="66"/>
      <c r="P140" s="189">
        <f t="shared" si="21"/>
        <v>0</v>
      </c>
      <c r="Q140" s="189">
        <v>0</v>
      </c>
      <c r="R140" s="189">
        <f t="shared" si="22"/>
        <v>0</v>
      </c>
      <c r="S140" s="189">
        <v>0</v>
      </c>
      <c r="T140" s="190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143</v>
      </c>
      <c r="AT140" s="191" t="s">
        <v>229</v>
      </c>
      <c r="AU140" s="191" t="s">
        <v>82</v>
      </c>
      <c r="AY140" s="19" t="s">
        <v>226</v>
      </c>
      <c r="BE140" s="192">
        <f t="shared" si="24"/>
        <v>0</v>
      </c>
      <c r="BF140" s="192">
        <f t="shared" si="25"/>
        <v>0</v>
      </c>
      <c r="BG140" s="192">
        <f t="shared" si="26"/>
        <v>0</v>
      </c>
      <c r="BH140" s="192">
        <f t="shared" si="27"/>
        <v>0</v>
      </c>
      <c r="BI140" s="192">
        <f t="shared" si="28"/>
        <v>0</v>
      </c>
      <c r="BJ140" s="19" t="s">
        <v>80</v>
      </c>
      <c r="BK140" s="192">
        <f t="shared" si="29"/>
        <v>0</v>
      </c>
      <c r="BL140" s="19" t="s">
        <v>143</v>
      </c>
      <c r="BM140" s="191" t="s">
        <v>3276</v>
      </c>
    </row>
    <row r="141" spans="1:65" s="2" customFormat="1" ht="16.5" customHeight="1">
      <c r="A141" s="36"/>
      <c r="B141" s="37"/>
      <c r="C141" s="180" t="s">
        <v>431</v>
      </c>
      <c r="D141" s="180" t="s">
        <v>229</v>
      </c>
      <c r="E141" s="181" t="s">
        <v>3277</v>
      </c>
      <c r="F141" s="182" t="s">
        <v>3278</v>
      </c>
      <c r="G141" s="183" t="s">
        <v>3157</v>
      </c>
      <c r="H141" s="184">
        <v>2</v>
      </c>
      <c r="I141" s="185"/>
      <c r="J141" s="186">
        <f t="shared" si="20"/>
        <v>0</v>
      </c>
      <c r="K141" s="182" t="s">
        <v>19</v>
      </c>
      <c r="L141" s="41"/>
      <c r="M141" s="187" t="s">
        <v>19</v>
      </c>
      <c r="N141" s="188" t="s">
        <v>44</v>
      </c>
      <c r="O141" s="66"/>
      <c r="P141" s="189">
        <f t="shared" si="21"/>
        <v>0</v>
      </c>
      <c r="Q141" s="189">
        <v>0</v>
      </c>
      <c r="R141" s="189">
        <f t="shared" si="22"/>
        <v>0</v>
      </c>
      <c r="S141" s="189">
        <v>0</v>
      </c>
      <c r="T141" s="190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143</v>
      </c>
      <c r="AT141" s="191" t="s">
        <v>229</v>
      </c>
      <c r="AU141" s="191" t="s">
        <v>82</v>
      </c>
      <c r="AY141" s="19" t="s">
        <v>226</v>
      </c>
      <c r="BE141" s="192">
        <f t="shared" si="24"/>
        <v>0</v>
      </c>
      <c r="BF141" s="192">
        <f t="shared" si="25"/>
        <v>0</v>
      </c>
      <c r="BG141" s="192">
        <f t="shared" si="26"/>
        <v>0</v>
      </c>
      <c r="BH141" s="192">
        <f t="shared" si="27"/>
        <v>0</v>
      </c>
      <c r="BI141" s="192">
        <f t="shared" si="28"/>
        <v>0</v>
      </c>
      <c r="BJ141" s="19" t="s">
        <v>80</v>
      </c>
      <c r="BK141" s="192">
        <f t="shared" si="29"/>
        <v>0</v>
      </c>
      <c r="BL141" s="19" t="s">
        <v>143</v>
      </c>
      <c r="BM141" s="191" t="s">
        <v>3279</v>
      </c>
    </row>
    <row r="142" spans="1:65" s="2" customFormat="1" ht="16.5" customHeight="1">
      <c r="A142" s="36"/>
      <c r="B142" s="37"/>
      <c r="C142" s="180" t="s">
        <v>443</v>
      </c>
      <c r="D142" s="180" t="s">
        <v>229</v>
      </c>
      <c r="E142" s="181" t="s">
        <v>3280</v>
      </c>
      <c r="F142" s="182" t="s">
        <v>3281</v>
      </c>
      <c r="G142" s="183" t="s">
        <v>3157</v>
      </c>
      <c r="H142" s="184">
        <v>2</v>
      </c>
      <c r="I142" s="185"/>
      <c r="J142" s="186">
        <f t="shared" si="20"/>
        <v>0</v>
      </c>
      <c r="K142" s="182" t="s">
        <v>19</v>
      </c>
      <c r="L142" s="41"/>
      <c r="M142" s="187" t="s">
        <v>19</v>
      </c>
      <c r="N142" s="188" t="s">
        <v>44</v>
      </c>
      <c r="O142" s="66"/>
      <c r="P142" s="189">
        <f t="shared" si="21"/>
        <v>0</v>
      </c>
      <c r="Q142" s="189">
        <v>0</v>
      </c>
      <c r="R142" s="189">
        <f t="shared" si="22"/>
        <v>0</v>
      </c>
      <c r="S142" s="189">
        <v>0</v>
      </c>
      <c r="T142" s="190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143</v>
      </c>
      <c r="AT142" s="191" t="s">
        <v>229</v>
      </c>
      <c r="AU142" s="191" t="s">
        <v>82</v>
      </c>
      <c r="AY142" s="19" t="s">
        <v>226</v>
      </c>
      <c r="BE142" s="192">
        <f t="shared" si="24"/>
        <v>0</v>
      </c>
      <c r="BF142" s="192">
        <f t="shared" si="25"/>
        <v>0</v>
      </c>
      <c r="BG142" s="192">
        <f t="shared" si="26"/>
        <v>0</v>
      </c>
      <c r="BH142" s="192">
        <f t="shared" si="27"/>
        <v>0</v>
      </c>
      <c r="BI142" s="192">
        <f t="shared" si="28"/>
        <v>0</v>
      </c>
      <c r="BJ142" s="19" t="s">
        <v>80</v>
      </c>
      <c r="BK142" s="192">
        <f t="shared" si="29"/>
        <v>0</v>
      </c>
      <c r="BL142" s="19" t="s">
        <v>143</v>
      </c>
      <c r="BM142" s="191" t="s">
        <v>3282</v>
      </c>
    </row>
    <row r="143" spans="1:65" s="2" customFormat="1" ht="16.5" customHeight="1">
      <c r="A143" s="36"/>
      <c r="B143" s="37"/>
      <c r="C143" s="180" t="s">
        <v>448</v>
      </c>
      <c r="D143" s="180" t="s">
        <v>229</v>
      </c>
      <c r="E143" s="181" t="s">
        <v>3283</v>
      </c>
      <c r="F143" s="182" t="s">
        <v>3284</v>
      </c>
      <c r="G143" s="183" t="s">
        <v>1358</v>
      </c>
      <c r="H143" s="184">
        <v>1</v>
      </c>
      <c r="I143" s="185"/>
      <c r="J143" s="186">
        <f t="shared" si="20"/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 t="shared" si="21"/>
        <v>0</v>
      </c>
      <c r="Q143" s="189">
        <v>0</v>
      </c>
      <c r="R143" s="189">
        <f t="shared" si="22"/>
        <v>0</v>
      </c>
      <c r="S143" s="189">
        <v>0</v>
      </c>
      <c r="T143" s="190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143</v>
      </c>
      <c r="AT143" s="191" t="s">
        <v>229</v>
      </c>
      <c r="AU143" s="191" t="s">
        <v>82</v>
      </c>
      <c r="AY143" s="19" t="s">
        <v>226</v>
      </c>
      <c r="BE143" s="192">
        <f t="shared" si="24"/>
        <v>0</v>
      </c>
      <c r="BF143" s="192">
        <f t="shared" si="25"/>
        <v>0</v>
      </c>
      <c r="BG143" s="192">
        <f t="shared" si="26"/>
        <v>0</v>
      </c>
      <c r="BH143" s="192">
        <f t="shared" si="27"/>
        <v>0</v>
      </c>
      <c r="BI143" s="192">
        <f t="shared" si="28"/>
        <v>0</v>
      </c>
      <c r="BJ143" s="19" t="s">
        <v>80</v>
      </c>
      <c r="BK143" s="192">
        <f t="shared" si="29"/>
        <v>0</v>
      </c>
      <c r="BL143" s="19" t="s">
        <v>143</v>
      </c>
      <c r="BM143" s="191" t="s">
        <v>3285</v>
      </c>
    </row>
    <row r="144" spans="1:65" s="2" customFormat="1" ht="16.5" customHeight="1">
      <c r="A144" s="36"/>
      <c r="B144" s="37"/>
      <c r="C144" s="180" t="s">
        <v>452</v>
      </c>
      <c r="D144" s="180" t="s">
        <v>229</v>
      </c>
      <c r="E144" s="181" t="s">
        <v>3286</v>
      </c>
      <c r="F144" s="182" t="s">
        <v>3287</v>
      </c>
      <c r="G144" s="183" t="s">
        <v>3157</v>
      </c>
      <c r="H144" s="184">
        <v>4</v>
      </c>
      <c r="I144" s="185"/>
      <c r="J144" s="186">
        <f t="shared" si="20"/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 t="shared" si="21"/>
        <v>0</v>
      </c>
      <c r="Q144" s="189">
        <v>0</v>
      </c>
      <c r="R144" s="189">
        <f t="shared" si="22"/>
        <v>0</v>
      </c>
      <c r="S144" s="189">
        <v>0</v>
      </c>
      <c r="T144" s="190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143</v>
      </c>
      <c r="AT144" s="191" t="s">
        <v>229</v>
      </c>
      <c r="AU144" s="191" t="s">
        <v>82</v>
      </c>
      <c r="AY144" s="19" t="s">
        <v>226</v>
      </c>
      <c r="BE144" s="192">
        <f t="shared" si="24"/>
        <v>0</v>
      </c>
      <c r="BF144" s="192">
        <f t="shared" si="25"/>
        <v>0</v>
      </c>
      <c r="BG144" s="192">
        <f t="shared" si="26"/>
        <v>0</v>
      </c>
      <c r="BH144" s="192">
        <f t="shared" si="27"/>
        <v>0</v>
      </c>
      <c r="BI144" s="192">
        <f t="shared" si="28"/>
        <v>0</v>
      </c>
      <c r="BJ144" s="19" t="s">
        <v>80</v>
      </c>
      <c r="BK144" s="192">
        <f t="shared" si="29"/>
        <v>0</v>
      </c>
      <c r="BL144" s="19" t="s">
        <v>143</v>
      </c>
      <c r="BM144" s="191" t="s">
        <v>3288</v>
      </c>
    </row>
    <row r="145" spans="1:65" s="12" customFormat="1" ht="22.9" customHeight="1">
      <c r="B145" s="164"/>
      <c r="C145" s="165"/>
      <c r="D145" s="166" t="s">
        <v>72</v>
      </c>
      <c r="E145" s="178" t="s">
        <v>3289</v>
      </c>
      <c r="F145" s="178" t="s">
        <v>3290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SUM(P146:P159)</f>
        <v>0</v>
      </c>
      <c r="Q145" s="172"/>
      <c r="R145" s="173">
        <f>SUM(R146:R159)</f>
        <v>0</v>
      </c>
      <c r="S145" s="172"/>
      <c r="T145" s="174">
        <f>SUM(T146:T159)</f>
        <v>0</v>
      </c>
      <c r="AR145" s="175" t="s">
        <v>82</v>
      </c>
      <c r="AT145" s="176" t="s">
        <v>72</v>
      </c>
      <c r="AU145" s="176" t="s">
        <v>80</v>
      </c>
      <c r="AY145" s="175" t="s">
        <v>226</v>
      </c>
      <c r="BK145" s="177">
        <f>SUM(BK146:BK159)</f>
        <v>0</v>
      </c>
    </row>
    <row r="146" spans="1:65" s="2" customFormat="1" ht="16.5" customHeight="1">
      <c r="A146" s="36"/>
      <c r="B146" s="37"/>
      <c r="C146" s="180" t="s">
        <v>456</v>
      </c>
      <c r="D146" s="180" t="s">
        <v>229</v>
      </c>
      <c r="E146" s="181" t="s">
        <v>3291</v>
      </c>
      <c r="F146" s="182" t="s">
        <v>3292</v>
      </c>
      <c r="G146" s="183" t="s">
        <v>328</v>
      </c>
      <c r="H146" s="184">
        <v>1800</v>
      </c>
      <c r="I146" s="185"/>
      <c r="J146" s="186">
        <f t="shared" ref="J146:J159" si="30">ROUND(I146*H146,2)</f>
        <v>0</v>
      </c>
      <c r="K146" s="182" t="s">
        <v>19</v>
      </c>
      <c r="L146" s="41"/>
      <c r="M146" s="187" t="s">
        <v>19</v>
      </c>
      <c r="N146" s="188" t="s">
        <v>44</v>
      </c>
      <c r="O146" s="66"/>
      <c r="P146" s="189">
        <f t="shared" ref="P146:P159" si="31">O146*H146</f>
        <v>0</v>
      </c>
      <c r="Q146" s="189">
        <v>0</v>
      </c>
      <c r="R146" s="189">
        <f t="shared" ref="R146:R159" si="32">Q146*H146</f>
        <v>0</v>
      </c>
      <c r="S146" s="189">
        <v>0</v>
      </c>
      <c r="T146" s="190">
        <f t="shared" ref="T146:T159" si="33"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143</v>
      </c>
      <c r="AT146" s="191" t="s">
        <v>229</v>
      </c>
      <c r="AU146" s="191" t="s">
        <v>82</v>
      </c>
      <c r="AY146" s="19" t="s">
        <v>226</v>
      </c>
      <c r="BE146" s="192">
        <f t="shared" ref="BE146:BE159" si="34">IF(N146="základní",J146,0)</f>
        <v>0</v>
      </c>
      <c r="BF146" s="192">
        <f t="shared" ref="BF146:BF159" si="35">IF(N146="snížená",J146,0)</f>
        <v>0</v>
      </c>
      <c r="BG146" s="192">
        <f t="shared" ref="BG146:BG159" si="36">IF(N146="zákl. přenesená",J146,0)</f>
        <v>0</v>
      </c>
      <c r="BH146" s="192">
        <f t="shared" ref="BH146:BH159" si="37">IF(N146="sníž. přenesená",J146,0)</f>
        <v>0</v>
      </c>
      <c r="BI146" s="192">
        <f t="shared" ref="BI146:BI159" si="38">IF(N146="nulová",J146,0)</f>
        <v>0</v>
      </c>
      <c r="BJ146" s="19" t="s">
        <v>80</v>
      </c>
      <c r="BK146" s="192">
        <f t="shared" ref="BK146:BK159" si="39">ROUND(I146*H146,2)</f>
        <v>0</v>
      </c>
      <c r="BL146" s="19" t="s">
        <v>143</v>
      </c>
      <c r="BM146" s="191" t="s">
        <v>3293</v>
      </c>
    </row>
    <row r="147" spans="1:65" s="2" customFormat="1" ht="16.5" customHeight="1">
      <c r="A147" s="36"/>
      <c r="B147" s="37"/>
      <c r="C147" s="180" t="s">
        <v>463</v>
      </c>
      <c r="D147" s="180" t="s">
        <v>229</v>
      </c>
      <c r="E147" s="181" t="s">
        <v>3294</v>
      </c>
      <c r="F147" s="182" t="s">
        <v>3295</v>
      </c>
      <c r="G147" s="183" t="s">
        <v>232</v>
      </c>
      <c r="H147" s="184">
        <v>280</v>
      </c>
      <c r="I147" s="185"/>
      <c r="J147" s="186">
        <f t="shared" si="30"/>
        <v>0</v>
      </c>
      <c r="K147" s="182" t="s">
        <v>19</v>
      </c>
      <c r="L147" s="41"/>
      <c r="M147" s="187" t="s">
        <v>19</v>
      </c>
      <c r="N147" s="188" t="s">
        <v>44</v>
      </c>
      <c r="O147" s="66"/>
      <c r="P147" s="189">
        <f t="shared" si="31"/>
        <v>0</v>
      </c>
      <c r="Q147" s="189">
        <v>0</v>
      </c>
      <c r="R147" s="189">
        <f t="shared" si="32"/>
        <v>0</v>
      </c>
      <c r="S147" s="189">
        <v>0</v>
      </c>
      <c r="T147" s="190">
        <f t="shared" si="33"/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143</v>
      </c>
      <c r="AT147" s="191" t="s">
        <v>229</v>
      </c>
      <c r="AU147" s="191" t="s">
        <v>82</v>
      </c>
      <c r="AY147" s="19" t="s">
        <v>226</v>
      </c>
      <c r="BE147" s="192">
        <f t="shared" si="34"/>
        <v>0</v>
      </c>
      <c r="BF147" s="192">
        <f t="shared" si="35"/>
        <v>0</v>
      </c>
      <c r="BG147" s="192">
        <f t="shared" si="36"/>
        <v>0</v>
      </c>
      <c r="BH147" s="192">
        <f t="shared" si="37"/>
        <v>0</v>
      </c>
      <c r="BI147" s="192">
        <f t="shared" si="38"/>
        <v>0</v>
      </c>
      <c r="BJ147" s="19" t="s">
        <v>80</v>
      </c>
      <c r="BK147" s="192">
        <f t="shared" si="39"/>
        <v>0</v>
      </c>
      <c r="BL147" s="19" t="s">
        <v>143</v>
      </c>
      <c r="BM147" s="191" t="s">
        <v>3296</v>
      </c>
    </row>
    <row r="148" spans="1:65" s="2" customFormat="1" ht="16.5" customHeight="1">
      <c r="A148" s="36"/>
      <c r="B148" s="37"/>
      <c r="C148" s="180" t="s">
        <v>470</v>
      </c>
      <c r="D148" s="180" t="s">
        <v>229</v>
      </c>
      <c r="E148" s="181" t="s">
        <v>3297</v>
      </c>
      <c r="F148" s="182" t="s">
        <v>3298</v>
      </c>
      <c r="G148" s="183" t="s">
        <v>328</v>
      </c>
      <c r="H148" s="184">
        <v>400</v>
      </c>
      <c r="I148" s="185"/>
      <c r="J148" s="186">
        <f t="shared" si="30"/>
        <v>0</v>
      </c>
      <c r="K148" s="182" t="s">
        <v>19</v>
      </c>
      <c r="L148" s="41"/>
      <c r="M148" s="187" t="s">
        <v>19</v>
      </c>
      <c r="N148" s="188" t="s">
        <v>44</v>
      </c>
      <c r="O148" s="66"/>
      <c r="P148" s="189">
        <f t="shared" si="31"/>
        <v>0</v>
      </c>
      <c r="Q148" s="189">
        <v>0</v>
      </c>
      <c r="R148" s="189">
        <f t="shared" si="32"/>
        <v>0</v>
      </c>
      <c r="S148" s="189">
        <v>0</v>
      </c>
      <c r="T148" s="190">
        <f t="shared" si="33"/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143</v>
      </c>
      <c r="AT148" s="191" t="s">
        <v>229</v>
      </c>
      <c r="AU148" s="191" t="s">
        <v>82</v>
      </c>
      <c r="AY148" s="19" t="s">
        <v>226</v>
      </c>
      <c r="BE148" s="192">
        <f t="shared" si="34"/>
        <v>0</v>
      </c>
      <c r="BF148" s="192">
        <f t="shared" si="35"/>
        <v>0</v>
      </c>
      <c r="BG148" s="192">
        <f t="shared" si="36"/>
        <v>0</v>
      </c>
      <c r="BH148" s="192">
        <f t="shared" si="37"/>
        <v>0</v>
      </c>
      <c r="BI148" s="192">
        <f t="shared" si="38"/>
        <v>0</v>
      </c>
      <c r="BJ148" s="19" t="s">
        <v>80</v>
      </c>
      <c r="BK148" s="192">
        <f t="shared" si="39"/>
        <v>0</v>
      </c>
      <c r="BL148" s="19" t="s">
        <v>143</v>
      </c>
      <c r="BM148" s="191" t="s">
        <v>3299</v>
      </c>
    </row>
    <row r="149" spans="1:65" s="2" customFormat="1" ht="16.5" customHeight="1">
      <c r="A149" s="36"/>
      <c r="B149" s="37"/>
      <c r="C149" s="180" t="s">
        <v>477</v>
      </c>
      <c r="D149" s="180" t="s">
        <v>229</v>
      </c>
      <c r="E149" s="181" t="s">
        <v>3300</v>
      </c>
      <c r="F149" s="182" t="s">
        <v>3301</v>
      </c>
      <c r="G149" s="183" t="s">
        <v>3157</v>
      </c>
      <c r="H149" s="184">
        <v>2000</v>
      </c>
      <c r="I149" s="185"/>
      <c r="J149" s="186">
        <f t="shared" si="30"/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 t="shared" si="31"/>
        <v>0</v>
      </c>
      <c r="Q149" s="189">
        <v>0</v>
      </c>
      <c r="R149" s="189">
        <f t="shared" si="32"/>
        <v>0</v>
      </c>
      <c r="S149" s="189">
        <v>0</v>
      </c>
      <c r="T149" s="190">
        <f t="shared" si="3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143</v>
      </c>
      <c r="AT149" s="191" t="s">
        <v>229</v>
      </c>
      <c r="AU149" s="191" t="s">
        <v>82</v>
      </c>
      <c r="AY149" s="19" t="s">
        <v>226</v>
      </c>
      <c r="BE149" s="192">
        <f t="shared" si="34"/>
        <v>0</v>
      </c>
      <c r="BF149" s="192">
        <f t="shared" si="35"/>
        <v>0</v>
      </c>
      <c r="BG149" s="192">
        <f t="shared" si="36"/>
        <v>0</v>
      </c>
      <c r="BH149" s="192">
        <f t="shared" si="37"/>
        <v>0</v>
      </c>
      <c r="BI149" s="192">
        <f t="shared" si="38"/>
        <v>0</v>
      </c>
      <c r="BJ149" s="19" t="s">
        <v>80</v>
      </c>
      <c r="BK149" s="192">
        <f t="shared" si="39"/>
        <v>0</v>
      </c>
      <c r="BL149" s="19" t="s">
        <v>143</v>
      </c>
      <c r="BM149" s="191" t="s">
        <v>3302</v>
      </c>
    </row>
    <row r="150" spans="1:65" s="2" customFormat="1" ht="16.5" customHeight="1">
      <c r="A150" s="36"/>
      <c r="B150" s="37"/>
      <c r="C150" s="180" t="s">
        <v>436</v>
      </c>
      <c r="D150" s="180" t="s">
        <v>229</v>
      </c>
      <c r="E150" s="181" t="s">
        <v>3303</v>
      </c>
      <c r="F150" s="182" t="s">
        <v>3304</v>
      </c>
      <c r="G150" s="183" t="s">
        <v>328</v>
      </c>
      <c r="H150" s="184">
        <v>100</v>
      </c>
      <c r="I150" s="185"/>
      <c r="J150" s="186">
        <f t="shared" si="30"/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 t="shared" si="31"/>
        <v>0</v>
      </c>
      <c r="Q150" s="189">
        <v>0</v>
      </c>
      <c r="R150" s="189">
        <f t="shared" si="32"/>
        <v>0</v>
      </c>
      <c r="S150" s="189">
        <v>0</v>
      </c>
      <c r="T150" s="190">
        <f t="shared" si="3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143</v>
      </c>
      <c r="AT150" s="191" t="s">
        <v>229</v>
      </c>
      <c r="AU150" s="191" t="s">
        <v>82</v>
      </c>
      <c r="AY150" s="19" t="s">
        <v>226</v>
      </c>
      <c r="BE150" s="192">
        <f t="shared" si="34"/>
        <v>0</v>
      </c>
      <c r="BF150" s="192">
        <f t="shared" si="35"/>
        <v>0</v>
      </c>
      <c r="BG150" s="192">
        <f t="shared" si="36"/>
        <v>0</v>
      </c>
      <c r="BH150" s="192">
        <f t="shared" si="37"/>
        <v>0</v>
      </c>
      <c r="BI150" s="192">
        <f t="shared" si="38"/>
        <v>0</v>
      </c>
      <c r="BJ150" s="19" t="s">
        <v>80</v>
      </c>
      <c r="BK150" s="192">
        <f t="shared" si="39"/>
        <v>0</v>
      </c>
      <c r="BL150" s="19" t="s">
        <v>143</v>
      </c>
      <c r="BM150" s="191" t="s">
        <v>3305</v>
      </c>
    </row>
    <row r="151" spans="1:65" s="2" customFormat="1" ht="16.5" customHeight="1">
      <c r="A151" s="36"/>
      <c r="B151" s="37"/>
      <c r="C151" s="180" t="s">
        <v>1504</v>
      </c>
      <c r="D151" s="180" t="s">
        <v>229</v>
      </c>
      <c r="E151" s="181" t="s">
        <v>3306</v>
      </c>
      <c r="F151" s="182" t="s">
        <v>3307</v>
      </c>
      <c r="G151" s="183" t="s">
        <v>3308</v>
      </c>
      <c r="H151" s="184">
        <v>60</v>
      </c>
      <c r="I151" s="185"/>
      <c r="J151" s="186">
        <f t="shared" si="30"/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si="31"/>
        <v>0</v>
      </c>
      <c r="Q151" s="189">
        <v>0</v>
      </c>
      <c r="R151" s="189">
        <f t="shared" si="32"/>
        <v>0</v>
      </c>
      <c r="S151" s="189">
        <v>0</v>
      </c>
      <c r="T151" s="190">
        <f t="shared" si="3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143</v>
      </c>
      <c r="AT151" s="191" t="s">
        <v>229</v>
      </c>
      <c r="AU151" s="191" t="s">
        <v>82</v>
      </c>
      <c r="AY151" s="19" t="s">
        <v>226</v>
      </c>
      <c r="BE151" s="192">
        <f t="shared" si="34"/>
        <v>0</v>
      </c>
      <c r="BF151" s="192">
        <f t="shared" si="35"/>
        <v>0</v>
      </c>
      <c r="BG151" s="192">
        <f t="shared" si="36"/>
        <v>0</v>
      </c>
      <c r="BH151" s="192">
        <f t="shared" si="37"/>
        <v>0</v>
      </c>
      <c r="BI151" s="192">
        <f t="shared" si="38"/>
        <v>0</v>
      </c>
      <c r="BJ151" s="19" t="s">
        <v>80</v>
      </c>
      <c r="BK151" s="192">
        <f t="shared" si="39"/>
        <v>0</v>
      </c>
      <c r="BL151" s="19" t="s">
        <v>143</v>
      </c>
      <c r="BM151" s="191" t="s">
        <v>3309</v>
      </c>
    </row>
    <row r="152" spans="1:65" s="2" customFormat="1" ht="16.5" customHeight="1">
      <c r="A152" s="36"/>
      <c r="B152" s="37"/>
      <c r="C152" s="180" t="s">
        <v>485</v>
      </c>
      <c r="D152" s="180" t="s">
        <v>229</v>
      </c>
      <c r="E152" s="181" t="s">
        <v>3310</v>
      </c>
      <c r="F152" s="182" t="s">
        <v>3311</v>
      </c>
      <c r="G152" s="183" t="s">
        <v>3157</v>
      </c>
      <c r="H152" s="184">
        <v>500</v>
      </c>
      <c r="I152" s="185"/>
      <c r="J152" s="186">
        <f t="shared" si="3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31"/>
        <v>0</v>
      </c>
      <c r="Q152" s="189">
        <v>0</v>
      </c>
      <c r="R152" s="189">
        <f t="shared" si="32"/>
        <v>0</v>
      </c>
      <c r="S152" s="189">
        <v>0</v>
      </c>
      <c r="T152" s="190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143</v>
      </c>
      <c r="AT152" s="191" t="s">
        <v>229</v>
      </c>
      <c r="AU152" s="191" t="s">
        <v>82</v>
      </c>
      <c r="AY152" s="19" t="s">
        <v>226</v>
      </c>
      <c r="BE152" s="192">
        <f t="shared" si="34"/>
        <v>0</v>
      </c>
      <c r="BF152" s="192">
        <f t="shared" si="35"/>
        <v>0</v>
      </c>
      <c r="BG152" s="192">
        <f t="shared" si="36"/>
        <v>0</v>
      </c>
      <c r="BH152" s="192">
        <f t="shared" si="37"/>
        <v>0</v>
      </c>
      <c r="BI152" s="192">
        <f t="shared" si="38"/>
        <v>0</v>
      </c>
      <c r="BJ152" s="19" t="s">
        <v>80</v>
      </c>
      <c r="BK152" s="192">
        <f t="shared" si="39"/>
        <v>0</v>
      </c>
      <c r="BL152" s="19" t="s">
        <v>143</v>
      </c>
      <c r="BM152" s="191" t="s">
        <v>3312</v>
      </c>
    </row>
    <row r="153" spans="1:65" s="2" customFormat="1" ht="24.2" customHeight="1">
      <c r="A153" s="36"/>
      <c r="B153" s="37"/>
      <c r="C153" s="180" t="s">
        <v>1090</v>
      </c>
      <c r="D153" s="180" t="s">
        <v>229</v>
      </c>
      <c r="E153" s="181" t="s">
        <v>3313</v>
      </c>
      <c r="F153" s="182" t="s">
        <v>3314</v>
      </c>
      <c r="G153" s="183" t="s">
        <v>3315</v>
      </c>
      <c r="H153" s="184">
        <v>1</v>
      </c>
      <c r="I153" s="185"/>
      <c r="J153" s="186">
        <f t="shared" si="3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31"/>
        <v>0</v>
      </c>
      <c r="Q153" s="189">
        <v>0</v>
      </c>
      <c r="R153" s="189">
        <f t="shared" si="32"/>
        <v>0</v>
      </c>
      <c r="S153" s="189">
        <v>0</v>
      </c>
      <c r="T153" s="190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143</v>
      </c>
      <c r="AT153" s="191" t="s">
        <v>229</v>
      </c>
      <c r="AU153" s="191" t="s">
        <v>82</v>
      </c>
      <c r="AY153" s="19" t="s">
        <v>226</v>
      </c>
      <c r="BE153" s="192">
        <f t="shared" si="34"/>
        <v>0</v>
      </c>
      <c r="BF153" s="192">
        <f t="shared" si="35"/>
        <v>0</v>
      </c>
      <c r="BG153" s="192">
        <f t="shared" si="36"/>
        <v>0</v>
      </c>
      <c r="BH153" s="192">
        <f t="shared" si="37"/>
        <v>0</v>
      </c>
      <c r="BI153" s="192">
        <f t="shared" si="38"/>
        <v>0</v>
      </c>
      <c r="BJ153" s="19" t="s">
        <v>80</v>
      </c>
      <c r="BK153" s="192">
        <f t="shared" si="39"/>
        <v>0</v>
      </c>
      <c r="BL153" s="19" t="s">
        <v>143</v>
      </c>
      <c r="BM153" s="191" t="s">
        <v>3316</v>
      </c>
    </row>
    <row r="154" spans="1:65" s="2" customFormat="1" ht="24.2" customHeight="1">
      <c r="A154" s="36"/>
      <c r="B154" s="37"/>
      <c r="C154" s="180" t="s">
        <v>1096</v>
      </c>
      <c r="D154" s="180" t="s">
        <v>229</v>
      </c>
      <c r="E154" s="181" t="s">
        <v>3317</v>
      </c>
      <c r="F154" s="182" t="s">
        <v>3318</v>
      </c>
      <c r="G154" s="183" t="s">
        <v>3315</v>
      </c>
      <c r="H154" s="184">
        <v>1</v>
      </c>
      <c r="I154" s="185"/>
      <c r="J154" s="186">
        <f t="shared" si="30"/>
        <v>0</v>
      </c>
      <c r="K154" s="182" t="s">
        <v>19</v>
      </c>
      <c r="L154" s="41"/>
      <c r="M154" s="187" t="s">
        <v>19</v>
      </c>
      <c r="N154" s="188" t="s">
        <v>44</v>
      </c>
      <c r="O154" s="66"/>
      <c r="P154" s="189">
        <f t="shared" si="31"/>
        <v>0</v>
      </c>
      <c r="Q154" s="189">
        <v>0</v>
      </c>
      <c r="R154" s="189">
        <f t="shared" si="32"/>
        <v>0</v>
      </c>
      <c r="S154" s="189">
        <v>0</v>
      </c>
      <c r="T154" s="190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143</v>
      </c>
      <c r="AT154" s="191" t="s">
        <v>229</v>
      </c>
      <c r="AU154" s="191" t="s">
        <v>82</v>
      </c>
      <c r="AY154" s="19" t="s">
        <v>226</v>
      </c>
      <c r="BE154" s="192">
        <f t="shared" si="34"/>
        <v>0</v>
      </c>
      <c r="BF154" s="192">
        <f t="shared" si="35"/>
        <v>0</v>
      </c>
      <c r="BG154" s="192">
        <f t="shared" si="36"/>
        <v>0</v>
      </c>
      <c r="BH154" s="192">
        <f t="shared" si="37"/>
        <v>0</v>
      </c>
      <c r="BI154" s="192">
        <f t="shared" si="38"/>
        <v>0</v>
      </c>
      <c r="BJ154" s="19" t="s">
        <v>80</v>
      </c>
      <c r="BK154" s="192">
        <f t="shared" si="39"/>
        <v>0</v>
      </c>
      <c r="BL154" s="19" t="s">
        <v>143</v>
      </c>
      <c r="BM154" s="191" t="s">
        <v>3319</v>
      </c>
    </row>
    <row r="155" spans="1:65" s="2" customFormat="1" ht="16.5" customHeight="1">
      <c r="A155" s="36"/>
      <c r="B155" s="37"/>
      <c r="C155" s="180" t="s">
        <v>1104</v>
      </c>
      <c r="D155" s="180" t="s">
        <v>229</v>
      </c>
      <c r="E155" s="181" t="s">
        <v>3320</v>
      </c>
      <c r="F155" s="182" t="s">
        <v>3321</v>
      </c>
      <c r="G155" s="183" t="s">
        <v>3157</v>
      </c>
      <c r="H155" s="184">
        <v>40</v>
      </c>
      <c r="I155" s="185"/>
      <c r="J155" s="186">
        <f t="shared" si="30"/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 t="shared" si="31"/>
        <v>0</v>
      </c>
      <c r="Q155" s="189">
        <v>0</v>
      </c>
      <c r="R155" s="189">
        <f t="shared" si="32"/>
        <v>0</v>
      </c>
      <c r="S155" s="189">
        <v>0</v>
      </c>
      <c r="T155" s="190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143</v>
      </c>
      <c r="AT155" s="191" t="s">
        <v>229</v>
      </c>
      <c r="AU155" s="191" t="s">
        <v>82</v>
      </c>
      <c r="AY155" s="19" t="s">
        <v>226</v>
      </c>
      <c r="BE155" s="192">
        <f t="shared" si="34"/>
        <v>0</v>
      </c>
      <c r="BF155" s="192">
        <f t="shared" si="35"/>
        <v>0</v>
      </c>
      <c r="BG155" s="192">
        <f t="shared" si="36"/>
        <v>0</v>
      </c>
      <c r="BH155" s="192">
        <f t="shared" si="37"/>
        <v>0</v>
      </c>
      <c r="BI155" s="192">
        <f t="shared" si="38"/>
        <v>0</v>
      </c>
      <c r="BJ155" s="19" t="s">
        <v>80</v>
      </c>
      <c r="BK155" s="192">
        <f t="shared" si="39"/>
        <v>0</v>
      </c>
      <c r="BL155" s="19" t="s">
        <v>143</v>
      </c>
      <c r="BM155" s="191" t="s">
        <v>3322</v>
      </c>
    </row>
    <row r="156" spans="1:65" s="2" customFormat="1" ht="16.5" customHeight="1">
      <c r="A156" s="36"/>
      <c r="B156" s="37"/>
      <c r="C156" s="180" t="s">
        <v>1111</v>
      </c>
      <c r="D156" s="180" t="s">
        <v>229</v>
      </c>
      <c r="E156" s="181" t="s">
        <v>3323</v>
      </c>
      <c r="F156" s="182" t="s">
        <v>3324</v>
      </c>
      <c r="G156" s="183" t="s">
        <v>3157</v>
      </c>
      <c r="H156" s="184">
        <v>10</v>
      </c>
      <c r="I156" s="185"/>
      <c r="J156" s="186">
        <f t="shared" si="30"/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 t="shared" si="31"/>
        <v>0</v>
      </c>
      <c r="Q156" s="189">
        <v>0</v>
      </c>
      <c r="R156" s="189">
        <f t="shared" si="32"/>
        <v>0</v>
      </c>
      <c r="S156" s="189">
        <v>0</v>
      </c>
      <c r="T156" s="190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143</v>
      </c>
      <c r="AT156" s="191" t="s">
        <v>229</v>
      </c>
      <c r="AU156" s="191" t="s">
        <v>82</v>
      </c>
      <c r="AY156" s="19" t="s">
        <v>226</v>
      </c>
      <c r="BE156" s="192">
        <f t="shared" si="34"/>
        <v>0</v>
      </c>
      <c r="BF156" s="192">
        <f t="shared" si="35"/>
        <v>0</v>
      </c>
      <c r="BG156" s="192">
        <f t="shared" si="36"/>
        <v>0</v>
      </c>
      <c r="BH156" s="192">
        <f t="shared" si="37"/>
        <v>0</v>
      </c>
      <c r="BI156" s="192">
        <f t="shared" si="38"/>
        <v>0</v>
      </c>
      <c r="BJ156" s="19" t="s">
        <v>80</v>
      </c>
      <c r="BK156" s="192">
        <f t="shared" si="39"/>
        <v>0</v>
      </c>
      <c r="BL156" s="19" t="s">
        <v>143</v>
      </c>
      <c r="BM156" s="191" t="s">
        <v>3325</v>
      </c>
    </row>
    <row r="157" spans="1:65" s="2" customFormat="1" ht="16.5" customHeight="1">
      <c r="A157" s="36"/>
      <c r="B157" s="37"/>
      <c r="C157" s="180" t="s">
        <v>1116</v>
      </c>
      <c r="D157" s="180" t="s">
        <v>229</v>
      </c>
      <c r="E157" s="181" t="s">
        <v>3326</v>
      </c>
      <c r="F157" s="182" t="s">
        <v>3327</v>
      </c>
      <c r="G157" s="183" t="s">
        <v>3157</v>
      </c>
      <c r="H157" s="184">
        <v>4</v>
      </c>
      <c r="I157" s="185"/>
      <c r="J157" s="186">
        <f t="shared" si="30"/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 t="shared" si="31"/>
        <v>0</v>
      </c>
      <c r="Q157" s="189">
        <v>0</v>
      </c>
      <c r="R157" s="189">
        <f t="shared" si="32"/>
        <v>0</v>
      </c>
      <c r="S157" s="189">
        <v>0</v>
      </c>
      <c r="T157" s="190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143</v>
      </c>
      <c r="AT157" s="191" t="s">
        <v>229</v>
      </c>
      <c r="AU157" s="191" t="s">
        <v>82</v>
      </c>
      <c r="AY157" s="19" t="s">
        <v>226</v>
      </c>
      <c r="BE157" s="192">
        <f t="shared" si="34"/>
        <v>0</v>
      </c>
      <c r="BF157" s="192">
        <f t="shared" si="35"/>
        <v>0</v>
      </c>
      <c r="BG157" s="192">
        <f t="shared" si="36"/>
        <v>0</v>
      </c>
      <c r="BH157" s="192">
        <f t="shared" si="37"/>
        <v>0</v>
      </c>
      <c r="BI157" s="192">
        <f t="shared" si="38"/>
        <v>0</v>
      </c>
      <c r="BJ157" s="19" t="s">
        <v>80</v>
      </c>
      <c r="BK157" s="192">
        <f t="shared" si="39"/>
        <v>0</v>
      </c>
      <c r="BL157" s="19" t="s">
        <v>143</v>
      </c>
      <c r="BM157" s="191" t="s">
        <v>3328</v>
      </c>
    </row>
    <row r="158" spans="1:65" s="2" customFormat="1" ht="16.5" customHeight="1">
      <c r="A158" s="36"/>
      <c r="B158" s="37"/>
      <c r="C158" s="180" t="s">
        <v>1122</v>
      </c>
      <c r="D158" s="180" t="s">
        <v>229</v>
      </c>
      <c r="E158" s="181" t="s">
        <v>3329</v>
      </c>
      <c r="F158" s="182" t="s">
        <v>3330</v>
      </c>
      <c r="G158" s="183" t="s">
        <v>1358</v>
      </c>
      <c r="H158" s="184">
        <v>1</v>
      </c>
      <c r="I158" s="185"/>
      <c r="J158" s="186">
        <f t="shared" si="30"/>
        <v>0</v>
      </c>
      <c r="K158" s="182" t="s">
        <v>19</v>
      </c>
      <c r="L158" s="41"/>
      <c r="M158" s="187" t="s">
        <v>19</v>
      </c>
      <c r="N158" s="188" t="s">
        <v>44</v>
      </c>
      <c r="O158" s="66"/>
      <c r="P158" s="189">
        <f t="shared" si="31"/>
        <v>0</v>
      </c>
      <c r="Q158" s="189">
        <v>0</v>
      </c>
      <c r="R158" s="189">
        <f t="shared" si="32"/>
        <v>0</v>
      </c>
      <c r="S158" s="189">
        <v>0</v>
      </c>
      <c r="T158" s="190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143</v>
      </c>
      <c r="AT158" s="191" t="s">
        <v>229</v>
      </c>
      <c r="AU158" s="191" t="s">
        <v>82</v>
      </c>
      <c r="AY158" s="19" t="s">
        <v>226</v>
      </c>
      <c r="BE158" s="192">
        <f t="shared" si="34"/>
        <v>0</v>
      </c>
      <c r="BF158" s="192">
        <f t="shared" si="35"/>
        <v>0</v>
      </c>
      <c r="BG158" s="192">
        <f t="shared" si="36"/>
        <v>0</v>
      </c>
      <c r="BH158" s="192">
        <f t="shared" si="37"/>
        <v>0</v>
      </c>
      <c r="BI158" s="192">
        <f t="shared" si="38"/>
        <v>0</v>
      </c>
      <c r="BJ158" s="19" t="s">
        <v>80</v>
      </c>
      <c r="BK158" s="192">
        <f t="shared" si="39"/>
        <v>0</v>
      </c>
      <c r="BL158" s="19" t="s">
        <v>143</v>
      </c>
      <c r="BM158" s="191" t="s">
        <v>3331</v>
      </c>
    </row>
    <row r="159" spans="1:65" s="2" customFormat="1" ht="16.5" customHeight="1">
      <c r="A159" s="36"/>
      <c r="B159" s="37"/>
      <c r="C159" s="180" t="s">
        <v>1129</v>
      </c>
      <c r="D159" s="180" t="s">
        <v>229</v>
      </c>
      <c r="E159" s="181" t="s">
        <v>3332</v>
      </c>
      <c r="F159" s="182" t="s">
        <v>3333</v>
      </c>
      <c r="G159" s="183" t="s">
        <v>1358</v>
      </c>
      <c r="H159" s="184">
        <v>1</v>
      </c>
      <c r="I159" s="185"/>
      <c r="J159" s="186">
        <f t="shared" si="30"/>
        <v>0</v>
      </c>
      <c r="K159" s="182" t="s">
        <v>19</v>
      </c>
      <c r="L159" s="41"/>
      <c r="M159" s="187" t="s">
        <v>19</v>
      </c>
      <c r="N159" s="188" t="s">
        <v>44</v>
      </c>
      <c r="O159" s="66"/>
      <c r="P159" s="189">
        <f t="shared" si="31"/>
        <v>0</v>
      </c>
      <c r="Q159" s="189">
        <v>0</v>
      </c>
      <c r="R159" s="189">
        <f t="shared" si="32"/>
        <v>0</v>
      </c>
      <c r="S159" s="189">
        <v>0</v>
      </c>
      <c r="T159" s="190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143</v>
      </c>
      <c r="AT159" s="191" t="s">
        <v>229</v>
      </c>
      <c r="AU159" s="191" t="s">
        <v>82</v>
      </c>
      <c r="AY159" s="19" t="s">
        <v>226</v>
      </c>
      <c r="BE159" s="192">
        <f t="shared" si="34"/>
        <v>0</v>
      </c>
      <c r="BF159" s="192">
        <f t="shared" si="35"/>
        <v>0</v>
      </c>
      <c r="BG159" s="192">
        <f t="shared" si="36"/>
        <v>0</v>
      </c>
      <c r="BH159" s="192">
        <f t="shared" si="37"/>
        <v>0</v>
      </c>
      <c r="BI159" s="192">
        <f t="shared" si="38"/>
        <v>0</v>
      </c>
      <c r="BJ159" s="19" t="s">
        <v>80</v>
      </c>
      <c r="BK159" s="192">
        <f t="shared" si="39"/>
        <v>0</v>
      </c>
      <c r="BL159" s="19" t="s">
        <v>143</v>
      </c>
      <c r="BM159" s="191" t="s">
        <v>3334</v>
      </c>
    </row>
    <row r="160" spans="1:65" s="12" customFormat="1" ht="22.9" customHeight="1">
      <c r="B160" s="164"/>
      <c r="C160" s="165"/>
      <c r="D160" s="166" t="s">
        <v>72</v>
      </c>
      <c r="E160" s="178" t="s">
        <v>3335</v>
      </c>
      <c r="F160" s="178" t="s">
        <v>3336</v>
      </c>
      <c r="G160" s="165"/>
      <c r="H160" s="165"/>
      <c r="I160" s="168"/>
      <c r="J160" s="179">
        <f>BK160</f>
        <v>0</v>
      </c>
      <c r="K160" s="165"/>
      <c r="L160" s="170"/>
      <c r="M160" s="171"/>
      <c r="N160" s="172"/>
      <c r="O160" s="172"/>
      <c r="P160" s="173">
        <f>SUM(P161:P171)</f>
        <v>0</v>
      </c>
      <c r="Q160" s="172"/>
      <c r="R160" s="173">
        <f>SUM(R161:R171)</f>
        <v>0</v>
      </c>
      <c r="S160" s="172"/>
      <c r="T160" s="174">
        <f>SUM(T161:T171)</f>
        <v>0</v>
      </c>
      <c r="AR160" s="175" t="s">
        <v>82</v>
      </c>
      <c r="AT160" s="176" t="s">
        <v>72</v>
      </c>
      <c r="AU160" s="176" t="s">
        <v>80</v>
      </c>
      <c r="AY160" s="175" t="s">
        <v>226</v>
      </c>
      <c r="BK160" s="177">
        <f>SUM(BK161:BK171)</f>
        <v>0</v>
      </c>
    </row>
    <row r="161" spans="1:65" s="2" customFormat="1" ht="16.5" customHeight="1">
      <c r="A161" s="36"/>
      <c r="B161" s="37"/>
      <c r="C161" s="180" t="s">
        <v>1136</v>
      </c>
      <c r="D161" s="180" t="s">
        <v>229</v>
      </c>
      <c r="E161" s="181" t="s">
        <v>3337</v>
      </c>
      <c r="F161" s="182" t="s">
        <v>3231</v>
      </c>
      <c r="G161" s="183" t="s">
        <v>328</v>
      </c>
      <c r="H161" s="184">
        <v>38</v>
      </c>
      <c r="I161" s="185"/>
      <c r="J161" s="186">
        <f t="shared" ref="J161:J171" si="40">ROUND(I161*H161,2)</f>
        <v>0</v>
      </c>
      <c r="K161" s="182" t="s">
        <v>19</v>
      </c>
      <c r="L161" s="41"/>
      <c r="M161" s="187" t="s">
        <v>19</v>
      </c>
      <c r="N161" s="188" t="s">
        <v>44</v>
      </c>
      <c r="O161" s="66"/>
      <c r="P161" s="189">
        <f t="shared" ref="P161:P171" si="41">O161*H161</f>
        <v>0</v>
      </c>
      <c r="Q161" s="189">
        <v>0</v>
      </c>
      <c r="R161" s="189">
        <f t="shared" ref="R161:R171" si="42">Q161*H161</f>
        <v>0</v>
      </c>
      <c r="S161" s="189">
        <v>0</v>
      </c>
      <c r="T161" s="190">
        <f t="shared" ref="T161:T171" si="43"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143</v>
      </c>
      <c r="AT161" s="191" t="s">
        <v>229</v>
      </c>
      <c r="AU161" s="191" t="s">
        <v>82</v>
      </c>
      <c r="AY161" s="19" t="s">
        <v>226</v>
      </c>
      <c r="BE161" s="192">
        <f t="shared" ref="BE161:BE171" si="44">IF(N161="základní",J161,0)</f>
        <v>0</v>
      </c>
      <c r="BF161" s="192">
        <f t="shared" ref="BF161:BF171" si="45">IF(N161="snížená",J161,0)</f>
        <v>0</v>
      </c>
      <c r="BG161" s="192">
        <f t="shared" ref="BG161:BG171" si="46">IF(N161="zákl. přenesená",J161,0)</f>
        <v>0</v>
      </c>
      <c r="BH161" s="192">
        <f t="shared" ref="BH161:BH171" si="47">IF(N161="sníž. přenesená",J161,0)</f>
        <v>0</v>
      </c>
      <c r="BI161" s="192">
        <f t="shared" ref="BI161:BI171" si="48">IF(N161="nulová",J161,0)</f>
        <v>0</v>
      </c>
      <c r="BJ161" s="19" t="s">
        <v>80</v>
      </c>
      <c r="BK161" s="192">
        <f t="shared" ref="BK161:BK171" si="49">ROUND(I161*H161,2)</f>
        <v>0</v>
      </c>
      <c r="BL161" s="19" t="s">
        <v>143</v>
      </c>
      <c r="BM161" s="191" t="s">
        <v>3338</v>
      </c>
    </row>
    <row r="162" spans="1:65" s="2" customFormat="1" ht="16.5" customHeight="1">
      <c r="A162" s="36"/>
      <c r="B162" s="37"/>
      <c r="C162" s="180" t="s">
        <v>1142</v>
      </c>
      <c r="D162" s="180" t="s">
        <v>229</v>
      </c>
      <c r="E162" s="181" t="s">
        <v>3339</v>
      </c>
      <c r="F162" s="182" t="s">
        <v>3340</v>
      </c>
      <c r="G162" s="183" t="s">
        <v>328</v>
      </c>
      <c r="H162" s="184">
        <v>24</v>
      </c>
      <c r="I162" s="185"/>
      <c r="J162" s="186">
        <f t="shared" si="40"/>
        <v>0</v>
      </c>
      <c r="K162" s="182" t="s">
        <v>19</v>
      </c>
      <c r="L162" s="41"/>
      <c r="M162" s="187" t="s">
        <v>19</v>
      </c>
      <c r="N162" s="188" t="s">
        <v>44</v>
      </c>
      <c r="O162" s="66"/>
      <c r="P162" s="189">
        <f t="shared" si="41"/>
        <v>0</v>
      </c>
      <c r="Q162" s="189">
        <v>0</v>
      </c>
      <c r="R162" s="189">
        <f t="shared" si="42"/>
        <v>0</v>
      </c>
      <c r="S162" s="189">
        <v>0</v>
      </c>
      <c r="T162" s="190">
        <f t="shared" si="4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143</v>
      </c>
      <c r="AT162" s="191" t="s">
        <v>229</v>
      </c>
      <c r="AU162" s="191" t="s">
        <v>82</v>
      </c>
      <c r="AY162" s="19" t="s">
        <v>226</v>
      </c>
      <c r="BE162" s="192">
        <f t="shared" si="44"/>
        <v>0</v>
      </c>
      <c r="BF162" s="192">
        <f t="shared" si="45"/>
        <v>0</v>
      </c>
      <c r="BG162" s="192">
        <f t="shared" si="46"/>
        <v>0</v>
      </c>
      <c r="BH162" s="192">
        <f t="shared" si="47"/>
        <v>0</v>
      </c>
      <c r="BI162" s="192">
        <f t="shared" si="48"/>
        <v>0</v>
      </c>
      <c r="BJ162" s="19" t="s">
        <v>80</v>
      </c>
      <c r="BK162" s="192">
        <f t="shared" si="49"/>
        <v>0</v>
      </c>
      <c r="BL162" s="19" t="s">
        <v>143</v>
      </c>
      <c r="BM162" s="191" t="s">
        <v>3341</v>
      </c>
    </row>
    <row r="163" spans="1:65" s="2" customFormat="1" ht="16.5" customHeight="1">
      <c r="A163" s="36"/>
      <c r="B163" s="37"/>
      <c r="C163" s="180" t="s">
        <v>1148</v>
      </c>
      <c r="D163" s="180" t="s">
        <v>229</v>
      </c>
      <c r="E163" s="181" t="s">
        <v>3342</v>
      </c>
      <c r="F163" s="182" t="s">
        <v>3240</v>
      </c>
      <c r="G163" s="183" t="s">
        <v>328</v>
      </c>
      <c r="H163" s="184">
        <v>38</v>
      </c>
      <c r="I163" s="185"/>
      <c r="J163" s="186">
        <f t="shared" si="4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41"/>
        <v>0</v>
      </c>
      <c r="Q163" s="189">
        <v>0</v>
      </c>
      <c r="R163" s="189">
        <f t="shared" si="42"/>
        <v>0</v>
      </c>
      <c r="S163" s="189">
        <v>0</v>
      </c>
      <c r="T163" s="190">
        <f t="shared" si="4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143</v>
      </c>
      <c r="AT163" s="191" t="s">
        <v>229</v>
      </c>
      <c r="AU163" s="191" t="s">
        <v>82</v>
      </c>
      <c r="AY163" s="19" t="s">
        <v>226</v>
      </c>
      <c r="BE163" s="192">
        <f t="shared" si="44"/>
        <v>0</v>
      </c>
      <c r="BF163" s="192">
        <f t="shared" si="45"/>
        <v>0</v>
      </c>
      <c r="BG163" s="192">
        <f t="shared" si="46"/>
        <v>0</v>
      </c>
      <c r="BH163" s="192">
        <f t="shared" si="47"/>
        <v>0</v>
      </c>
      <c r="BI163" s="192">
        <f t="shared" si="48"/>
        <v>0</v>
      </c>
      <c r="BJ163" s="19" t="s">
        <v>80</v>
      </c>
      <c r="BK163" s="192">
        <f t="shared" si="49"/>
        <v>0</v>
      </c>
      <c r="BL163" s="19" t="s">
        <v>143</v>
      </c>
      <c r="BM163" s="191" t="s">
        <v>3343</v>
      </c>
    </row>
    <row r="164" spans="1:65" s="2" customFormat="1" ht="16.5" customHeight="1">
      <c r="A164" s="36"/>
      <c r="B164" s="37"/>
      <c r="C164" s="180" t="s">
        <v>1153</v>
      </c>
      <c r="D164" s="180" t="s">
        <v>229</v>
      </c>
      <c r="E164" s="181" t="s">
        <v>3344</v>
      </c>
      <c r="F164" s="182" t="s">
        <v>3345</v>
      </c>
      <c r="G164" s="183" t="s">
        <v>328</v>
      </c>
      <c r="H164" s="184">
        <v>24</v>
      </c>
      <c r="I164" s="185"/>
      <c r="J164" s="186">
        <f t="shared" si="40"/>
        <v>0</v>
      </c>
      <c r="K164" s="182" t="s">
        <v>19</v>
      </c>
      <c r="L164" s="41"/>
      <c r="M164" s="187" t="s">
        <v>19</v>
      </c>
      <c r="N164" s="188" t="s">
        <v>44</v>
      </c>
      <c r="O164" s="66"/>
      <c r="P164" s="189">
        <f t="shared" si="41"/>
        <v>0</v>
      </c>
      <c r="Q164" s="189">
        <v>0</v>
      </c>
      <c r="R164" s="189">
        <f t="shared" si="42"/>
        <v>0</v>
      </c>
      <c r="S164" s="189">
        <v>0</v>
      </c>
      <c r="T164" s="190">
        <f t="shared" si="4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143</v>
      </c>
      <c r="AT164" s="191" t="s">
        <v>229</v>
      </c>
      <c r="AU164" s="191" t="s">
        <v>82</v>
      </c>
      <c r="AY164" s="19" t="s">
        <v>226</v>
      </c>
      <c r="BE164" s="192">
        <f t="shared" si="44"/>
        <v>0</v>
      </c>
      <c r="BF164" s="192">
        <f t="shared" si="45"/>
        <v>0</v>
      </c>
      <c r="BG164" s="192">
        <f t="shared" si="46"/>
        <v>0</v>
      </c>
      <c r="BH164" s="192">
        <f t="shared" si="47"/>
        <v>0</v>
      </c>
      <c r="BI164" s="192">
        <f t="shared" si="48"/>
        <v>0</v>
      </c>
      <c r="BJ164" s="19" t="s">
        <v>80</v>
      </c>
      <c r="BK164" s="192">
        <f t="shared" si="49"/>
        <v>0</v>
      </c>
      <c r="BL164" s="19" t="s">
        <v>143</v>
      </c>
      <c r="BM164" s="191" t="s">
        <v>3346</v>
      </c>
    </row>
    <row r="165" spans="1:65" s="2" customFormat="1" ht="16.5" customHeight="1">
      <c r="A165" s="36"/>
      <c r="B165" s="37"/>
      <c r="C165" s="180" t="s">
        <v>1159</v>
      </c>
      <c r="D165" s="180" t="s">
        <v>229</v>
      </c>
      <c r="E165" s="181" t="s">
        <v>3347</v>
      </c>
      <c r="F165" s="182" t="s">
        <v>3348</v>
      </c>
      <c r="G165" s="183" t="s">
        <v>1358</v>
      </c>
      <c r="H165" s="184">
        <v>1</v>
      </c>
      <c r="I165" s="185"/>
      <c r="J165" s="186">
        <f t="shared" si="40"/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 t="shared" si="41"/>
        <v>0</v>
      </c>
      <c r="Q165" s="189">
        <v>0</v>
      </c>
      <c r="R165" s="189">
        <f t="shared" si="42"/>
        <v>0</v>
      </c>
      <c r="S165" s="189">
        <v>0</v>
      </c>
      <c r="T165" s="190">
        <f t="shared" si="4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143</v>
      </c>
      <c r="AT165" s="191" t="s">
        <v>229</v>
      </c>
      <c r="AU165" s="191" t="s">
        <v>82</v>
      </c>
      <c r="AY165" s="19" t="s">
        <v>226</v>
      </c>
      <c r="BE165" s="192">
        <f t="shared" si="44"/>
        <v>0</v>
      </c>
      <c r="BF165" s="192">
        <f t="shared" si="45"/>
        <v>0</v>
      </c>
      <c r="BG165" s="192">
        <f t="shared" si="46"/>
        <v>0</v>
      </c>
      <c r="BH165" s="192">
        <f t="shared" si="47"/>
        <v>0</v>
      </c>
      <c r="BI165" s="192">
        <f t="shared" si="48"/>
        <v>0</v>
      </c>
      <c r="BJ165" s="19" t="s">
        <v>80</v>
      </c>
      <c r="BK165" s="192">
        <f t="shared" si="49"/>
        <v>0</v>
      </c>
      <c r="BL165" s="19" t="s">
        <v>143</v>
      </c>
      <c r="BM165" s="191" t="s">
        <v>3349</v>
      </c>
    </row>
    <row r="166" spans="1:65" s="2" customFormat="1" ht="16.5" customHeight="1">
      <c r="A166" s="36"/>
      <c r="B166" s="37"/>
      <c r="C166" s="180" t="s">
        <v>1164</v>
      </c>
      <c r="D166" s="180" t="s">
        <v>229</v>
      </c>
      <c r="E166" s="181" t="s">
        <v>3350</v>
      </c>
      <c r="F166" s="182" t="s">
        <v>3351</v>
      </c>
      <c r="G166" s="183" t="s">
        <v>3157</v>
      </c>
      <c r="H166" s="184">
        <v>2</v>
      </c>
      <c r="I166" s="185"/>
      <c r="J166" s="186">
        <f t="shared" si="40"/>
        <v>0</v>
      </c>
      <c r="K166" s="182" t="s">
        <v>19</v>
      </c>
      <c r="L166" s="41"/>
      <c r="M166" s="187" t="s">
        <v>19</v>
      </c>
      <c r="N166" s="188" t="s">
        <v>44</v>
      </c>
      <c r="O166" s="66"/>
      <c r="P166" s="189">
        <f t="shared" si="41"/>
        <v>0</v>
      </c>
      <c r="Q166" s="189">
        <v>0</v>
      </c>
      <c r="R166" s="189">
        <f t="shared" si="42"/>
        <v>0</v>
      </c>
      <c r="S166" s="189">
        <v>0</v>
      </c>
      <c r="T166" s="190">
        <f t="shared" si="4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143</v>
      </c>
      <c r="AT166" s="191" t="s">
        <v>229</v>
      </c>
      <c r="AU166" s="191" t="s">
        <v>82</v>
      </c>
      <c r="AY166" s="19" t="s">
        <v>226</v>
      </c>
      <c r="BE166" s="192">
        <f t="shared" si="44"/>
        <v>0</v>
      </c>
      <c r="BF166" s="192">
        <f t="shared" si="45"/>
        <v>0</v>
      </c>
      <c r="BG166" s="192">
        <f t="shared" si="46"/>
        <v>0</v>
      </c>
      <c r="BH166" s="192">
        <f t="shared" si="47"/>
        <v>0</v>
      </c>
      <c r="BI166" s="192">
        <f t="shared" si="48"/>
        <v>0</v>
      </c>
      <c r="BJ166" s="19" t="s">
        <v>80</v>
      </c>
      <c r="BK166" s="192">
        <f t="shared" si="49"/>
        <v>0</v>
      </c>
      <c r="BL166" s="19" t="s">
        <v>143</v>
      </c>
      <c r="BM166" s="191" t="s">
        <v>3352</v>
      </c>
    </row>
    <row r="167" spans="1:65" s="2" customFormat="1" ht="16.5" customHeight="1">
      <c r="A167" s="36"/>
      <c r="B167" s="37"/>
      <c r="C167" s="180" t="s">
        <v>1170</v>
      </c>
      <c r="D167" s="180" t="s">
        <v>229</v>
      </c>
      <c r="E167" s="181" t="s">
        <v>3353</v>
      </c>
      <c r="F167" s="182" t="s">
        <v>3354</v>
      </c>
      <c r="G167" s="183" t="s">
        <v>3157</v>
      </c>
      <c r="H167" s="184">
        <v>2</v>
      </c>
      <c r="I167" s="185"/>
      <c r="J167" s="186">
        <f t="shared" si="40"/>
        <v>0</v>
      </c>
      <c r="K167" s="182" t="s">
        <v>19</v>
      </c>
      <c r="L167" s="41"/>
      <c r="M167" s="187" t="s">
        <v>19</v>
      </c>
      <c r="N167" s="188" t="s">
        <v>44</v>
      </c>
      <c r="O167" s="66"/>
      <c r="P167" s="189">
        <f t="shared" si="41"/>
        <v>0</v>
      </c>
      <c r="Q167" s="189">
        <v>0</v>
      </c>
      <c r="R167" s="189">
        <f t="shared" si="42"/>
        <v>0</v>
      </c>
      <c r="S167" s="189">
        <v>0</v>
      </c>
      <c r="T167" s="190">
        <f t="shared" si="4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143</v>
      </c>
      <c r="AT167" s="191" t="s">
        <v>229</v>
      </c>
      <c r="AU167" s="191" t="s">
        <v>82</v>
      </c>
      <c r="AY167" s="19" t="s">
        <v>226</v>
      </c>
      <c r="BE167" s="192">
        <f t="shared" si="44"/>
        <v>0</v>
      </c>
      <c r="BF167" s="192">
        <f t="shared" si="45"/>
        <v>0</v>
      </c>
      <c r="BG167" s="192">
        <f t="shared" si="46"/>
        <v>0</v>
      </c>
      <c r="BH167" s="192">
        <f t="shared" si="47"/>
        <v>0</v>
      </c>
      <c r="BI167" s="192">
        <f t="shared" si="48"/>
        <v>0</v>
      </c>
      <c r="BJ167" s="19" t="s">
        <v>80</v>
      </c>
      <c r="BK167" s="192">
        <f t="shared" si="49"/>
        <v>0</v>
      </c>
      <c r="BL167" s="19" t="s">
        <v>143</v>
      </c>
      <c r="BM167" s="191" t="s">
        <v>3355</v>
      </c>
    </row>
    <row r="168" spans="1:65" s="2" customFormat="1" ht="16.5" customHeight="1">
      <c r="A168" s="36"/>
      <c r="B168" s="37"/>
      <c r="C168" s="180" t="s">
        <v>1776</v>
      </c>
      <c r="D168" s="180" t="s">
        <v>229</v>
      </c>
      <c r="E168" s="181" t="s">
        <v>3356</v>
      </c>
      <c r="F168" s="182" t="s">
        <v>3357</v>
      </c>
      <c r="G168" s="183" t="s">
        <v>1358</v>
      </c>
      <c r="H168" s="184">
        <v>1</v>
      </c>
      <c r="I168" s="185"/>
      <c r="J168" s="186">
        <f t="shared" si="40"/>
        <v>0</v>
      </c>
      <c r="K168" s="182" t="s">
        <v>19</v>
      </c>
      <c r="L168" s="41"/>
      <c r="M168" s="187" t="s">
        <v>19</v>
      </c>
      <c r="N168" s="188" t="s">
        <v>44</v>
      </c>
      <c r="O168" s="66"/>
      <c r="P168" s="189">
        <f t="shared" si="41"/>
        <v>0</v>
      </c>
      <c r="Q168" s="189">
        <v>0</v>
      </c>
      <c r="R168" s="189">
        <f t="shared" si="42"/>
        <v>0</v>
      </c>
      <c r="S168" s="189">
        <v>0</v>
      </c>
      <c r="T168" s="190">
        <f t="shared" si="4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143</v>
      </c>
      <c r="AT168" s="191" t="s">
        <v>229</v>
      </c>
      <c r="AU168" s="191" t="s">
        <v>82</v>
      </c>
      <c r="AY168" s="19" t="s">
        <v>226</v>
      </c>
      <c r="BE168" s="192">
        <f t="shared" si="44"/>
        <v>0</v>
      </c>
      <c r="BF168" s="192">
        <f t="shared" si="45"/>
        <v>0</v>
      </c>
      <c r="BG168" s="192">
        <f t="shared" si="46"/>
        <v>0</v>
      </c>
      <c r="BH168" s="192">
        <f t="shared" si="47"/>
        <v>0</v>
      </c>
      <c r="BI168" s="192">
        <f t="shared" si="48"/>
        <v>0</v>
      </c>
      <c r="BJ168" s="19" t="s">
        <v>80</v>
      </c>
      <c r="BK168" s="192">
        <f t="shared" si="49"/>
        <v>0</v>
      </c>
      <c r="BL168" s="19" t="s">
        <v>143</v>
      </c>
      <c r="BM168" s="191" t="s">
        <v>3358</v>
      </c>
    </row>
    <row r="169" spans="1:65" s="2" customFormat="1" ht="16.5" customHeight="1">
      <c r="A169" s="36"/>
      <c r="B169" s="37"/>
      <c r="C169" s="180" t="s">
        <v>1780</v>
      </c>
      <c r="D169" s="180" t="s">
        <v>229</v>
      </c>
      <c r="E169" s="181" t="s">
        <v>3359</v>
      </c>
      <c r="F169" s="182" t="s">
        <v>3360</v>
      </c>
      <c r="G169" s="183" t="s">
        <v>1358</v>
      </c>
      <c r="H169" s="184">
        <v>1</v>
      </c>
      <c r="I169" s="185"/>
      <c r="J169" s="186">
        <f t="shared" si="40"/>
        <v>0</v>
      </c>
      <c r="K169" s="182" t="s">
        <v>19</v>
      </c>
      <c r="L169" s="41"/>
      <c r="M169" s="187" t="s">
        <v>19</v>
      </c>
      <c r="N169" s="188" t="s">
        <v>44</v>
      </c>
      <c r="O169" s="66"/>
      <c r="P169" s="189">
        <f t="shared" si="41"/>
        <v>0</v>
      </c>
      <c r="Q169" s="189">
        <v>0</v>
      </c>
      <c r="R169" s="189">
        <f t="shared" si="42"/>
        <v>0</v>
      </c>
      <c r="S169" s="189">
        <v>0</v>
      </c>
      <c r="T169" s="190">
        <f t="shared" si="4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143</v>
      </c>
      <c r="AT169" s="191" t="s">
        <v>229</v>
      </c>
      <c r="AU169" s="191" t="s">
        <v>82</v>
      </c>
      <c r="AY169" s="19" t="s">
        <v>226</v>
      </c>
      <c r="BE169" s="192">
        <f t="shared" si="44"/>
        <v>0</v>
      </c>
      <c r="BF169" s="192">
        <f t="shared" si="45"/>
        <v>0</v>
      </c>
      <c r="BG169" s="192">
        <f t="shared" si="46"/>
        <v>0</v>
      </c>
      <c r="BH169" s="192">
        <f t="shared" si="47"/>
        <v>0</v>
      </c>
      <c r="BI169" s="192">
        <f t="shared" si="48"/>
        <v>0</v>
      </c>
      <c r="BJ169" s="19" t="s">
        <v>80</v>
      </c>
      <c r="BK169" s="192">
        <f t="shared" si="49"/>
        <v>0</v>
      </c>
      <c r="BL169" s="19" t="s">
        <v>143</v>
      </c>
      <c r="BM169" s="191" t="s">
        <v>3361</v>
      </c>
    </row>
    <row r="170" spans="1:65" s="2" customFormat="1" ht="16.5" customHeight="1">
      <c r="A170" s="36"/>
      <c r="B170" s="37"/>
      <c r="C170" s="180" t="s">
        <v>1785</v>
      </c>
      <c r="D170" s="180" t="s">
        <v>229</v>
      </c>
      <c r="E170" s="181" t="s">
        <v>3362</v>
      </c>
      <c r="F170" s="182" t="s">
        <v>3363</v>
      </c>
      <c r="G170" s="183" t="s">
        <v>1358</v>
      </c>
      <c r="H170" s="184">
        <v>1</v>
      </c>
      <c r="I170" s="185"/>
      <c r="J170" s="186">
        <f t="shared" si="40"/>
        <v>0</v>
      </c>
      <c r="K170" s="182" t="s">
        <v>19</v>
      </c>
      <c r="L170" s="41"/>
      <c r="M170" s="187" t="s">
        <v>19</v>
      </c>
      <c r="N170" s="188" t="s">
        <v>44</v>
      </c>
      <c r="O170" s="66"/>
      <c r="P170" s="189">
        <f t="shared" si="41"/>
        <v>0</v>
      </c>
      <c r="Q170" s="189">
        <v>0</v>
      </c>
      <c r="R170" s="189">
        <f t="shared" si="42"/>
        <v>0</v>
      </c>
      <c r="S170" s="189">
        <v>0</v>
      </c>
      <c r="T170" s="190">
        <f t="shared" si="4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143</v>
      </c>
      <c r="AT170" s="191" t="s">
        <v>229</v>
      </c>
      <c r="AU170" s="191" t="s">
        <v>82</v>
      </c>
      <c r="AY170" s="19" t="s">
        <v>226</v>
      </c>
      <c r="BE170" s="192">
        <f t="shared" si="44"/>
        <v>0</v>
      </c>
      <c r="BF170" s="192">
        <f t="shared" si="45"/>
        <v>0</v>
      </c>
      <c r="BG170" s="192">
        <f t="shared" si="46"/>
        <v>0</v>
      </c>
      <c r="BH170" s="192">
        <f t="shared" si="47"/>
        <v>0</v>
      </c>
      <c r="BI170" s="192">
        <f t="shared" si="48"/>
        <v>0</v>
      </c>
      <c r="BJ170" s="19" t="s">
        <v>80</v>
      </c>
      <c r="BK170" s="192">
        <f t="shared" si="49"/>
        <v>0</v>
      </c>
      <c r="BL170" s="19" t="s">
        <v>143</v>
      </c>
      <c r="BM170" s="191" t="s">
        <v>3364</v>
      </c>
    </row>
    <row r="171" spans="1:65" s="2" customFormat="1" ht="16.5" customHeight="1">
      <c r="A171" s="36"/>
      <c r="B171" s="37"/>
      <c r="C171" s="180" t="s">
        <v>1789</v>
      </c>
      <c r="D171" s="180" t="s">
        <v>229</v>
      </c>
      <c r="E171" s="181" t="s">
        <v>3365</v>
      </c>
      <c r="F171" s="182" t="s">
        <v>3366</v>
      </c>
      <c r="G171" s="183" t="s">
        <v>1358</v>
      </c>
      <c r="H171" s="184">
        <v>1</v>
      </c>
      <c r="I171" s="185"/>
      <c r="J171" s="186">
        <f t="shared" si="40"/>
        <v>0</v>
      </c>
      <c r="K171" s="182" t="s">
        <v>19</v>
      </c>
      <c r="L171" s="41"/>
      <c r="M171" s="245" t="s">
        <v>19</v>
      </c>
      <c r="N171" s="246" t="s">
        <v>44</v>
      </c>
      <c r="O171" s="243"/>
      <c r="P171" s="247">
        <f t="shared" si="41"/>
        <v>0</v>
      </c>
      <c r="Q171" s="247">
        <v>0</v>
      </c>
      <c r="R171" s="247">
        <f t="shared" si="42"/>
        <v>0</v>
      </c>
      <c r="S171" s="247">
        <v>0</v>
      </c>
      <c r="T171" s="248">
        <f t="shared" si="4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143</v>
      </c>
      <c r="AT171" s="191" t="s">
        <v>229</v>
      </c>
      <c r="AU171" s="191" t="s">
        <v>82</v>
      </c>
      <c r="AY171" s="19" t="s">
        <v>226</v>
      </c>
      <c r="BE171" s="192">
        <f t="shared" si="44"/>
        <v>0</v>
      </c>
      <c r="BF171" s="192">
        <f t="shared" si="45"/>
        <v>0</v>
      </c>
      <c r="BG171" s="192">
        <f t="shared" si="46"/>
        <v>0</v>
      </c>
      <c r="BH171" s="192">
        <f t="shared" si="47"/>
        <v>0</v>
      </c>
      <c r="BI171" s="192">
        <f t="shared" si="48"/>
        <v>0</v>
      </c>
      <c r="BJ171" s="19" t="s">
        <v>80</v>
      </c>
      <c r="BK171" s="192">
        <f t="shared" si="49"/>
        <v>0</v>
      </c>
      <c r="BL171" s="19" t="s">
        <v>143</v>
      </c>
      <c r="BM171" s="191" t="s">
        <v>3367</v>
      </c>
    </row>
    <row r="172" spans="1:65" s="2" customFormat="1" ht="6.95" customHeight="1">
      <c r="A172" s="36"/>
      <c r="B172" s="49"/>
      <c r="C172" s="50"/>
      <c r="D172" s="50"/>
      <c r="E172" s="50"/>
      <c r="F172" s="50"/>
      <c r="G172" s="50"/>
      <c r="H172" s="50"/>
      <c r="I172" s="50"/>
      <c r="J172" s="50"/>
      <c r="K172" s="50"/>
      <c r="L172" s="41"/>
      <c r="M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</row>
  </sheetData>
  <sheetProtection algorithmName="SHA-512" hashValue="G486HLGxiPUzaXpPCEpMnySksSZp4cnKbCLp1kspa1QG3bp89fGnSx4pCbAyd/FKTH6cUI1pQroXMoWGZHdIZQ==" saltValue="KfgT81Vwors4SzKI6TzT2kmQGoPlnPT098dJzz8YHrw0sb46u5TigqzwHLRD+KRR9hHVlKApIoLsDKQK6jSRbQ==" spinCount="100000" sheet="1" objects="1" scenarios="1" formatColumns="0" formatRows="0" autoFilter="0"/>
  <autoFilter ref="C96:K171" xr:uid="{00000000-0009-0000-0000-00000A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0078740157483" right="0.39370078740157483" top="0.39370078740157483" bottom="0.39370078740157483" header="0" footer="0"/>
  <pageSetup paperSize="9" scale="84" fitToHeight="100" orientation="landscape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129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198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3368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ROUND((SUM(BE101:BE356)),  2)</f>
        <v>0</v>
      </c>
      <c r="G37" s="36"/>
      <c r="H37" s="36"/>
      <c r="I37" s="126">
        <v>0.21</v>
      </c>
      <c r="J37" s="125">
        <f>ROUND(((SUM(BE101:BE356))*I37),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ROUND((SUM(BF101:BF356)),  2)</f>
        <v>0</v>
      </c>
      <c r="G38" s="36"/>
      <c r="H38" s="36"/>
      <c r="I38" s="126">
        <v>0.15</v>
      </c>
      <c r="J38" s="125">
        <f>ROUND(((SUM(BF101:BF356))*I38),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ROUND((SUM(BG101:BG356)),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ROUND((SUM(BH101:BH356)),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ROUND((SUM(BI101:BI356)),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198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02.5 - Elektroinstalace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3369</v>
      </c>
      <c r="E69" s="150"/>
      <c r="F69" s="150"/>
      <c r="G69" s="150"/>
      <c r="H69" s="150"/>
      <c r="I69" s="150"/>
      <c r="J69" s="151">
        <f>J103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3370</v>
      </c>
      <c r="E70" s="150"/>
      <c r="F70" s="150"/>
      <c r="G70" s="150"/>
      <c r="H70" s="150"/>
      <c r="I70" s="150"/>
      <c r="J70" s="151">
        <f>J289</f>
        <v>0</v>
      </c>
      <c r="K70" s="98"/>
      <c r="L70" s="152"/>
    </row>
    <row r="71" spans="1:47" s="9" customFormat="1" ht="24.95" customHeight="1">
      <c r="B71" s="142"/>
      <c r="C71" s="143"/>
      <c r="D71" s="144" t="s">
        <v>3371</v>
      </c>
      <c r="E71" s="145"/>
      <c r="F71" s="145"/>
      <c r="G71" s="145"/>
      <c r="H71" s="145"/>
      <c r="I71" s="145"/>
      <c r="J71" s="146">
        <f>J318</f>
        <v>0</v>
      </c>
      <c r="K71" s="143"/>
      <c r="L71" s="147"/>
    </row>
    <row r="72" spans="1:47" s="10" customFormat="1" ht="19.899999999999999" customHeight="1">
      <c r="B72" s="148"/>
      <c r="C72" s="98"/>
      <c r="D72" s="149" t="s">
        <v>3372</v>
      </c>
      <c r="E72" s="150"/>
      <c r="F72" s="150"/>
      <c r="G72" s="150"/>
      <c r="H72" s="150"/>
      <c r="I72" s="150"/>
      <c r="J72" s="151">
        <f>J319</f>
        <v>0</v>
      </c>
      <c r="K72" s="98"/>
      <c r="L72" s="152"/>
    </row>
    <row r="73" spans="1:47" s="9" customFormat="1" ht="24.95" customHeight="1">
      <c r="B73" s="142"/>
      <c r="C73" s="143"/>
      <c r="D73" s="144" t="s">
        <v>3373</v>
      </c>
      <c r="E73" s="145"/>
      <c r="F73" s="145"/>
      <c r="G73" s="145"/>
      <c r="H73" s="145"/>
      <c r="I73" s="145"/>
      <c r="J73" s="146">
        <f>J327</f>
        <v>0</v>
      </c>
      <c r="K73" s="143"/>
      <c r="L73" s="147"/>
    </row>
    <row r="74" spans="1:47" s="10" customFormat="1" ht="19.899999999999999" customHeight="1">
      <c r="B74" s="148"/>
      <c r="C74" s="98"/>
      <c r="D74" s="149" t="s">
        <v>3374</v>
      </c>
      <c r="E74" s="150"/>
      <c r="F74" s="150"/>
      <c r="G74" s="150"/>
      <c r="H74" s="150"/>
      <c r="I74" s="150"/>
      <c r="J74" s="151">
        <f>J337</f>
        <v>0</v>
      </c>
      <c r="K74" s="98"/>
      <c r="L74" s="152"/>
    </row>
    <row r="75" spans="1:47" s="9" customFormat="1" ht="24.95" customHeight="1">
      <c r="B75" s="142"/>
      <c r="C75" s="143"/>
      <c r="D75" s="144" t="s">
        <v>679</v>
      </c>
      <c r="E75" s="145"/>
      <c r="F75" s="145"/>
      <c r="G75" s="145"/>
      <c r="H75" s="145"/>
      <c r="I75" s="145"/>
      <c r="J75" s="146">
        <f>J350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3375</v>
      </c>
      <c r="E76" s="150"/>
      <c r="F76" s="150"/>
      <c r="G76" s="150"/>
      <c r="H76" s="150"/>
      <c r="I76" s="150"/>
      <c r="J76" s="151">
        <f>J351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3376</v>
      </c>
      <c r="E77" s="150"/>
      <c r="F77" s="150"/>
      <c r="G77" s="150"/>
      <c r="H77" s="150"/>
      <c r="I77" s="150"/>
      <c r="J77" s="151">
        <f>J354</f>
        <v>0</v>
      </c>
      <c r="K77" s="98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211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4" t="str">
        <f>E7</f>
        <v>Vstupní objekt do areálu Kamencového jezera D1 Mostecká</v>
      </c>
      <c r="F87" s="415"/>
      <c r="G87" s="415"/>
      <c r="H87" s="415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195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4" t="s">
        <v>689</v>
      </c>
      <c r="F89" s="365"/>
      <c r="G89" s="365"/>
      <c r="H89" s="365"/>
      <c r="I89" s="24"/>
      <c r="J89" s="24"/>
      <c r="K89" s="24"/>
      <c r="L89" s="22"/>
    </row>
    <row r="90" spans="1:31" s="1" customFormat="1" ht="12" customHeight="1">
      <c r="B90" s="23"/>
      <c r="C90" s="31" t="s">
        <v>197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6" t="s">
        <v>198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199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E13</f>
        <v>SO 02.5 - Elektroinstalace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5. 4. 2022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E19</f>
        <v>Statutární město Chomutov</v>
      </c>
      <c r="G97" s="38"/>
      <c r="H97" s="38"/>
      <c r="I97" s="31" t="s">
        <v>31</v>
      </c>
      <c r="J97" s="34" t="str">
        <f>E25</f>
        <v>Refuel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36</v>
      </c>
      <c r="J98" s="34" t="str">
        <f>E28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212</v>
      </c>
      <c r="D100" s="156" t="s">
        <v>58</v>
      </c>
      <c r="E100" s="156" t="s">
        <v>54</v>
      </c>
      <c r="F100" s="156" t="s">
        <v>55</v>
      </c>
      <c r="G100" s="156" t="s">
        <v>213</v>
      </c>
      <c r="H100" s="156" t="s">
        <v>214</v>
      </c>
      <c r="I100" s="156" t="s">
        <v>215</v>
      </c>
      <c r="J100" s="156" t="s">
        <v>203</v>
      </c>
      <c r="K100" s="157" t="s">
        <v>216</v>
      </c>
      <c r="L100" s="158"/>
      <c r="M100" s="70" t="s">
        <v>19</v>
      </c>
      <c r="N100" s="71" t="s">
        <v>43</v>
      </c>
      <c r="O100" s="71" t="s">
        <v>217</v>
      </c>
      <c r="P100" s="71" t="s">
        <v>218</v>
      </c>
      <c r="Q100" s="71" t="s">
        <v>219</v>
      </c>
      <c r="R100" s="71" t="s">
        <v>220</v>
      </c>
      <c r="S100" s="71" t="s">
        <v>221</v>
      </c>
      <c r="T100" s="72" t="s">
        <v>222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223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P102+P318+P327+P350</f>
        <v>0</v>
      </c>
      <c r="Q101" s="74"/>
      <c r="R101" s="161">
        <f>R102+R318+R327+R350</f>
        <v>1.1365340000000002</v>
      </c>
      <c r="S101" s="74"/>
      <c r="T101" s="162">
        <f>T102+T318+T327+T350</f>
        <v>0.76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72</v>
      </c>
      <c r="AU101" s="19" t="s">
        <v>204</v>
      </c>
      <c r="BK101" s="163">
        <f>BK102+BK318+BK327+BK350</f>
        <v>0</v>
      </c>
    </row>
    <row r="102" spans="1:65" s="12" customFormat="1" ht="25.9" customHeight="1">
      <c r="B102" s="164"/>
      <c r="C102" s="165"/>
      <c r="D102" s="166" t="s">
        <v>72</v>
      </c>
      <c r="E102" s="167" t="s">
        <v>224</v>
      </c>
      <c r="F102" s="167" t="s">
        <v>225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P103+P289</f>
        <v>0</v>
      </c>
      <c r="Q102" s="172"/>
      <c r="R102" s="173">
        <f>R103+R289</f>
        <v>1.0440340000000001</v>
      </c>
      <c r="S102" s="172"/>
      <c r="T102" s="174">
        <f>T103+T289</f>
        <v>0</v>
      </c>
      <c r="AR102" s="175" t="s">
        <v>82</v>
      </c>
      <c r="AT102" s="176" t="s">
        <v>72</v>
      </c>
      <c r="AU102" s="176" t="s">
        <v>73</v>
      </c>
      <c r="AY102" s="175" t="s">
        <v>226</v>
      </c>
      <c r="BK102" s="177">
        <f>BK103+BK289</f>
        <v>0</v>
      </c>
    </row>
    <row r="103" spans="1:65" s="12" customFormat="1" ht="22.9" customHeight="1">
      <c r="B103" s="164"/>
      <c r="C103" s="165"/>
      <c r="D103" s="166" t="s">
        <v>72</v>
      </c>
      <c r="E103" s="178" t="s">
        <v>3377</v>
      </c>
      <c r="F103" s="178" t="s">
        <v>3378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SUM(P104:P288)</f>
        <v>0</v>
      </c>
      <c r="Q103" s="172"/>
      <c r="R103" s="173">
        <f>SUM(R104:R288)</f>
        <v>0.91208400000000012</v>
      </c>
      <c r="S103" s="172"/>
      <c r="T103" s="174">
        <f>SUM(T104:T288)</f>
        <v>0</v>
      </c>
      <c r="AR103" s="175" t="s">
        <v>82</v>
      </c>
      <c r="AT103" s="176" t="s">
        <v>72</v>
      </c>
      <c r="AU103" s="176" t="s">
        <v>80</v>
      </c>
      <c r="AY103" s="175" t="s">
        <v>226</v>
      </c>
      <c r="BK103" s="177">
        <f>SUM(BK104:BK288)</f>
        <v>0</v>
      </c>
    </row>
    <row r="104" spans="1:65" s="2" customFormat="1" ht="24.2" customHeight="1">
      <c r="A104" s="36"/>
      <c r="B104" s="37"/>
      <c r="C104" s="180" t="s">
        <v>80</v>
      </c>
      <c r="D104" s="180" t="s">
        <v>229</v>
      </c>
      <c r="E104" s="181" t="s">
        <v>3379</v>
      </c>
      <c r="F104" s="182" t="s">
        <v>3380</v>
      </c>
      <c r="G104" s="183" t="s">
        <v>328</v>
      </c>
      <c r="H104" s="184">
        <v>100</v>
      </c>
      <c r="I104" s="185"/>
      <c r="J104" s="186">
        <f>ROUND(I104*H104,2)</f>
        <v>0</v>
      </c>
      <c r="K104" s="182" t="s">
        <v>233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234</v>
      </c>
      <c r="AT104" s="191" t="s">
        <v>229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234</v>
      </c>
      <c r="BM104" s="191" t="s">
        <v>3381</v>
      </c>
    </row>
    <row r="105" spans="1:65" s="2" customFormat="1" ht="11.25">
      <c r="A105" s="36"/>
      <c r="B105" s="37"/>
      <c r="C105" s="38"/>
      <c r="D105" s="193" t="s">
        <v>236</v>
      </c>
      <c r="E105" s="38"/>
      <c r="F105" s="194" t="s">
        <v>3382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236</v>
      </c>
      <c r="AU105" s="19" t="s">
        <v>82</v>
      </c>
    </row>
    <row r="106" spans="1:65" s="2" customFormat="1" ht="16.5" customHeight="1">
      <c r="A106" s="36"/>
      <c r="B106" s="37"/>
      <c r="C106" s="231" t="s">
        <v>82</v>
      </c>
      <c r="D106" s="231" t="s">
        <v>242</v>
      </c>
      <c r="E106" s="232" t="s">
        <v>3383</v>
      </c>
      <c r="F106" s="233" t="s">
        <v>3384</v>
      </c>
      <c r="G106" s="234" t="s">
        <v>328</v>
      </c>
      <c r="H106" s="235">
        <v>115</v>
      </c>
      <c r="I106" s="236"/>
      <c r="J106" s="237">
        <f>ROUND(I106*H106,2)</f>
        <v>0</v>
      </c>
      <c r="K106" s="233" t="s">
        <v>233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6.9999999999999994E-5</v>
      </c>
      <c r="R106" s="189">
        <f>Q106*H106</f>
        <v>8.0499999999999999E-3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246</v>
      </c>
      <c r="AT106" s="191" t="s">
        <v>242</v>
      </c>
      <c r="AU106" s="191" t="s">
        <v>82</v>
      </c>
      <c r="AY106" s="19" t="s">
        <v>226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234</v>
      </c>
      <c r="BM106" s="191" t="s">
        <v>3385</v>
      </c>
    </row>
    <row r="107" spans="1:65" s="14" customFormat="1" ht="11.25">
      <c r="B107" s="209"/>
      <c r="C107" s="210"/>
      <c r="D107" s="200" t="s">
        <v>238</v>
      </c>
      <c r="E107" s="210"/>
      <c r="F107" s="212" t="s">
        <v>3386</v>
      </c>
      <c r="G107" s="210"/>
      <c r="H107" s="213">
        <v>115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238</v>
      </c>
      <c r="AU107" s="219" t="s">
        <v>82</v>
      </c>
      <c r="AV107" s="14" t="s">
        <v>82</v>
      </c>
      <c r="AW107" s="14" t="s">
        <v>4</v>
      </c>
      <c r="AX107" s="14" t="s">
        <v>80</v>
      </c>
      <c r="AY107" s="219" t="s">
        <v>226</v>
      </c>
    </row>
    <row r="108" spans="1:65" s="2" customFormat="1" ht="24.2" customHeight="1">
      <c r="A108" s="36"/>
      <c r="B108" s="37"/>
      <c r="C108" s="180" t="s">
        <v>90</v>
      </c>
      <c r="D108" s="180" t="s">
        <v>229</v>
      </c>
      <c r="E108" s="181" t="s">
        <v>3387</v>
      </c>
      <c r="F108" s="182" t="s">
        <v>3388</v>
      </c>
      <c r="G108" s="183" t="s">
        <v>261</v>
      </c>
      <c r="H108" s="184">
        <v>130</v>
      </c>
      <c r="I108" s="185"/>
      <c r="J108" s="186">
        <f>ROUND(I108*H108,2)</f>
        <v>0</v>
      </c>
      <c r="K108" s="182" t="s">
        <v>233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234</v>
      </c>
      <c r="AT108" s="191" t="s">
        <v>229</v>
      </c>
      <c r="AU108" s="191" t="s">
        <v>82</v>
      </c>
      <c r="AY108" s="19" t="s">
        <v>226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234</v>
      </c>
      <c r="BM108" s="191" t="s">
        <v>3389</v>
      </c>
    </row>
    <row r="109" spans="1:65" s="2" customFormat="1" ht="11.25">
      <c r="A109" s="36"/>
      <c r="B109" s="37"/>
      <c r="C109" s="38"/>
      <c r="D109" s="193" t="s">
        <v>236</v>
      </c>
      <c r="E109" s="38"/>
      <c r="F109" s="194" t="s">
        <v>3390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236</v>
      </c>
      <c r="AU109" s="19" t="s">
        <v>82</v>
      </c>
    </row>
    <row r="110" spans="1:65" s="2" customFormat="1" ht="16.5" customHeight="1">
      <c r="A110" s="36"/>
      <c r="B110" s="37"/>
      <c r="C110" s="231" t="s">
        <v>143</v>
      </c>
      <c r="D110" s="231" t="s">
        <v>242</v>
      </c>
      <c r="E110" s="232" t="s">
        <v>3391</v>
      </c>
      <c r="F110" s="233" t="s">
        <v>3392</v>
      </c>
      <c r="G110" s="234" t="s">
        <v>261</v>
      </c>
      <c r="H110" s="235">
        <v>130</v>
      </c>
      <c r="I110" s="236"/>
      <c r="J110" s="237">
        <f>ROUND(I110*H110,2)</f>
        <v>0</v>
      </c>
      <c r="K110" s="233" t="s">
        <v>233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5.0000000000000002E-5</v>
      </c>
      <c r="R110" s="189">
        <f>Q110*H110</f>
        <v>6.5000000000000006E-3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246</v>
      </c>
      <c r="AT110" s="191" t="s">
        <v>242</v>
      </c>
      <c r="AU110" s="191" t="s">
        <v>82</v>
      </c>
      <c r="AY110" s="19" t="s">
        <v>226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234</v>
      </c>
      <c r="BM110" s="191" t="s">
        <v>3393</v>
      </c>
    </row>
    <row r="111" spans="1:65" s="2" customFormat="1" ht="24.2" customHeight="1">
      <c r="A111" s="36"/>
      <c r="B111" s="37"/>
      <c r="C111" s="180" t="s">
        <v>258</v>
      </c>
      <c r="D111" s="180" t="s">
        <v>229</v>
      </c>
      <c r="E111" s="181" t="s">
        <v>3394</v>
      </c>
      <c r="F111" s="182" t="s">
        <v>3395</v>
      </c>
      <c r="G111" s="183" t="s">
        <v>261</v>
      </c>
      <c r="H111" s="184">
        <v>25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234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234</v>
      </c>
      <c r="BM111" s="191" t="s">
        <v>3396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3397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16.5" customHeight="1">
      <c r="A113" s="36"/>
      <c r="B113" s="37"/>
      <c r="C113" s="231" t="s">
        <v>265</v>
      </c>
      <c r="D113" s="231" t="s">
        <v>242</v>
      </c>
      <c r="E113" s="232" t="s">
        <v>3398</v>
      </c>
      <c r="F113" s="233" t="s">
        <v>3399</v>
      </c>
      <c r="G113" s="234" t="s">
        <v>261</v>
      </c>
      <c r="H113" s="235">
        <v>25</v>
      </c>
      <c r="I113" s="236"/>
      <c r="J113" s="237">
        <f>ROUND(I113*H113,2)</f>
        <v>0</v>
      </c>
      <c r="K113" s="233" t="s">
        <v>233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5.0000000000000002E-5</v>
      </c>
      <c r="R113" s="189">
        <f>Q113*H113</f>
        <v>1.25E-3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246</v>
      </c>
      <c r="AT113" s="191" t="s">
        <v>242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234</v>
      </c>
      <c r="BM113" s="191" t="s">
        <v>3400</v>
      </c>
    </row>
    <row r="114" spans="1:65" s="2" customFormat="1" ht="24.2" customHeight="1">
      <c r="A114" s="36"/>
      <c r="B114" s="37"/>
      <c r="C114" s="180" t="s">
        <v>270</v>
      </c>
      <c r="D114" s="180" t="s">
        <v>229</v>
      </c>
      <c r="E114" s="181" t="s">
        <v>3401</v>
      </c>
      <c r="F114" s="182" t="s">
        <v>3402</v>
      </c>
      <c r="G114" s="183" t="s">
        <v>328</v>
      </c>
      <c r="H114" s="184">
        <v>1960</v>
      </c>
      <c r="I114" s="185"/>
      <c r="J114" s="186">
        <f>ROUND(I114*H114,2)</f>
        <v>0</v>
      </c>
      <c r="K114" s="182" t="s">
        <v>233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234</v>
      </c>
      <c r="AT114" s="191" t="s">
        <v>229</v>
      </c>
      <c r="AU114" s="191" t="s">
        <v>82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234</v>
      </c>
      <c r="BM114" s="191" t="s">
        <v>3403</v>
      </c>
    </row>
    <row r="115" spans="1:65" s="2" customFormat="1" ht="11.25">
      <c r="A115" s="36"/>
      <c r="B115" s="37"/>
      <c r="C115" s="38"/>
      <c r="D115" s="193" t="s">
        <v>236</v>
      </c>
      <c r="E115" s="38"/>
      <c r="F115" s="194" t="s">
        <v>3404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82</v>
      </c>
    </row>
    <row r="116" spans="1:65" s="2" customFormat="1" ht="16.5" customHeight="1">
      <c r="A116" s="36"/>
      <c r="B116" s="37"/>
      <c r="C116" s="231" t="s">
        <v>275</v>
      </c>
      <c r="D116" s="231" t="s">
        <v>242</v>
      </c>
      <c r="E116" s="232" t="s">
        <v>3405</v>
      </c>
      <c r="F116" s="233" t="s">
        <v>3406</v>
      </c>
      <c r="G116" s="234" t="s">
        <v>328</v>
      </c>
      <c r="H116" s="235">
        <v>1035</v>
      </c>
      <c r="I116" s="236"/>
      <c r="J116" s="237">
        <f>ROUND(I116*H116,2)</f>
        <v>0</v>
      </c>
      <c r="K116" s="233" t="s">
        <v>233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1.2E-4</v>
      </c>
      <c r="R116" s="189">
        <f>Q116*H116</f>
        <v>0.1242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246</v>
      </c>
      <c r="AT116" s="191" t="s">
        <v>242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234</v>
      </c>
      <c r="BM116" s="191" t="s">
        <v>3407</v>
      </c>
    </row>
    <row r="117" spans="1:65" s="14" customFormat="1" ht="11.25">
      <c r="B117" s="209"/>
      <c r="C117" s="210"/>
      <c r="D117" s="200" t="s">
        <v>238</v>
      </c>
      <c r="E117" s="210"/>
      <c r="F117" s="212" t="s">
        <v>3408</v>
      </c>
      <c r="G117" s="210"/>
      <c r="H117" s="213">
        <v>1035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238</v>
      </c>
      <c r="AU117" s="219" t="s">
        <v>82</v>
      </c>
      <c r="AV117" s="14" t="s">
        <v>82</v>
      </c>
      <c r="AW117" s="14" t="s">
        <v>4</v>
      </c>
      <c r="AX117" s="14" t="s">
        <v>80</v>
      </c>
      <c r="AY117" s="219" t="s">
        <v>226</v>
      </c>
    </row>
    <row r="118" spans="1:65" s="2" customFormat="1" ht="16.5" customHeight="1">
      <c r="A118" s="36"/>
      <c r="B118" s="37"/>
      <c r="C118" s="231" t="s">
        <v>281</v>
      </c>
      <c r="D118" s="231" t="s">
        <v>242</v>
      </c>
      <c r="E118" s="232" t="s">
        <v>3409</v>
      </c>
      <c r="F118" s="233" t="s">
        <v>3410</v>
      </c>
      <c r="G118" s="234" t="s">
        <v>328</v>
      </c>
      <c r="H118" s="235">
        <v>1150</v>
      </c>
      <c r="I118" s="236"/>
      <c r="J118" s="237">
        <f>ROUND(I118*H118,2)</f>
        <v>0</v>
      </c>
      <c r="K118" s="233" t="s">
        <v>233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1.7000000000000001E-4</v>
      </c>
      <c r="R118" s="189">
        <f>Q118*H118</f>
        <v>0.19550000000000001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246</v>
      </c>
      <c r="AT118" s="191" t="s">
        <v>242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234</v>
      </c>
      <c r="BM118" s="191" t="s">
        <v>3411</v>
      </c>
    </row>
    <row r="119" spans="1:65" s="14" customFormat="1" ht="11.25">
      <c r="B119" s="209"/>
      <c r="C119" s="210"/>
      <c r="D119" s="200" t="s">
        <v>238</v>
      </c>
      <c r="E119" s="210"/>
      <c r="F119" s="212" t="s">
        <v>3412</v>
      </c>
      <c r="G119" s="210"/>
      <c r="H119" s="213">
        <v>1150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238</v>
      </c>
      <c r="AU119" s="219" t="s">
        <v>82</v>
      </c>
      <c r="AV119" s="14" t="s">
        <v>82</v>
      </c>
      <c r="AW119" s="14" t="s">
        <v>4</v>
      </c>
      <c r="AX119" s="14" t="s">
        <v>80</v>
      </c>
      <c r="AY119" s="219" t="s">
        <v>226</v>
      </c>
    </row>
    <row r="120" spans="1:65" s="2" customFormat="1" ht="16.5" customHeight="1">
      <c r="A120" s="36"/>
      <c r="B120" s="37"/>
      <c r="C120" s="231" t="s">
        <v>285</v>
      </c>
      <c r="D120" s="231" t="s">
        <v>242</v>
      </c>
      <c r="E120" s="232" t="s">
        <v>3413</v>
      </c>
      <c r="F120" s="233" t="s">
        <v>3414</v>
      </c>
      <c r="G120" s="234" t="s">
        <v>328</v>
      </c>
      <c r="H120" s="235">
        <v>66.599999999999994</v>
      </c>
      <c r="I120" s="236"/>
      <c r="J120" s="237">
        <f>ROUND(I120*H120,2)</f>
        <v>0</v>
      </c>
      <c r="K120" s="233" t="s">
        <v>233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2.3000000000000001E-4</v>
      </c>
      <c r="R120" s="189">
        <f>Q120*H120</f>
        <v>1.5318E-2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246</v>
      </c>
      <c r="AT120" s="191" t="s">
        <v>242</v>
      </c>
      <c r="AU120" s="191" t="s">
        <v>82</v>
      </c>
      <c r="AY120" s="19" t="s">
        <v>226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234</v>
      </c>
      <c r="BM120" s="191" t="s">
        <v>3415</v>
      </c>
    </row>
    <row r="121" spans="1:65" s="14" customFormat="1" ht="11.25">
      <c r="B121" s="209"/>
      <c r="C121" s="210"/>
      <c r="D121" s="200" t="s">
        <v>238</v>
      </c>
      <c r="E121" s="210"/>
      <c r="F121" s="212" t="s">
        <v>3416</v>
      </c>
      <c r="G121" s="210"/>
      <c r="H121" s="213">
        <v>66.599999999999994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238</v>
      </c>
      <c r="AU121" s="219" t="s">
        <v>82</v>
      </c>
      <c r="AV121" s="14" t="s">
        <v>82</v>
      </c>
      <c r="AW121" s="14" t="s">
        <v>4</v>
      </c>
      <c r="AX121" s="14" t="s">
        <v>80</v>
      </c>
      <c r="AY121" s="219" t="s">
        <v>226</v>
      </c>
    </row>
    <row r="122" spans="1:65" s="2" customFormat="1" ht="24.2" customHeight="1">
      <c r="A122" s="36"/>
      <c r="B122" s="37"/>
      <c r="C122" s="180" t="s">
        <v>290</v>
      </c>
      <c r="D122" s="180" t="s">
        <v>229</v>
      </c>
      <c r="E122" s="181" t="s">
        <v>3417</v>
      </c>
      <c r="F122" s="182" t="s">
        <v>3418</v>
      </c>
      <c r="G122" s="183" t="s">
        <v>328</v>
      </c>
      <c r="H122" s="184">
        <v>400</v>
      </c>
      <c r="I122" s="185"/>
      <c r="J122" s="186">
        <f>ROUND(I122*H122,2)</f>
        <v>0</v>
      </c>
      <c r="K122" s="182" t="s">
        <v>233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234</v>
      </c>
      <c r="AT122" s="191" t="s">
        <v>229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234</v>
      </c>
      <c r="BM122" s="191" t="s">
        <v>3419</v>
      </c>
    </row>
    <row r="123" spans="1:65" s="2" customFormat="1" ht="11.25">
      <c r="A123" s="36"/>
      <c r="B123" s="37"/>
      <c r="C123" s="38"/>
      <c r="D123" s="193" t="s">
        <v>236</v>
      </c>
      <c r="E123" s="38"/>
      <c r="F123" s="194" t="s">
        <v>3420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236</v>
      </c>
      <c r="AU123" s="19" t="s">
        <v>82</v>
      </c>
    </row>
    <row r="124" spans="1:65" s="2" customFormat="1" ht="16.5" customHeight="1">
      <c r="A124" s="36"/>
      <c r="B124" s="37"/>
      <c r="C124" s="231" t="s">
        <v>294</v>
      </c>
      <c r="D124" s="231" t="s">
        <v>242</v>
      </c>
      <c r="E124" s="232" t="s">
        <v>3421</v>
      </c>
      <c r="F124" s="233" t="s">
        <v>3422</v>
      </c>
      <c r="G124" s="234" t="s">
        <v>328</v>
      </c>
      <c r="H124" s="235">
        <v>345</v>
      </c>
      <c r="I124" s="236"/>
      <c r="J124" s="237">
        <f>ROUND(I124*H124,2)</f>
        <v>0</v>
      </c>
      <c r="K124" s="233" t="s">
        <v>233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1.6000000000000001E-4</v>
      </c>
      <c r="R124" s="189">
        <f>Q124*H124</f>
        <v>5.5200000000000006E-2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246</v>
      </c>
      <c r="AT124" s="191" t="s">
        <v>242</v>
      </c>
      <c r="AU124" s="191" t="s">
        <v>82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234</v>
      </c>
      <c r="BM124" s="191" t="s">
        <v>3423</v>
      </c>
    </row>
    <row r="125" spans="1:65" s="14" customFormat="1" ht="11.25">
      <c r="B125" s="209"/>
      <c r="C125" s="210"/>
      <c r="D125" s="200" t="s">
        <v>238</v>
      </c>
      <c r="E125" s="210"/>
      <c r="F125" s="212" t="s">
        <v>3424</v>
      </c>
      <c r="G125" s="210"/>
      <c r="H125" s="213">
        <v>345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238</v>
      </c>
      <c r="AU125" s="219" t="s">
        <v>82</v>
      </c>
      <c r="AV125" s="14" t="s">
        <v>82</v>
      </c>
      <c r="AW125" s="14" t="s">
        <v>4</v>
      </c>
      <c r="AX125" s="14" t="s">
        <v>80</v>
      </c>
      <c r="AY125" s="219" t="s">
        <v>226</v>
      </c>
    </row>
    <row r="126" spans="1:65" s="2" customFormat="1" ht="16.5" customHeight="1">
      <c r="A126" s="36"/>
      <c r="B126" s="37"/>
      <c r="C126" s="231" t="s">
        <v>299</v>
      </c>
      <c r="D126" s="231" t="s">
        <v>242</v>
      </c>
      <c r="E126" s="232" t="s">
        <v>3425</v>
      </c>
      <c r="F126" s="233" t="s">
        <v>3426</v>
      </c>
      <c r="G126" s="234" t="s">
        <v>328</v>
      </c>
      <c r="H126" s="235">
        <v>115</v>
      </c>
      <c r="I126" s="236"/>
      <c r="J126" s="237">
        <f>ROUND(I126*H126,2)</f>
        <v>0</v>
      </c>
      <c r="K126" s="233" t="s">
        <v>233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2.5000000000000001E-4</v>
      </c>
      <c r="R126" s="189">
        <f>Q126*H126</f>
        <v>2.8750000000000001E-2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246</v>
      </c>
      <c r="AT126" s="191" t="s">
        <v>242</v>
      </c>
      <c r="AU126" s="191" t="s">
        <v>82</v>
      </c>
      <c r="AY126" s="19" t="s">
        <v>226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234</v>
      </c>
      <c r="BM126" s="191" t="s">
        <v>3427</v>
      </c>
    </row>
    <row r="127" spans="1:65" s="14" customFormat="1" ht="11.25">
      <c r="B127" s="209"/>
      <c r="C127" s="210"/>
      <c r="D127" s="200" t="s">
        <v>238</v>
      </c>
      <c r="E127" s="210"/>
      <c r="F127" s="212" t="s">
        <v>3386</v>
      </c>
      <c r="G127" s="210"/>
      <c r="H127" s="213">
        <v>115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238</v>
      </c>
      <c r="AU127" s="219" t="s">
        <v>82</v>
      </c>
      <c r="AV127" s="14" t="s">
        <v>82</v>
      </c>
      <c r="AW127" s="14" t="s">
        <v>4</v>
      </c>
      <c r="AX127" s="14" t="s">
        <v>80</v>
      </c>
      <c r="AY127" s="219" t="s">
        <v>226</v>
      </c>
    </row>
    <row r="128" spans="1:65" s="2" customFormat="1" ht="24.2" customHeight="1">
      <c r="A128" s="36"/>
      <c r="B128" s="37"/>
      <c r="C128" s="180" t="s">
        <v>303</v>
      </c>
      <c r="D128" s="180" t="s">
        <v>229</v>
      </c>
      <c r="E128" s="181" t="s">
        <v>3428</v>
      </c>
      <c r="F128" s="182" t="s">
        <v>3429</v>
      </c>
      <c r="G128" s="183" t="s">
        <v>328</v>
      </c>
      <c r="H128" s="184">
        <v>50</v>
      </c>
      <c r="I128" s="185"/>
      <c r="J128" s="186">
        <f>ROUND(I128*H128,2)</f>
        <v>0</v>
      </c>
      <c r="K128" s="182" t="s">
        <v>233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234</v>
      </c>
      <c r="AT128" s="191" t="s">
        <v>229</v>
      </c>
      <c r="AU128" s="191" t="s">
        <v>82</v>
      </c>
      <c r="AY128" s="19" t="s">
        <v>226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234</v>
      </c>
      <c r="BM128" s="191" t="s">
        <v>3430</v>
      </c>
    </row>
    <row r="129" spans="1:65" s="2" customFormat="1" ht="11.25">
      <c r="A129" s="36"/>
      <c r="B129" s="37"/>
      <c r="C129" s="38"/>
      <c r="D129" s="193" t="s">
        <v>236</v>
      </c>
      <c r="E129" s="38"/>
      <c r="F129" s="194" t="s">
        <v>3431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236</v>
      </c>
      <c r="AU129" s="19" t="s">
        <v>82</v>
      </c>
    </row>
    <row r="130" spans="1:65" s="2" customFormat="1" ht="16.5" customHeight="1">
      <c r="A130" s="36"/>
      <c r="B130" s="37"/>
      <c r="C130" s="231" t="s">
        <v>8</v>
      </c>
      <c r="D130" s="231" t="s">
        <v>242</v>
      </c>
      <c r="E130" s="232" t="s">
        <v>3432</v>
      </c>
      <c r="F130" s="233" t="s">
        <v>3433</v>
      </c>
      <c r="G130" s="234" t="s">
        <v>328</v>
      </c>
      <c r="H130" s="235">
        <v>55</v>
      </c>
      <c r="I130" s="236"/>
      <c r="J130" s="237">
        <f>ROUND(I130*H130,2)</f>
        <v>0</v>
      </c>
      <c r="K130" s="233" t="s">
        <v>233</v>
      </c>
      <c r="L130" s="238"/>
      <c r="M130" s="239" t="s">
        <v>19</v>
      </c>
      <c r="N130" s="240" t="s">
        <v>44</v>
      </c>
      <c r="O130" s="66"/>
      <c r="P130" s="189">
        <f>O130*H130</f>
        <v>0</v>
      </c>
      <c r="Q130" s="189">
        <v>5.2999999999999998E-4</v>
      </c>
      <c r="R130" s="189">
        <f>Q130*H130</f>
        <v>2.9149999999999999E-2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246</v>
      </c>
      <c r="AT130" s="191" t="s">
        <v>242</v>
      </c>
      <c r="AU130" s="191" t="s">
        <v>82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234</v>
      </c>
      <c r="BM130" s="191" t="s">
        <v>3434</v>
      </c>
    </row>
    <row r="131" spans="1:65" s="14" customFormat="1" ht="11.25">
      <c r="B131" s="209"/>
      <c r="C131" s="210"/>
      <c r="D131" s="200" t="s">
        <v>238</v>
      </c>
      <c r="E131" s="210"/>
      <c r="F131" s="212" t="s">
        <v>3435</v>
      </c>
      <c r="G131" s="210"/>
      <c r="H131" s="213">
        <v>55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238</v>
      </c>
      <c r="AU131" s="219" t="s">
        <v>82</v>
      </c>
      <c r="AV131" s="14" t="s">
        <v>82</v>
      </c>
      <c r="AW131" s="14" t="s">
        <v>4</v>
      </c>
      <c r="AX131" s="14" t="s">
        <v>80</v>
      </c>
      <c r="AY131" s="219" t="s">
        <v>226</v>
      </c>
    </row>
    <row r="132" spans="1:65" s="2" customFormat="1" ht="24.2" customHeight="1">
      <c r="A132" s="36"/>
      <c r="B132" s="37"/>
      <c r="C132" s="180" t="s">
        <v>234</v>
      </c>
      <c r="D132" s="180" t="s">
        <v>229</v>
      </c>
      <c r="E132" s="181" t="s">
        <v>3436</v>
      </c>
      <c r="F132" s="182" t="s">
        <v>3437</v>
      </c>
      <c r="G132" s="183" t="s">
        <v>328</v>
      </c>
      <c r="H132" s="184">
        <v>10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234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234</v>
      </c>
      <c r="BM132" s="191" t="s">
        <v>3438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3439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2" customFormat="1" ht="16.5" customHeight="1">
      <c r="A134" s="36"/>
      <c r="B134" s="37"/>
      <c r="C134" s="231" t="s">
        <v>316</v>
      </c>
      <c r="D134" s="231" t="s">
        <v>242</v>
      </c>
      <c r="E134" s="232" t="s">
        <v>3440</v>
      </c>
      <c r="F134" s="233" t="s">
        <v>3441</v>
      </c>
      <c r="G134" s="234" t="s">
        <v>328</v>
      </c>
      <c r="H134" s="235">
        <v>10</v>
      </c>
      <c r="I134" s="236"/>
      <c r="J134" s="237">
        <f>ROUND(I134*H134,2)</f>
        <v>0</v>
      </c>
      <c r="K134" s="233" t="s">
        <v>233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2.1000000000000001E-4</v>
      </c>
      <c r="R134" s="189">
        <f>Q134*H134</f>
        <v>2.1000000000000003E-3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246</v>
      </c>
      <c r="AT134" s="191" t="s">
        <v>242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234</v>
      </c>
      <c r="BM134" s="191" t="s">
        <v>3442</v>
      </c>
    </row>
    <row r="135" spans="1:65" s="2" customFormat="1" ht="21.75" customHeight="1">
      <c r="A135" s="36"/>
      <c r="B135" s="37"/>
      <c r="C135" s="180" t="s">
        <v>321</v>
      </c>
      <c r="D135" s="180" t="s">
        <v>229</v>
      </c>
      <c r="E135" s="181" t="s">
        <v>3443</v>
      </c>
      <c r="F135" s="182" t="s">
        <v>3444</v>
      </c>
      <c r="G135" s="183" t="s">
        <v>261</v>
      </c>
      <c r="H135" s="184">
        <v>2000</v>
      </c>
      <c r="I135" s="185"/>
      <c r="J135" s="186">
        <f>ROUND(I135*H135,2)</f>
        <v>0</v>
      </c>
      <c r="K135" s="182" t="s">
        <v>233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234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234</v>
      </c>
      <c r="BM135" s="191" t="s">
        <v>3445</v>
      </c>
    </row>
    <row r="136" spans="1:65" s="2" customFormat="1" ht="11.25">
      <c r="A136" s="36"/>
      <c r="B136" s="37"/>
      <c r="C136" s="38"/>
      <c r="D136" s="193" t="s">
        <v>236</v>
      </c>
      <c r="E136" s="38"/>
      <c r="F136" s="194" t="s">
        <v>3446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82</v>
      </c>
    </row>
    <row r="137" spans="1:65" s="2" customFormat="1" ht="21.75" customHeight="1">
      <c r="A137" s="36"/>
      <c r="B137" s="37"/>
      <c r="C137" s="180" t="s">
        <v>325</v>
      </c>
      <c r="D137" s="180" t="s">
        <v>229</v>
      </c>
      <c r="E137" s="181" t="s">
        <v>3447</v>
      </c>
      <c r="F137" s="182" t="s">
        <v>3448</v>
      </c>
      <c r="G137" s="183" t="s">
        <v>261</v>
      </c>
      <c r="H137" s="184">
        <v>12</v>
      </c>
      <c r="I137" s="185"/>
      <c r="J137" s="186">
        <f>ROUND(I137*H137,2)</f>
        <v>0</v>
      </c>
      <c r="K137" s="182" t="s">
        <v>233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234</v>
      </c>
      <c r="AT137" s="191" t="s">
        <v>229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234</v>
      </c>
      <c r="BM137" s="191" t="s">
        <v>3449</v>
      </c>
    </row>
    <row r="138" spans="1:65" s="2" customFormat="1" ht="11.25">
      <c r="A138" s="36"/>
      <c r="B138" s="37"/>
      <c r="C138" s="38"/>
      <c r="D138" s="193" t="s">
        <v>236</v>
      </c>
      <c r="E138" s="38"/>
      <c r="F138" s="194" t="s">
        <v>3450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236</v>
      </c>
      <c r="AU138" s="19" t="s">
        <v>82</v>
      </c>
    </row>
    <row r="139" spans="1:65" s="2" customFormat="1" ht="21.75" customHeight="1">
      <c r="A139" s="36"/>
      <c r="B139" s="37"/>
      <c r="C139" s="180" t="s">
        <v>332</v>
      </c>
      <c r="D139" s="180" t="s">
        <v>229</v>
      </c>
      <c r="E139" s="181" t="s">
        <v>3451</v>
      </c>
      <c r="F139" s="182" t="s">
        <v>3452</v>
      </c>
      <c r="G139" s="183" t="s">
        <v>261</v>
      </c>
      <c r="H139" s="184">
        <v>20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234</v>
      </c>
      <c r="AT139" s="191" t="s">
        <v>229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234</v>
      </c>
      <c r="BM139" s="191" t="s">
        <v>3453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3454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82</v>
      </c>
    </row>
    <row r="141" spans="1:65" s="2" customFormat="1" ht="21.75" customHeight="1">
      <c r="A141" s="36"/>
      <c r="B141" s="37"/>
      <c r="C141" s="180" t="s">
        <v>7</v>
      </c>
      <c r="D141" s="180" t="s">
        <v>229</v>
      </c>
      <c r="E141" s="181" t="s">
        <v>3455</v>
      </c>
      <c r="F141" s="182" t="s">
        <v>3456</v>
      </c>
      <c r="G141" s="183" t="s">
        <v>261</v>
      </c>
      <c r="H141" s="184">
        <v>4</v>
      </c>
      <c r="I141" s="185"/>
      <c r="J141" s="186">
        <f>ROUND(I141*H141,2)</f>
        <v>0</v>
      </c>
      <c r="K141" s="182" t="s">
        <v>233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234</v>
      </c>
      <c r="AT141" s="191" t="s">
        <v>229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234</v>
      </c>
      <c r="BM141" s="191" t="s">
        <v>3457</v>
      </c>
    </row>
    <row r="142" spans="1:65" s="2" customFormat="1" ht="11.25">
      <c r="A142" s="36"/>
      <c r="B142" s="37"/>
      <c r="C142" s="38"/>
      <c r="D142" s="193" t="s">
        <v>236</v>
      </c>
      <c r="E142" s="38"/>
      <c r="F142" s="194" t="s">
        <v>3458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236</v>
      </c>
      <c r="AU142" s="19" t="s">
        <v>82</v>
      </c>
    </row>
    <row r="143" spans="1:65" s="2" customFormat="1" ht="16.5" customHeight="1">
      <c r="A143" s="36"/>
      <c r="B143" s="37"/>
      <c r="C143" s="231" t="s">
        <v>341</v>
      </c>
      <c r="D143" s="231" t="s">
        <v>242</v>
      </c>
      <c r="E143" s="232" t="s">
        <v>3459</v>
      </c>
      <c r="F143" s="233" t="s">
        <v>3460</v>
      </c>
      <c r="G143" s="234" t="s">
        <v>261</v>
      </c>
      <c r="H143" s="235">
        <v>1</v>
      </c>
      <c r="I143" s="236"/>
      <c r="J143" s="237">
        <f>ROUND(I143*H143,2)</f>
        <v>0</v>
      </c>
      <c r="K143" s="233" t="s">
        <v>233</v>
      </c>
      <c r="L143" s="238"/>
      <c r="M143" s="239" t="s">
        <v>19</v>
      </c>
      <c r="N143" s="240" t="s">
        <v>44</v>
      </c>
      <c r="O143" s="66"/>
      <c r="P143" s="189">
        <f>O143*H143</f>
        <v>0</v>
      </c>
      <c r="Q143" s="189">
        <v>1.6199999999999999E-3</v>
      </c>
      <c r="R143" s="189">
        <f>Q143*H143</f>
        <v>1.6199999999999999E-3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246</v>
      </c>
      <c r="AT143" s="191" t="s">
        <v>242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234</v>
      </c>
      <c r="BM143" s="191" t="s">
        <v>3461</v>
      </c>
    </row>
    <row r="144" spans="1:65" s="2" customFormat="1" ht="16.5" customHeight="1">
      <c r="A144" s="36"/>
      <c r="B144" s="37"/>
      <c r="C144" s="231" t="s">
        <v>346</v>
      </c>
      <c r="D144" s="231" t="s">
        <v>242</v>
      </c>
      <c r="E144" s="232" t="s">
        <v>3462</v>
      </c>
      <c r="F144" s="233" t="s">
        <v>3463</v>
      </c>
      <c r="G144" s="234" t="s">
        <v>261</v>
      </c>
      <c r="H144" s="235">
        <v>1</v>
      </c>
      <c r="I144" s="236"/>
      <c r="J144" s="237">
        <f>ROUND(I144*H144,2)</f>
        <v>0</v>
      </c>
      <c r="K144" s="233" t="s">
        <v>233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3.8500000000000001E-3</v>
      </c>
      <c r="R144" s="189">
        <f>Q144*H144</f>
        <v>3.8500000000000001E-3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246</v>
      </c>
      <c r="AT144" s="191" t="s">
        <v>242</v>
      </c>
      <c r="AU144" s="191" t="s">
        <v>82</v>
      </c>
      <c r="AY144" s="19" t="s">
        <v>226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234</v>
      </c>
      <c r="BM144" s="191" t="s">
        <v>3464</v>
      </c>
    </row>
    <row r="145" spans="1:65" s="2" customFormat="1" ht="16.5" customHeight="1">
      <c r="A145" s="36"/>
      <c r="B145" s="37"/>
      <c r="C145" s="231" t="s">
        <v>351</v>
      </c>
      <c r="D145" s="231" t="s">
        <v>242</v>
      </c>
      <c r="E145" s="232" t="s">
        <v>3465</v>
      </c>
      <c r="F145" s="233" t="s">
        <v>3466</v>
      </c>
      <c r="G145" s="234" t="s">
        <v>261</v>
      </c>
      <c r="H145" s="235">
        <v>1</v>
      </c>
      <c r="I145" s="236"/>
      <c r="J145" s="237">
        <f>ROUND(I145*H145,2)</f>
        <v>0</v>
      </c>
      <c r="K145" s="233" t="s">
        <v>3467</v>
      </c>
      <c r="L145" s="238"/>
      <c r="M145" s="239" t="s">
        <v>19</v>
      </c>
      <c r="N145" s="240" t="s">
        <v>44</v>
      </c>
      <c r="O145" s="66"/>
      <c r="P145" s="189">
        <f>O145*H145</f>
        <v>0</v>
      </c>
      <c r="Q145" s="189">
        <v>1.26E-2</v>
      </c>
      <c r="R145" s="189">
        <f>Q145*H145</f>
        <v>1.26E-2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246</v>
      </c>
      <c r="AT145" s="191" t="s">
        <v>242</v>
      </c>
      <c r="AU145" s="191" t="s">
        <v>82</v>
      </c>
      <c r="AY145" s="19" t="s">
        <v>226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234</v>
      </c>
      <c r="BM145" s="191" t="s">
        <v>3468</v>
      </c>
    </row>
    <row r="146" spans="1:65" s="2" customFormat="1" ht="16.5" customHeight="1">
      <c r="A146" s="36"/>
      <c r="B146" s="37"/>
      <c r="C146" s="231" t="s">
        <v>355</v>
      </c>
      <c r="D146" s="231" t="s">
        <v>242</v>
      </c>
      <c r="E146" s="232" t="s">
        <v>3469</v>
      </c>
      <c r="F146" s="233" t="s">
        <v>3470</v>
      </c>
      <c r="G146" s="234" t="s">
        <v>261</v>
      </c>
      <c r="H146" s="235">
        <v>1</v>
      </c>
      <c r="I146" s="236"/>
      <c r="J146" s="237">
        <f>ROUND(I146*H146,2)</f>
        <v>0</v>
      </c>
      <c r="K146" s="233" t="s">
        <v>3467</v>
      </c>
      <c r="L146" s="238"/>
      <c r="M146" s="239" t="s">
        <v>19</v>
      </c>
      <c r="N146" s="240" t="s">
        <v>44</v>
      </c>
      <c r="O146" s="66"/>
      <c r="P146" s="189">
        <f>O146*H146</f>
        <v>0</v>
      </c>
      <c r="Q146" s="189">
        <v>1.8100000000000002E-2</v>
      </c>
      <c r="R146" s="189">
        <f>Q146*H146</f>
        <v>1.8100000000000002E-2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246</v>
      </c>
      <c r="AT146" s="191" t="s">
        <v>242</v>
      </c>
      <c r="AU146" s="191" t="s">
        <v>82</v>
      </c>
      <c r="AY146" s="19" t="s">
        <v>226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234</v>
      </c>
      <c r="BM146" s="191" t="s">
        <v>3471</v>
      </c>
    </row>
    <row r="147" spans="1:65" s="2" customFormat="1" ht="24.2" customHeight="1">
      <c r="A147" s="36"/>
      <c r="B147" s="37"/>
      <c r="C147" s="180" t="s">
        <v>361</v>
      </c>
      <c r="D147" s="180" t="s">
        <v>229</v>
      </c>
      <c r="E147" s="181" t="s">
        <v>3472</v>
      </c>
      <c r="F147" s="182" t="s">
        <v>3473</v>
      </c>
      <c r="G147" s="183" t="s">
        <v>261</v>
      </c>
      <c r="H147" s="184">
        <v>17</v>
      </c>
      <c r="I147" s="185"/>
      <c r="J147" s="186">
        <f>ROUND(I147*H147,2)</f>
        <v>0</v>
      </c>
      <c r="K147" s="182" t="s">
        <v>233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234</v>
      </c>
      <c r="AT147" s="191" t="s">
        <v>229</v>
      </c>
      <c r="AU147" s="191" t="s">
        <v>82</v>
      </c>
      <c r="AY147" s="19" t="s">
        <v>226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234</v>
      </c>
      <c r="BM147" s="191" t="s">
        <v>3474</v>
      </c>
    </row>
    <row r="148" spans="1:65" s="2" customFormat="1" ht="11.25">
      <c r="A148" s="36"/>
      <c r="B148" s="37"/>
      <c r="C148" s="38"/>
      <c r="D148" s="193" t="s">
        <v>236</v>
      </c>
      <c r="E148" s="38"/>
      <c r="F148" s="194" t="s">
        <v>3475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236</v>
      </c>
      <c r="AU148" s="19" t="s">
        <v>82</v>
      </c>
    </row>
    <row r="149" spans="1:65" s="2" customFormat="1" ht="16.5" customHeight="1">
      <c r="A149" s="36"/>
      <c r="B149" s="37"/>
      <c r="C149" s="231" t="s">
        <v>365</v>
      </c>
      <c r="D149" s="231" t="s">
        <v>242</v>
      </c>
      <c r="E149" s="232" t="s">
        <v>3476</v>
      </c>
      <c r="F149" s="233" t="s">
        <v>3477</v>
      </c>
      <c r="G149" s="234" t="s">
        <v>261</v>
      </c>
      <c r="H149" s="235">
        <v>17</v>
      </c>
      <c r="I149" s="236"/>
      <c r="J149" s="237">
        <f>ROUND(I149*H149,2)</f>
        <v>0</v>
      </c>
      <c r="K149" s="233" t="s">
        <v>233</v>
      </c>
      <c r="L149" s="238"/>
      <c r="M149" s="239" t="s">
        <v>19</v>
      </c>
      <c r="N149" s="240" t="s">
        <v>44</v>
      </c>
      <c r="O149" s="66"/>
      <c r="P149" s="189">
        <f>O149*H149</f>
        <v>0</v>
      </c>
      <c r="Q149" s="189">
        <v>4.0000000000000003E-5</v>
      </c>
      <c r="R149" s="189">
        <f>Q149*H149</f>
        <v>6.8000000000000005E-4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246</v>
      </c>
      <c r="AT149" s="191" t="s">
        <v>242</v>
      </c>
      <c r="AU149" s="191" t="s">
        <v>82</v>
      </c>
      <c r="AY149" s="19" t="s">
        <v>226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234</v>
      </c>
      <c r="BM149" s="191" t="s">
        <v>3478</v>
      </c>
    </row>
    <row r="150" spans="1:65" s="2" customFormat="1" ht="24.2" customHeight="1">
      <c r="A150" s="36"/>
      <c r="B150" s="37"/>
      <c r="C150" s="180" t="s">
        <v>371</v>
      </c>
      <c r="D150" s="180" t="s">
        <v>229</v>
      </c>
      <c r="E150" s="181" t="s">
        <v>3479</v>
      </c>
      <c r="F150" s="182" t="s">
        <v>3480</v>
      </c>
      <c r="G150" s="183" t="s">
        <v>261</v>
      </c>
      <c r="H150" s="184">
        <v>13</v>
      </c>
      <c r="I150" s="185"/>
      <c r="J150" s="186">
        <f>ROUND(I150*H150,2)</f>
        <v>0</v>
      </c>
      <c r="K150" s="182" t="s">
        <v>233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234</v>
      </c>
      <c r="AT150" s="191" t="s">
        <v>229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234</v>
      </c>
      <c r="BM150" s="191" t="s">
        <v>3481</v>
      </c>
    </row>
    <row r="151" spans="1:65" s="2" customFormat="1" ht="11.25">
      <c r="A151" s="36"/>
      <c r="B151" s="37"/>
      <c r="C151" s="38"/>
      <c r="D151" s="193" t="s">
        <v>236</v>
      </c>
      <c r="E151" s="38"/>
      <c r="F151" s="194" t="s">
        <v>3482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236</v>
      </c>
      <c r="AU151" s="19" t="s">
        <v>82</v>
      </c>
    </row>
    <row r="152" spans="1:65" s="2" customFormat="1" ht="16.5" customHeight="1">
      <c r="A152" s="36"/>
      <c r="B152" s="37"/>
      <c r="C152" s="231" t="s">
        <v>374</v>
      </c>
      <c r="D152" s="231" t="s">
        <v>242</v>
      </c>
      <c r="E152" s="232" t="s">
        <v>3483</v>
      </c>
      <c r="F152" s="233" t="s">
        <v>3484</v>
      </c>
      <c r="G152" s="234" t="s">
        <v>261</v>
      </c>
      <c r="H152" s="235">
        <v>13</v>
      </c>
      <c r="I152" s="236"/>
      <c r="J152" s="237">
        <f t="shared" ref="J152:J158" si="0">ROUND(I152*H152,2)</f>
        <v>0</v>
      </c>
      <c r="K152" s="233" t="s">
        <v>233</v>
      </c>
      <c r="L152" s="238"/>
      <c r="M152" s="239" t="s">
        <v>19</v>
      </c>
      <c r="N152" s="240" t="s">
        <v>44</v>
      </c>
      <c r="O152" s="66"/>
      <c r="P152" s="189">
        <f t="shared" ref="P152:P158" si="1">O152*H152</f>
        <v>0</v>
      </c>
      <c r="Q152" s="189">
        <v>4.0000000000000003E-5</v>
      </c>
      <c r="R152" s="189">
        <f t="shared" ref="R152:R158" si="2">Q152*H152</f>
        <v>5.2000000000000006E-4</v>
      </c>
      <c r="S152" s="189">
        <v>0</v>
      </c>
      <c r="T152" s="190">
        <f t="shared" ref="T152:T158" si="3"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246</v>
      </c>
      <c r="AT152" s="191" t="s">
        <v>242</v>
      </c>
      <c r="AU152" s="191" t="s">
        <v>82</v>
      </c>
      <c r="AY152" s="19" t="s">
        <v>226</v>
      </c>
      <c r="BE152" s="192">
        <f t="shared" ref="BE152:BE158" si="4">IF(N152="základní",J152,0)</f>
        <v>0</v>
      </c>
      <c r="BF152" s="192">
        <f t="shared" ref="BF152:BF158" si="5">IF(N152="snížená",J152,0)</f>
        <v>0</v>
      </c>
      <c r="BG152" s="192">
        <f t="shared" ref="BG152:BG158" si="6">IF(N152="zákl. přenesená",J152,0)</f>
        <v>0</v>
      </c>
      <c r="BH152" s="192">
        <f t="shared" ref="BH152:BH158" si="7">IF(N152="sníž. přenesená",J152,0)</f>
        <v>0</v>
      </c>
      <c r="BI152" s="192">
        <f t="shared" ref="BI152:BI158" si="8">IF(N152="nulová",J152,0)</f>
        <v>0</v>
      </c>
      <c r="BJ152" s="19" t="s">
        <v>80</v>
      </c>
      <c r="BK152" s="192">
        <f t="shared" ref="BK152:BK158" si="9">ROUND(I152*H152,2)</f>
        <v>0</v>
      </c>
      <c r="BL152" s="19" t="s">
        <v>234</v>
      </c>
      <c r="BM152" s="191" t="s">
        <v>3485</v>
      </c>
    </row>
    <row r="153" spans="1:65" s="2" customFormat="1" ht="16.5" customHeight="1">
      <c r="A153" s="36"/>
      <c r="B153" s="37"/>
      <c r="C153" s="231" t="s">
        <v>380</v>
      </c>
      <c r="D153" s="231" t="s">
        <v>242</v>
      </c>
      <c r="E153" s="232" t="s">
        <v>3486</v>
      </c>
      <c r="F153" s="233" t="s">
        <v>3487</v>
      </c>
      <c r="G153" s="234" t="s">
        <v>261</v>
      </c>
      <c r="H153" s="235">
        <v>28</v>
      </c>
      <c r="I153" s="236"/>
      <c r="J153" s="237">
        <f t="shared" si="0"/>
        <v>0</v>
      </c>
      <c r="K153" s="233" t="s">
        <v>233</v>
      </c>
      <c r="L153" s="238"/>
      <c r="M153" s="239" t="s">
        <v>19</v>
      </c>
      <c r="N153" s="240" t="s">
        <v>44</v>
      </c>
      <c r="O153" s="66"/>
      <c r="P153" s="189">
        <f t="shared" si="1"/>
        <v>0</v>
      </c>
      <c r="Q153" s="189">
        <v>1.0000000000000001E-5</v>
      </c>
      <c r="R153" s="189">
        <f t="shared" si="2"/>
        <v>2.8000000000000003E-4</v>
      </c>
      <c r="S153" s="189">
        <v>0</v>
      </c>
      <c r="T153" s="190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246</v>
      </c>
      <c r="AT153" s="191" t="s">
        <v>242</v>
      </c>
      <c r="AU153" s="191" t="s">
        <v>82</v>
      </c>
      <c r="AY153" s="19" t="s">
        <v>226</v>
      </c>
      <c r="BE153" s="192">
        <f t="shared" si="4"/>
        <v>0</v>
      </c>
      <c r="BF153" s="192">
        <f t="shared" si="5"/>
        <v>0</v>
      </c>
      <c r="BG153" s="192">
        <f t="shared" si="6"/>
        <v>0</v>
      </c>
      <c r="BH153" s="192">
        <f t="shared" si="7"/>
        <v>0</v>
      </c>
      <c r="BI153" s="192">
        <f t="shared" si="8"/>
        <v>0</v>
      </c>
      <c r="BJ153" s="19" t="s">
        <v>80</v>
      </c>
      <c r="BK153" s="192">
        <f t="shared" si="9"/>
        <v>0</v>
      </c>
      <c r="BL153" s="19" t="s">
        <v>234</v>
      </c>
      <c r="BM153" s="191" t="s">
        <v>3488</v>
      </c>
    </row>
    <row r="154" spans="1:65" s="2" customFormat="1" ht="16.5" customHeight="1">
      <c r="A154" s="36"/>
      <c r="B154" s="37"/>
      <c r="C154" s="231" t="s">
        <v>383</v>
      </c>
      <c r="D154" s="231" t="s">
        <v>242</v>
      </c>
      <c r="E154" s="232" t="s">
        <v>3489</v>
      </c>
      <c r="F154" s="233" t="s">
        <v>3490</v>
      </c>
      <c r="G154" s="234" t="s">
        <v>261</v>
      </c>
      <c r="H154" s="235">
        <v>15</v>
      </c>
      <c r="I154" s="236"/>
      <c r="J154" s="237">
        <f t="shared" si="0"/>
        <v>0</v>
      </c>
      <c r="K154" s="233" t="s">
        <v>233</v>
      </c>
      <c r="L154" s="238"/>
      <c r="M154" s="239" t="s">
        <v>19</v>
      </c>
      <c r="N154" s="240" t="s">
        <v>44</v>
      </c>
      <c r="O154" s="66"/>
      <c r="P154" s="189">
        <f t="shared" si="1"/>
        <v>0</v>
      </c>
      <c r="Q154" s="189">
        <v>2.0000000000000002E-5</v>
      </c>
      <c r="R154" s="189">
        <f t="shared" si="2"/>
        <v>3.0000000000000003E-4</v>
      </c>
      <c r="S154" s="189">
        <v>0</v>
      </c>
      <c r="T154" s="190">
        <f t="shared" si="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246</v>
      </c>
      <c r="AT154" s="191" t="s">
        <v>242</v>
      </c>
      <c r="AU154" s="191" t="s">
        <v>82</v>
      </c>
      <c r="AY154" s="19" t="s">
        <v>226</v>
      </c>
      <c r="BE154" s="192">
        <f t="shared" si="4"/>
        <v>0</v>
      </c>
      <c r="BF154" s="192">
        <f t="shared" si="5"/>
        <v>0</v>
      </c>
      <c r="BG154" s="192">
        <f t="shared" si="6"/>
        <v>0</v>
      </c>
      <c r="BH154" s="192">
        <f t="shared" si="7"/>
        <v>0</v>
      </c>
      <c r="BI154" s="192">
        <f t="shared" si="8"/>
        <v>0</v>
      </c>
      <c r="BJ154" s="19" t="s">
        <v>80</v>
      </c>
      <c r="BK154" s="192">
        <f t="shared" si="9"/>
        <v>0</v>
      </c>
      <c r="BL154" s="19" t="s">
        <v>234</v>
      </c>
      <c r="BM154" s="191" t="s">
        <v>3491</v>
      </c>
    </row>
    <row r="155" spans="1:65" s="2" customFormat="1" ht="16.5" customHeight="1">
      <c r="A155" s="36"/>
      <c r="B155" s="37"/>
      <c r="C155" s="231" t="s">
        <v>246</v>
      </c>
      <c r="D155" s="231" t="s">
        <v>242</v>
      </c>
      <c r="E155" s="232" t="s">
        <v>3492</v>
      </c>
      <c r="F155" s="233" t="s">
        <v>3493</v>
      </c>
      <c r="G155" s="234" t="s">
        <v>261</v>
      </c>
      <c r="H155" s="235">
        <v>3</v>
      </c>
      <c r="I155" s="236"/>
      <c r="J155" s="237">
        <f t="shared" si="0"/>
        <v>0</v>
      </c>
      <c r="K155" s="233" t="s">
        <v>233</v>
      </c>
      <c r="L155" s="238"/>
      <c r="M155" s="239" t="s">
        <v>19</v>
      </c>
      <c r="N155" s="240" t="s">
        <v>44</v>
      </c>
      <c r="O155" s="66"/>
      <c r="P155" s="189">
        <f t="shared" si="1"/>
        <v>0</v>
      </c>
      <c r="Q155" s="189">
        <v>3.0000000000000001E-5</v>
      </c>
      <c r="R155" s="189">
        <f t="shared" si="2"/>
        <v>9.0000000000000006E-5</v>
      </c>
      <c r="S155" s="189">
        <v>0</v>
      </c>
      <c r="T155" s="190">
        <f t="shared" si="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246</v>
      </c>
      <c r="AT155" s="191" t="s">
        <v>242</v>
      </c>
      <c r="AU155" s="191" t="s">
        <v>82</v>
      </c>
      <c r="AY155" s="19" t="s">
        <v>226</v>
      </c>
      <c r="BE155" s="192">
        <f t="shared" si="4"/>
        <v>0</v>
      </c>
      <c r="BF155" s="192">
        <f t="shared" si="5"/>
        <v>0</v>
      </c>
      <c r="BG155" s="192">
        <f t="shared" si="6"/>
        <v>0</v>
      </c>
      <c r="BH155" s="192">
        <f t="shared" si="7"/>
        <v>0</v>
      </c>
      <c r="BI155" s="192">
        <f t="shared" si="8"/>
        <v>0</v>
      </c>
      <c r="BJ155" s="19" t="s">
        <v>80</v>
      </c>
      <c r="BK155" s="192">
        <f t="shared" si="9"/>
        <v>0</v>
      </c>
      <c r="BL155" s="19" t="s">
        <v>234</v>
      </c>
      <c r="BM155" s="191" t="s">
        <v>3494</v>
      </c>
    </row>
    <row r="156" spans="1:65" s="2" customFormat="1" ht="16.5" customHeight="1">
      <c r="A156" s="36"/>
      <c r="B156" s="37"/>
      <c r="C156" s="231" t="s">
        <v>390</v>
      </c>
      <c r="D156" s="231" t="s">
        <v>242</v>
      </c>
      <c r="E156" s="232" t="s">
        <v>3495</v>
      </c>
      <c r="F156" s="233" t="s">
        <v>3496</v>
      </c>
      <c r="G156" s="234" t="s">
        <v>261</v>
      </c>
      <c r="H156" s="235">
        <v>8</v>
      </c>
      <c r="I156" s="236"/>
      <c r="J156" s="237">
        <f t="shared" si="0"/>
        <v>0</v>
      </c>
      <c r="K156" s="233" t="s">
        <v>233</v>
      </c>
      <c r="L156" s="238"/>
      <c r="M156" s="239" t="s">
        <v>19</v>
      </c>
      <c r="N156" s="240" t="s">
        <v>44</v>
      </c>
      <c r="O156" s="66"/>
      <c r="P156" s="189">
        <f t="shared" si="1"/>
        <v>0</v>
      </c>
      <c r="Q156" s="189">
        <v>6.0000000000000002E-5</v>
      </c>
      <c r="R156" s="189">
        <f t="shared" si="2"/>
        <v>4.8000000000000001E-4</v>
      </c>
      <c r="S156" s="189">
        <v>0</v>
      </c>
      <c r="T156" s="190">
        <f t="shared" si="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246</v>
      </c>
      <c r="AT156" s="191" t="s">
        <v>242</v>
      </c>
      <c r="AU156" s="191" t="s">
        <v>82</v>
      </c>
      <c r="AY156" s="19" t="s">
        <v>226</v>
      </c>
      <c r="BE156" s="192">
        <f t="shared" si="4"/>
        <v>0</v>
      </c>
      <c r="BF156" s="192">
        <f t="shared" si="5"/>
        <v>0</v>
      </c>
      <c r="BG156" s="192">
        <f t="shared" si="6"/>
        <v>0</v>
      </c>
      <c r="BH156" s="192">
        <f t="shared" si="7"/>
        <v>0</v>
      </c>
      <c r="BI156" s="192">
        <f t="shared" si="8"/>
        <v>0</v>
      </c>
      <c r="BJ156" s="19" t="s">
        <v>80</v>
      </c>
      <c r="BK156" s="192">
        <f t="shared" si="9"/>
        <v>0</v>
      </c>
      <c r="BL156" s="19" t="s">
        <v>234</v>
      </c>
      <c r="BM156" s="191" t="s">
        <v>3497</v>
      </c>
    </row>
    <row r="157" spans="1:65" s="2" customFormat="1" ht="16.5" customHeight="1">
      <c r="A157" s="36"/>
      <c r="B157" s="37"/>
      <c r="C157" s="231" t="s">
        <v>397</v>
      </c>
      <c r="D157" s="231" t="s">
        <v>242</v>
      </c>
      <c r="E157" s="232" t="s">
        <v>3498</v>
      </c>
      <c r="F157" s="233" t="s">
        <v>3499</v>
      </c>
      <c r="G157" s="234" t="s">
        <v>261</v>
      </c>
      <c r="H157" s="235">
        <v>1</v>
      </c>
      <c r="I157" s="236"/>
      <c r="J157" s="237">
        <f t="shared" si="0"/>
        <v>0</v>
      </c>
      <c r="K157" s="233" t="s">
        <v>233</v>
      </c>
      <c r="L157" s="238"/>
      <c r="M157" s="239" t="s">
        <v>19</v>
      </c>
      <c r="N157" s="240" t="s">
        <v>44</v>
      </c>
      <c r="O157" s="66"/>
      <c r="P157" s="189">
        <f t="shared" si="1"/>
        <v>0</v>
      </c>
      <c r="Q157" s="189">
        <v>4.0000000000000003E-5</v>
      </c>
      <c r="R157" s="189">
        <f t="shared" si="2"/>
        <v>4.0000000000000003E-5</v>
      </c>
      <c r="S157" s="189">
        <v>0</v>
      </c>
      <c r="T157" s="190">
        <f t="shared" si="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246</v>
      </c>
      <c r="AT157" s="191" t="s">
        <v>242</v>
      </c>
      <c r="AU157" s="191" t="s">
        <v>82</v>
      </c>
      <c r="AY157" s="19" t="s">
        <v>226</v>
      </c>
      <c r="BE157" s="192">
        <f t="shared" si="4"/>
        <v>0</v>
      </c>
      <c r="BF157" s="192">
        <f t="shared" si="5"/>
        <v>0</v>
      </c>
      <c r="BG157" s="192">
        <f t="shared" si="6"/>
        <v>0</v>
      </c>
      <c r="BH157" s="192">
        <f t="shared" si="7"/>
        <v>0</v>
      </c>
      <c r="BI157" s="192">
        <f t="shared" si="8"/>
        <v>0</v>
      </c>
      <c r="BJ157" s="19" t="s">
        <v>80</v>
      </c>
      <c r="BK157" s="192">
        <f t="shared" si="9"/>
        <v>0</v>
      </c>
      <c r="BL157" s="19" t="s">
        <v>234</v>
      </c>
      <c r="BM157" s="191" t="s">
        <v>3500</v>
      </c>
    </row>
    <row r="158" spans="1:65" s="2" customFormat="1" ht="24.2" customHeight="1">
      <c r="A158" s="36"/>
      <c r="B158" s="37"/>
      <c r="C158" s="180" t="s">
        <v>403</v>
      </c>
      <c r="D158" s="180" t="s">
        <v>229</v>
      </c>
      <c r="E158" s="181" t="s">
        <v>3501</v>
      </c>
      <c r="F158" s="182" t="s">
        <v>3502</v>
      </c>
      <c r="G158" s="183" t="s">
        <v>261</v>
      </c>
      <c r="H158" s="184">
        <v>5</v>
      </c>
      <c r="I158" s="185"/>
      <c r="J158" s="186">
        <f t="shared" si="0"/>
        <v>0</v>
      </c>
      <c r="K158" s="182" t="s">
        <v>233</v>
      </c>
      <c r="L158" s="41"/>
      <c r="M158" s="187" t="s">
        <v>19</v>
      </c>
      <c r="N158" s="188" t="s">
        <v>44</v>
      </c>
      <c r="O158" s="66"/>
      <c r="P158" s="189">
        <f t="shared" si="1"/>
        <v>0</v>
      </c>
      <c r="Q158" s="189">
        <v>0</v>
      </c>
      <c r="R158" s="189">
        <f t="shared" si="2"/>
        <v>0</v>
      </c>
      <c r="S158" s="189">
        <v>0</v>
      </c>
      <c r="T158" s="190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234</v>
      </c>
      <c r="AT158" s="191" t="s">
        <v>229</v>
      </c>
      <c r="AU158" s="191" t="s">
        <v>82</v>
      </c>
      <c r="AY158" s="19" t="s">
        <v>226</v>
      </c>
      <c r="BE158" s="192">
        <f t="shared" si="4"/>
        <v>0</v>
      </c>
      <c r="BF158" s="192">
        <f t="shared" si="5"/>
        <v>0</v>
      </c>
      <c r="BG158" s="192">
        <f t="shared" si="6"/>
        <v>0</v>
      </c>
      <c r="BH158" s="192">
        <f t="shared" si="7"/>
        <v>0</v>
      </c>
      <c r="BI158" s="192">
        <f t="shared" si="8"/>
        <v>0</v>
      </c>
      <c r="BJ158" s="19" t="s">
        <v>80</v>
      </c>
      <c r="BK158" s="192">
        <f t="shared" si="9"/>
        <v>0</v>
      </c>
      <c r="BL158" s="19" t="s">
        <v>234</v>
      </c>
      <c r="BM158" s="191" t="s">
        <v>3503</v>
      </c>
    </row>
    <row r="159" spans="1:65" s="2" customFormat="1" ht="11.25">
      <c r="A159" s="36"/>
      <c r="B159" s="37"/>
      <c r="C159" s="38"/>
      <c r="D159" s="193" t="s">
        <v>236</v>
      </c>
      <c r="E159" s="38"/>
      <c r="F159" s="194" t="s">
        <v>3504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236</v>
      </c>
      <c r="AU159" s="19" t="s">
        <v>82</v>
      </c>
    </row>
    <row r="160" spans="1:65" s="2" customFormat="1" ht="16.5" customHeight="1">
      <c r="A160" s="36"/>
      <c r="B160" s="37"/>
      <c r="C160" s="231" t="s">
        <v>408</v>
      </c>
      <c r="D160" s="231" t="s">
        <v>242</v>
      </c>
      <c r="E160" s="232" t="s">
        <v>3505</v>
      </c>
      <c r="F160" s="233" t="s">
        <v>3506</v>
      </c>
      <c r="G160" s="234" t="s">
        <v>261</v>
      </c>
      <c r="H160" s="235">
        <v>5</v>
      </c>
      <c r="I160" s="236"/>
      <c r="J160" s="237">
        <f>ROUND(I160*H160,2)</f>
        <v>0</v>
      </c>
      <c r="K160" s="233" t="s">
        <v>233</v>
      </c>
      <c r="L160" s="238"/>
      <c r="M160" s="239" t="s">
        <v>19</v>
      </c>
      <c r="N160" s="240" t="s">
        <v>44</v>
      </c>
      <c r="O160" s="66"/>
      <c r="P160" s="189">
        <f>O160*H160</f>
        <v>0</v>
      </c>
      <c r="Q160" s="189">
        <v>4.0000000000000003E-5</v>
      </c>
      <c r="R160" s="189">
        <f>Q160*H160</f>
        <v>2.0000000000000001E-4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246</v>
      </c>
      <c r="AT160" s="191" t="s">
        <v>242</v>
      </c>
      <c r="AU160" s="191" t="s">
        <v>82</v>
      </c>
      <c r="AY160" s="19" t="s">
        <v>226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234</v>
      </c>
      <c r="BM160" s="191" t="s">
        <v>3507</v>
      </c>
    </row>
    <row r="161" spans="1:65" s="2" customFormat="1" ht="33" customHeight="1">
      <c r="A161" s="36"/>
      <c r="B161" s="37"/>
      <c r="C161" s="180" t="s">
        <v>412</v>
      </c>
      <c r="D161" s="180" t="s">
        <v>229</v>
      </c>
      <c r="E161" s="181" t="s">
        <v>3508</v>
      </c>
      <c r="F161" s="182" t="s">
        <v>3509</v>
      </c>
      <c r="G161" s="183" t="s">
        <v>261</v>
      </c>
      <c r="H161" s="184">
        <v>2</v>
      </c>
      <c r="I161" s="185"/>
      <c r="J161" s="186">
        <f>ROUND(I161*H161,2)</f>
        <v>0</v>
      </c>
      <c r="K161" s="182" t="s">
        <v>233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234</v>
      </c>
      <c r="AT161" s="191" t="s">
        <v>229</v>
      </c>
      <c r="AU161" s="191" t="s">
        <v>82</v>
      </c>
      <c r="AY161" s="19" t="s">
        <v>226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234</v>
      </c>
      <c r="BM161" s="191" t="s">
        <v>3510</v>
      </c>
    </row>
    <row r="162" spans="1:65" s="2" customFormat="1" ht="11.25">
      <c r="A162" s="36"/>
      <c r="B162" s="37"/>
      <c r="C162" s="38"/>
      <c r="D162" s="193" t="s">
        <v>236</v>
      </c>
      <c r="E162" s="38"/>
      <c r="F162" s="194" t="s">
        <v>3511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236</v>
      </c>
      <c r="AU162" s="19" t="s">
        <v>82</v>
      </c>
    </row>
    <row r="163" spans="1:65" s="2" customFormat="1" ht="16.5" customHeight="1">
      <c r="A163" s="36"/>
      <c r="B163" s="37"/>
      <c r="C163" s="231" t="s">
        <v>417</v>
      </c>
      <c r="D163" s="231" t="s">
        <v>242</v>
      </c>
      <c r="E163" s="232" t="s">
        <v>3512</v>
      </c>
      <c r="F163" s="233" t="s">
        <v>3513</v>
      </c>
      <c r="G163" s="234" t="s">
        <v>261</v>
      </c>
      <c r="H163" s="235">
        <v>2</v>
      </c>
      <c r="I163" s="236"/>
      <c r="J163" s="237">
        <f>ROUND(I163*H163,2)</f>
        <v>0</v>
      </c>
      <c r="K163" s="233" t="s">
        <v>233</v>
      </c>
      <c r="L163" s="238"/>
      <c r="M163" s="239" t="s">
        <v>19</v>
      </c>
      <c r="N163" s="240" t="s">
        <v>44</v>
      </c>
      <c r="O163" s="66"/>
      <c r="P163" s="189">
        <f>O163*H163</f>
        <v>0</v>
      </c>
      <c r="Q163" s="189">
        <v>4.0000000000000003E-5</v>
      </c>
      <c r="R163" s="189">
        <f>Q163*H163</f>
        <v>8.0000000000000007E-5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246</v>
      </c>
      <c r="AT163" s="191" t="s">
        <v>242</v>
      </c>
      <c r="AU163" s="191" t="s">
        <v>82</v>
      </c>
      <c r="AY163" s="19" t="s">
        <v>226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234</v>
      </c>
      <c r="BM163" s="191" t="s">
        <v>3514</v>
      </c>
    </row>
    <row r="164" spans="1:65" s="2" customFormat="1" ht="24.2" customHeight="1">
      <c r="A164" s="36"/>
      <c r="B164" s="37"/>
      <c r="C164" s="180" t="s">
        <v>425</v>
      </c>
      <c r="D164" s="180" t="s">
        <v>229</v>
      </c>
      <c r="E164" s="181" t="s">
        <v>3515</v>
      </c>
      <c r="F164" s="182" t="s">
        <v>3516</v>
      </c>
      <c r="G164" s="183" t="s">
        <v>261</v>
      </c>
      <c r="H164" s="184">
        <v>2</v>
      </c>
      <c r="I164" s="185"/>
      <c r="J164" s="186">
        <f>ROUND(I164*H164,2)</f>
        <v>0</v>
      </c>
      <c r="K164" s="182" t="s">
        <v>233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234</v>
      </c>
      <c r="AT164" s="191" t="s">
        <v>229</v>
      </c>
      <c r="AU164" s="191" t="s">
        <v>82</v>
      </c>
      <c r="AY164" s="19" t="s">
        <v>226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234</v>
      </c>
      <c r="BM164" s="191" t="s">
        <v>3517</v>
      </c>
    </row>
    <row r="165" spans="1:65" s="2" customFormat="1" ht="11.25">
      <c r="A165" s="36"/>
      <c r="B165" s="37"/>
      <c r="C165" s="38"/>
      <c r="D165" s="193" t="s">
        <v>236</v>
      </c>
      <c r="E165" s="38"/>
      <c r="F165" s="194" t="s">
        <v>3518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236</v>
      </c>
      <c r="AU165" s="19" t="s">
        <v>82</v>
      </c>
    </row>
    <row r="166" spans="1:65" s="2" customFormat="1" ht="16.5" customHeight="1">
      <c r="A166" s="36"/>
      <c r="B166" s="37"/>
      <c r="C166" s="231" t="s">
        <v>431</v>
      </c>
      <c r="D166" s="231" t="s">
        <v>242</v>
      </c>
      <c r="E166" s="232" t="s">
        <v>3519</v>
      </c>
      <c r="F166" s="233" t="s">
        <v>3520</v>
      </c>
      <c r="G166" s="234" t="s">
        <v>261</v>
      </c>
      <c r="H166" s="235">
        <v>2</v>
      </c>
      <c r="I166" s="236"/>
      <c r="J166" s="237">
        <f>ROUND(I166*H166,2)</f>
        <v>0</v>
      </c>
      <c r="K166" s="233" t="s">
        <v>233</v>
      </c>
      <c r="L166" s="238"/>
      <c r="M166" s="239" t="s">
        <v>19</v>
      </c>
      <c r="N166" s="240" t="s">
        <v>44</v>
      </c>
      <c r="O166" s="66"/>
      <c r="P166" s="189">
        <f>O166*H166</f>
        <v>0</v>
      </c>
      <c r="Q166" s="189">
        <v>5.0000000000000002E-5</v>
      </c>
      <c r="R166" s="189">
        <f>Q166*H166</f>
        <v>1E-4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246</v>
      </c>
      <c r="AT166" s="191" t="s">
        <v>242</v>
      </c>
      <c r="AU166" s="191" t="s">
        <v>82</v>
      </c>
      <c r="AY166" s="19" t="s">
        <v>226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234</v>
      </c>
      <c r="BM166" s="191" t="s">
        <v>3521</v>
      </c>
    </row>
    <row r="167" spans="1:65" s="2" customFormat="1" ht="16.5" customHeight="1">
      <c r="A167" s="36"/>
      <c r="B167" s="37"/>
      <c r="C167" s="180" t="s">
        <v>443</v>
      </c>
      <c r="D167" s="180" t="s">
        <v>229</v>
      </c>
      <c r="E167" s="181" t="s">
        <v>3522</v>
      </c>
      <c r="F167" s="182" t="s">
        <v>3523</v>
      </c>
      <c r="G167" s="183" t="s">
        <v>261</v>
      </c>
      <c r="H167" s="184">
        <v>1</v>
      </c>
      <c r="I167" s="185"/>
      <c r="J167" s="186">
        <f>ROUND(I167*H167,2)</f>
        <v>0</v>
      </c>
      <c r="K167" s="182" t="s">
        <v>233</v>
      </c>
      <c r="L167" s="41"/>
      <c r="M167" s="187" t="s">
        <v>19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234</v>
      </c>
      <c r="AT167" s="191" t="s">
        <v>229</v>
      </c>
      <c r="AU167" s="191" t="s">
        <v>82</v>
      </c>
      <c r="AY167" s="19" t="s">
        <v>226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234</v>
      </c>
      <c r="BM167" s="191" t="s">
        <v>3524</v>
      </c>
    </row>
    <row r="168" spans="1:65" s="2" customFormat="1" ht="11.25">
      <c r="A168" s="36"/>
      <c r="B168" s="37"/>
      <c r="C168" s="38"/>
      <c r="D168" s="193" t="s">
        <v>236</v>
      </c>
      <c r="E168" s="38"/>
      <c r="F168" s="194" t="s">
        <v>3525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236</v>
      </c>
      <c r="AU168" s="19" t="s">
        <v>82</v>
      </c>
    </row>
    <row r="169" spans="1:65" s="2" customFormat="1" ht="16.5" customHeight="1">
      <c r="A169" s="36"/>
      <c r="B169" s="37"/>
      <c r="C169" s="231" t="s">
        <v>448</v>
      </c>
      <c r="D169" s="231" t="s">
        <v>242</v>
      </c>
      <c r="E169" s="232" t="s">
        <v>3526</v>
      </c>
      <c r="F169" s="233" t="s">
        <v>3527</v>
      </c>
      <c r="G169" s="234" t="s">
        <v>261</v>
      </c>
      <c r="H169" s="235">
        <v>1</v>
      </c>
      <c r="I169" s="236"/>
      <c r="J169" s="237">
        <f>ROUND(I169*H169,2)</f>
        <v>0</v>
      </c>
      <c r="K169" s="233" t="s">
        <v>3467</v>
      </c>
      <c r="L169" s="238"/>
      <c r="M169" s="239" t="s">
        <v>19</v>
      </c>
      <c r="N169" s="240" t="s">
        <v>44</v>
      </c>
      <c r="O169" s="66"/>
      <c r="P169" s="189">
        <f>O169*H169</f>
        <v>0</v>
      </c>
      <c r="Q169" s="189">
        <v>3.3E-4</v>
      </c>
      <c r="R169" s="189">
        <f>Q169*H169</f>
        <v>3.3E-4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246</v>
      </c>
      <c r="AT169" s="191" t="s">
        <v>242</v>
      </c>
      <c r="AU169" s="191" t="s">
        <v>82</v>
      </c>
      <c r="AY169" s="19" t="s">
        <v>226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234</v>
      </c>
      <c r="BM169" s="191" t="s">
        <v>3528</v>
      </c>
    </row>
    <row r="170" spans="1:65" s="2" customFormat="1" ht="16.5" customHeight="1">
      <c r="A170" s="36"/>
      <c r="B170" s="37"/>
      <c r="C170" s="180" t="s">
        <v>452</v>
      </c>
      <c r="D170" s="180" t="s">
        <v>229</v>
      </c>
      <c r="E170" s="181" t="s">
        <v>3529</v>
      </c>
      <c r="F170" s="182" t="s">
        <v>3530</v>
      </c>
      <c r="G170" s="183" t="s">
        <v>261</v>
      </c>
      <c r="H170" s="184">
        <v>12</v>
      </c>
      <c r="I170" s="185"/>
      <c r="J170" s="186">
        <f>ROUND(I170*H170,2)</f>
        <v>0</v>
      </c>
      <c r="K170" s="182" t="s">
        <v>233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234</v>
      </c>
      <c r="AT170" s="191" t="s">
        <v>229</v>
      </c>
      <c r="AU170" s="191" t="s">
        <v>82</v>
      </c>
      <c r="AY170" s="19" t="s">
        <v>226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234</v>
      </c>
      <c r="BM170" s="191" t="s">
        <v>3531</v>
      </c>
    </row>
    <row r="171" spans="1:65" s="2" customFormat="1" ht="11.25">
      <c r="A171" s="36"/>
      <c r="B171" s="37"/>
      <c r="C171" s="38"/>
      <c r="D171" s="193" t="s">
        <v>236</v>
      </c>
      <c r="E171" s="38"/>
      <c r="F171" s="194" t="s">
        <v>3532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236</v>
      </c>
      <c r="AU171" s="19" t="s">
        <v>82</v>
      </c>
    </row>
    <row r="172" spans="1:65" s="2" customFormat="1" ht="19.5">
      <c r="A172" s="36"/>
      <c r="B172" s="37"/>
      <c r="C172" s="38"/>
      <c r="D172" s="200" t="s">
        <v>737</v>
      </c>
      <c r="E172" s="38"/>
      <c r="F172" s="249" t="s">
        <v>3533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737</v>
      </c>
      <c r="AU172" s="19" t="s">
        <v>82</v>
      </c>
    </row>
    <row r="173" spans="1:65" s="2" customFormat="1" ht="16.5" customHeight="1">
      <c r="A173" s="36"/>
      <c r="B173" s="37"/>
      <c r="C173" s="180" t="s">
        <v>456</v>
      </c>
      <c r="D173" s="180" t="s">
        <v>229</v>
      </c>
      <c r="E173" s="181" t="s">
        <v>3534</v>
      </c>
      <c r="F173" s="182" t="s">
        <v>3535</v>
      </c>
      <c r="G173" s="183" t="s">
        <v>261</v>
      </c>
      <c r="H173" s="184">
        <v>12</v>
      </c>
      <c r="I173" s="185"/>
      <c r="J173" s="186">
        <f>ROUND(I173*H173,2)</f>
        <v>0</v>
      </c>
      <c r="K173" s="182" t="s">
        <v>233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234</v>
      </c>
      <c r="AT173" s="191" t="s">
        <v>229</v>
      </c>
      <c r="AU173" s="191" t="s">
        <v>82</v>
      </c>
      <c r="AY173" s="19" t="s">
        <v>226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234</v>
      </c>
      <c r="BM173" s="191" t="s">
        <v>3536</v>
      </c>
    </row>
    <row r="174" spans="1:65" s="2" customFormat="1" ht="11.25">
      <c r="A174" s="36"/>
      <c r="B174" s="37"/>
      <c r="C174" s="38"/>
      <c r="D174" s="193" t="s">
        <v>236</v>
      </c>
      <c r="E174" s="38"/>
      <c r="F174" s="194" t="s">
        <v>3537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236</v>
      </c>
      <c r="AU174" s="19" t="s">
        <v>82</v>
      </c>
    </row>
    <row r="175" spans="1:65" s="2" customFormat="1" ht="19.5">
      <c r="A175" s="36"/>
      <c r="B175" s="37"/>
      <c r="C175" s="38"/>
      <c r="D175" s="200" t="s">
        <v>737</v>
      </c>
      <c r="E175" s="38"/>
      <c r="F175" s="249" t="s">
        <v>3538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737</v>
      </c>
      <c r="AU175" s="19" t="s">
        <v>82</v>
      </c>
    </row>
    <row r="176" spans="1:65" s="2" customFormat="1" ht="16.5" customHeight="1">
      <c r="A176" s="36"/>
      <c r="B176" s="37"/>
      <c r="C176" s="231" t="s">
        <v>463</v>
      </c>
      <c r="D176" s="231" t="s">
        <v>242</v>
      </c>
      <c r="E176" s="232" t="s">
        <v>3539</v>
      </c>
      <c r="F176" s="233" t="s">
        <v>3540</v>
      </c>
      <c r="G176" s="234" t="s">
        <v>261</v>
      </c>
      <c r="H176" s="235">
        <v>12</v>
      </c>
      <c r="I176" s="236"/>
      <c r="J176" s="237">
        <f>ROUND(I176*H176,2)</f>
        <v>0</v>
      </c>
      <c r="K176" s="233" t="s">
        <v>3467</v>
      </c>
      <c r="L176" s="238"/>
      <c r="M176" s="239" t="s">
        <v>19</v>
      </c>
      <c r="N176" s="240" t="s">
        <v>44</v>
      </c>
      <c r="O176" s="66"/>
      <c r="P176" s="189">
        <f>O176*H176</f>
        <v>0</v>
      </c>
      <c r="Q176" s="189">
        <v>6.9999999999999994E-5</v>
      </c>
      <c r="R176" s="189">
        <f>Q176*H176</f>
        <v>8.3999999999999993E-4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246</v>
      </c>
      <c r="AT176" s="191" t="s">
        <v>242</v>
      </c>
      <c r="AU176" s="191" t="s">
        <v>82</v>
      </c>
      <c r="AY176" s="19" t="s">
        <v>226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234</v>
      </c>
      <c r="BM176" s="191" t="s">
        <v>3541</v>
      </c>
    </row>
    <row r="177" spans="1:65" s="2" customFormat="1" ht="16.5" customHeight="1">
      <c r="A177" s="36"/>
      <c r="B177" s="37"/>
      <c r="C177" s="180" t="s">
        <v>470</v>
      </c>
      <c r="D177" s="180" t="s">
        <v>229</v>
      </c>
      <c r="E177" s="181" t="s">
        <v>3542</v>
      </c>
      <c r="F177" s="182" t="s">
        <v>3543</v>
      </c>
      <c r="G177" s="183" t="s">
        <v>261</v>
      </c>
      <c r="H177" s="184">
        <v>4</v>
      </c>
      <c r="I177" s="185"/>
      <c r="J177" s="186">
        <f>ROUND(I177*H177,2)</f>
        <v>0</v>
      </c>
      <c r="K177" s="182" t="s">
        <v>233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234</v>
      </c>
      <c r="AT177" s="191" t="s">
        <v>229</v>
      </c>
      <c r="AU177" s="191" t="s">
        <v>82</v>
      </c>
      <c r="AY177" s="19" t="s">
        <v>226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234</v>
      </c>
      <c r="BM177" s="191" t="s">
        <v>3544</v>
      </c>
    </row>
    <row r="178" spans="1:65" s="2" customFormat="1" ht="11.25">
      <c r="A178" s="36"/>
      <c r="B178" s="37"/>
      <c r="C178" s="38"/>
      <c r="D178" s="193" t="s">
        <v>236</v>
      </c>
      <c r="E178" s="38"/>
      <c r="F178" s="194" t="s">
        <v>3545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236</v>
      </c>
      <c r="AU178" s="19" t="s">
        <v>82</v>
      </c>
    </row>
    <row r="179" spans="1:65" s="2" customFormat="1" ht="16.5" customHeight="1">
      <c r="A179" s="36"/>
      <c r="B179" s="37"/>
      <c r="C179" s="231" t="s">
        <v>477</v>
      </c>
      <c r="D179" s="231" t="s">
        <v>242</v>
      </c>
      <c r="E179" s="232" t="s">
        <v>3546</v>
      </c>
      <c r="F179" s="233" t="s">
        <v>3547</v>
      </c>
      <c r="G179" s="234" t="s">
        <v>261</v>
      </c>
      <c r="H179" s="235">
        <v>2</v>
      </c>
      <c r="I179" s="236"/>
      <c r="J179" s="237">
        <f>ROUND(I179*H179,2)</f>
        <v>0</v>
      </c>
      <c r="K179" s="233" t="s">
        <v>3467</v>
      </c>
      <c r="L179" s="238"/>
      <c r="M179" s="239" t="s">
        <v>19</v>
      </c>
      <c r="N179" s="240" t="s">
        <v>44</v>
      </c>
      <c r="O179" s="66"/>
      <c r="P179" s="189">
        <f>O179*H179</f>
        <v>0</v>
      </c>
      <c r="Q179" s="189">
        <v>2.2000000000000001E-4</v>
      </c>
      <c r="R179" s="189">
        <f>Q179*H179</f>
        <v>4.4000000000000002E-4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246</v>
      </c>
      <c r="AT179" s="191" t="s">
        <v>242</v>
      </c>
      <c r="AU179" s="191" t="s">
        <v>82</v>
      </c>
      <c r="AY179" s="19" t="s">
        <v>226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234</v>
      </c>
      <c r="BM179" s="191" t="s">
        <v>3548</v>
      </c>
    </row>
    <row r="180" spans="1:65" s="2" customFormat="1" ht="16.5" customHeight="1">
      <c r="A180" s="36"/>
      <c r="B180" s="37"/>
      <c r="C180" s="231" t="s">
        <v>436</v>
      </c>
      <c r="D180" s="231" t="s">
        <v>242</v>
      </c>
      <c r="E180" s="232" t="s">
        <v>3549</v>
      </c>
      <c r="F180" s="233" t="s">
        <v>3550</v>
      </c>
      <c r="G180" s="234" t="s">
        <v>261</v>
      </c>
      <c r="H180" s="235">
        <v>2</v>
      </c>
      <c r="I180" s="236"/>
      <c r="J180" s="237">
        <f>ROUND(I180*H180,2)</f>
        <v>0</v>
      </c>
      <c r="K180" s="233" t="s">
        <v>3467</v>
      </c>
      <c r="L180" s="238"/>
      <c r="M180" s="239" t="s">
        <v>19</v>
      </c>
      <c r="N180" s="240" t="s">
        <v>44</v>
      </c>
      <c r="O180" s="66"/>
      <c r="P180" s="189">
        <f>O180*H180</f>
        <v>0</v>
      </c>
      <c r="Q180" s="189">
        <v>6.9999999999999994E-5</v>
      </c>
      <c r="R180" s="189">
        <f>Q180*H180</f>
        <v>1.3999999999999999E-4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246</v>
      </c>
      <c r="AT180" s="191" t="s">
        <v>242</v>
      </c>
      <c r="AU180" s="191" t="s">
        <v>82</v>
      </c>
      <c r="AY180" s="19" t="s">
        <v>226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234</v>
      </c>
      <c r="BM180" s="191" t="s">
        <v>3551</v>
      </c>
    </row>
    <row r="181" spans="1:65" s="2" customFormat="1" ht="24.2" customHeight="1">
      <c r="A181" s="36"/>
      <c r="B181" s="37"/>
      <c r="C181" s="180" t="s">
        <v>1504</v>
      </c>
      <c r="D181" s="180" t="s">
        <v>229</v>
      </c>
      <c r="E181" s="181" t="s">
        <v>3552</v>
      </c>
      <c r="F181" s="182" t="s">
        <v>3553</v>
      </c>
      <c r="G181" s="183" t="s">
        <v>261</v>
      </c>
      <c r="H181" s="184">
        <v>68</v>
      </c>
      <c r="I181" s="185"/>
      <c r="J181" s="186">
        <f>ROUND(I181*H181,2)</f>
        <v>0</v>
      </c>
      <c r="K181" s="182" t="s">
        <v>233</v>
      </c>
      <c r="L181" s="41"/>
      <c r="M181" s="187" t="s">
        <v>19</v>
      </c>
      <c r="N181" s="188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234</v>
      </c>
      <c r="AT181" s="191" t="s">
        <v>229</v>
      </c>
      <c r="AU181" s="191" t="s">
        <v>82</v>
      </c>
      <c r="AY181" s="19" t="s">
        <v>226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234</v>
      </c>
      <c r="BM181" s="191" t="s">
        <v>3554</v>
      </c>
    </row>
    <row r="182" spans="1:65" s="2" customFormat="1" ht="11.25">
      <c r="A182" s="36"/>
      <c r="B182" s="37"/>
      <c r="C182" s="38"/>
      <c r="D182" s="193" t="s">
        <v>236</v>
      </c>
      <c r="E182" s="38"/>
      <c r="F182" s="194" t="s">
        <v>3555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236</v>
      </c>
      <c r="AU182" s="19" t="s">
        <v>82</v>
      </c>
    </row>
    <row r="183" spans="1:65" s="2" customFormat="1" ht="16.5" customHeight="1">
      <c r="A183" s="36"/>
      <c r="B183" s="37"/>
      <c r="C183" s="231" t="s">
        <v>485</v>
      </c>
      <c r="D183" s="231" t="s">
        <v>242</v>
      </c>
      <c r="E183" s="232" t="s">
        <v>3556</v>
      </c>
      <c r="F183" s="233" t="s">
        <v>3557</v>
      </c>
      <c r="G183" s="234" t="s">
        <v>261</v>
      </c>
      <c r="H183" s="235">
        <v>68</v>
      </c>
      <c r="I183" s="236"/>
      <c r="J183" s="237">
        <f>ROUND(I183*H183,2)</f>
        <v>0</v>
      </c>
      <c r="K183" s="233" t="s">
        <v>233</v>
      </c>
      <c r="L183" s="238"/>
      <c r="M183" s="239" t="s">
        <v>19</v>
      </c>
      <c r="N183" s="240" t="s">
        <v>44</v>
      </c>
      <c r="O183" s="66"/>
      <c r="P183" s="189">
        <f>O183*H183</f>
        <v>0</v>
      </c>
      <c r="Q183" s="189">
        <v>6.9999999999999994E-5</v>
      </c>
      <c r="R183" s="189">
        <f>Q183*H183</f>
        <v>4.7599999999999995E-3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246</v>
      </c>
      <c r="AT183" s="191" t="s">
        <v>242</v>
      </c>
      <c r="AU183" s="191" t="s">
        <v>82</v>
      </c>
      <c r="AY183" s="19" t="s">
        <v>226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234</v>
      </c>
      <c r="BM183" s="191" t="s">
        <v>3558</v>
      </c>
    </row>
    <row r="184" spans="1:65" s="2" customFormat="1" ht="24.2" customHeight="1">
      <c r="A184" s="36"/>
      <c r="B184" s="37"/>
      <c r="C184" s="180" t="s">
        <v>1090</v>
      </c>
      <c r="D184" s="180" t="s">
        <v>229</v>
      </c>
      <c r="E184" s="181" t="s">
        <v>3559</v>
      </c>
      <c r="F184" s="182" t="s">
        <v>3560</v>
      </c>
      <c r="G184" s="183" t="s">
        <v>261</v>
      </c>
      <c r="H184" s="184">
        <v>14</v>
      </c>
      <c r="I184" s="185"/>
      <c r="J184" s="186">
        <f>ROUND(I184*H184,2)</f>
        <v>0</v>
      </c>
      <c r="K184" s="182" t="s">
        <v>233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234</v>
      </c>
      <c r="AT184" s="191" t="s">
        <v>229</v>
      </c>
      <c r="AU184" s="191" t="s">
        <v>82</v>
      </c>
      <c r="AY184" s="19" t="s">
        <v>226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234</v>
      </c>
      <c r="BM184" s="191" t="s">
        <v>3561</v>
      </c>
    </row>
    <row r="185" spans="1:65" s="2" customFormat="1" ht="11.25">
      <c r="A185" s="36"/>
      <c r="B185" s="37"/>
      <c r="C185" s="38"/>
      <c r="D185" s="193" t="s">
        <v>236</v>
      </c>
      <c r="E185" s="38"/>
      <c r="F185" s="194" t="s">
        <v>3562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236</v>
      </c>
      <c r="AU185" s="19" t="s">
        <v>82</v>
      </c>
    </row>
    <row r="186" spans="1:65" s="2" customFormat="1" ht="16.5" customHeight="1">
      <c r="A186" s="36"/>
      <c r="B186" s="37"/>
      <c r="C186" s="231" t="s">
        <v>1096</v>
      </c>
      <c r="D186" s="231" t="s">
        <v>242</v>
      </c>
      <c r="E186" s="232" t="s">
        <v>3563</v>
      </c>
      <c r="F186" s="233" t="s">
        <v>3564</v>
      </c>
      <c r="G186" s="234" t="s">
        <v>261</v>
      </c>
      <c r="H186" s="235">
        <v>14</v>
      </c>
      <c r="I186" s="236"/>
      <c r="J186" s="237">
        <f>ROUND(I186*H186,2)</f>
        <v>0</v>
      </c>
      <c r="K186" s="233" t="s">
        <v>233</v>
      </c>
      <c r="L186" s="238"/>
      <c r="M186" s="239" t="s">
        <v>19</v>
      </c>
      <c r="N186" s="240" t="s">
        <v>44</v>
      </c>
      <c r="O186" s="66"/>
      <c r="P186" s="189">
        <f>O186*H186</f>
        <v>0</v>
      </c>
      <c r="Q186" s="189">
        <v>1E-4</v>
      </c>
      <c r="R186" s="189">
        <f>Q186*H186</f>
        <v>1.4E-3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246</v>
      </c>
      <c r="AT186" s="191" t="s">
        <v>242</v>
      </c>
      <c r="AU186" s="191" t="s">
        <v>82</v>
      </c>
      <c r="AY186" s="19" t="s">
        <v>226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234</v>
      </c>
      <c r="BM186" s="191" t="s">
        <v>3565</v>
      </c>
    </row>
    <row r="187" spans="1:65" s="2" customFormat="1" ht="16.5" customHeight="1">
      <c r="A187" s="36"/>
      <c r="B187" s="37"/>
      <c r="C187" s="180" t="s">
        <v>1104</v>
      </c>
      <c r="D187" s="180" t="s">
        <v>229</v>
      </c>
      <c r="E187" s="181" t="s">
        <v>3566</v>
      </c>
      <c r="F187" s="182" t="s">
        <v>3567</v>
      </c>
      <c r="G187" s="183" t="s">
        <v>261</v>
      </c>
      <c r="H187" s="184">
        <v>8</v>
      </c>
      <c r="I187" s="185"/>
      <c r="J187" s="186">
        <f>ROUND(I187*H187,2)</f>
        <v>0</v>
      </c>
      <c r="K187" s="182" t="s">
        <v>233</v>
      </c>
      <c r="L187" s="41"/>
      <c r="M187" s="187" t="s">
        <v>19</v>
      </c>
      <c r="N187" s="188" t="s">
        <v>44</v>
      </c>
      <c r="O187" s="66"/>
      <c r="P187" s="189">
        <f>O187*H187</f>
        <v>0</v>
      </c>
      <c r="Q187" s="189">
        <v>0</v>
      </c>
      <c r="R187" s="189">
        <f>Q187*H187</f>
        <v>0</v>
      </c>
      <c r="S187" s="189">
        <v>0</v>
      </c>
      <c r="T187" s="190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91" t="s">
        <v>234</v>
      </c>
      <c r="AT187" s="191" t="s">
        <v>229</v>
      </c>
      <c r="AU187" s="191" t="s">
        <v>82</v>
      </c>
      <c r="AY187" s="19" t="s">
        <v>226</v>
      </c>
      <c r="BE187" s="192">
        <f>IF(N187="základní",J187,0)</f>
        <v>0</v>
      </c>
      <c r="BF187" s="192">
        <f>IF(N187="snížená",J187,0)</f>
        <v>0</v>
      </c>
      <c r="BG187" s="192">
        <f>IF(N187="zákl. přenesená",J187,0)</f>
        <v>0</v>
      </c>
      <c r="BH187" s="192">
        <f>IF(N187="sníž. přenesená",J187,0)</f>
        <v>0</v>
      </c>
      <c r="BI187" s="192">
        <f>IF(N187="nulová",J187,0)</f>
        <v>0</v>
      </c>
      <c r="BJ187" s="19" t="s">
        <v>80</v>
      </c>
      <c r="BK187" s="192">
        <f>ROUND(I187*H187,2)</f>
        <v>0</v>
      </c>
      <c r="BL187" s="19" t="s">
        <v>234</v>
      </c>
      <c r="BM187" s="191" t="s">
        <v>3568</v>
      </c>
    </row>
    <row r="188" spans="1:65" s="2" customFormat="1" ht="11.25">
      <c r="A188" s="36"/>
      <c r="B188" s="37"/>
      <c r="C188" s="38"/>
      <c r="D188" s="193" t="s">
        <v>236</v>
      </c>
      <c r="E188" s="38"/>
      <c r="F188" s="194" t="s">
        <v>3569</v>
      </c>
      <c r="G188" s="38"/>
      <c r="H188" s="38"/>
      <c r="I188" s="195"/>
      <c r="J188" s="38"/>
      <c r="K188" s="38"/>
      <c r="L188" s="41"/>
      <c r="M188" s="196"/>
      <c r="N188" s="197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236</v>
      </c>
      <c r="AU188" s="19" t="s">
        <v>82</v>
      </c>
    </row>
    <row r="189" spans="1:65" s="2" customFormat="1" ht="16.5" customHeight="1">
      <c r="A189" s="36"/>
      <c r="B189" s="37"/>
      <c r="C189" s="231" t="s">
        <v>1111</v>
      </c>
      <c r="D189" s="231" t="s">
        <v>242</v>
      </c>
      <c r="E189" s="232" t="s">
        <v>3570</v>
      </c>
      <c r="F189" s="233" t="s">
        <v>3571</v>
      </c>
      <c r="G189" s="234" t="s">
        <v>261</v>
      </c>
      <c r="H189" s="235">
        <v>7</v>
      </c>
      <c r="I189" s="236"/>
      <c r="J189" s="237">
        <f>ROUND(I189*H189,2)</f>
        <v>0</v>
      </c>
      <c r="K189" s="233" t="s">
        <v>3467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1.0000000000000001E-5</v>
      </c>
      <c r="R189" s="189">
        <f>Q189*H189</f>
        <v>7.0000000000000007E-5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246</v>
      </c>
      <c r="AT189" s="191" t="s">
        <v>242</v>
      </c>
      <c r="AU189" s="191" t="s">
        <v>82</v>
      </c>
      <c r="AY189" s="19" t="s">
        <v>226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234</v>
      </c>
      <c r="BM189" s="191" t="s">
        <v>3572</v>
      </c>
    </row>
    <row r="190" spans="1:65" s="2" customFormat="1" ht="16.5" customHeight="1">
      <c r="A190" s="36"/>
      <c r="B190" s="37"/>
      <c r="C190" s="231" t="s">
        <v>1116</v>
      </c>
      <c r="D190" s="231" t="s">
        <v>242</v>
      </c>
      <c r="E190" s="232" t="s">
        <v>3573</v>
      </c>
      <c r="F190" s="233" t="s">
        <v>3574</v>
      </c>
      <c r="G190" s="234" t="s">
        <v>261</v>
      </c>
      <c r="H190" s="235">
        <v>1</v>
      </c>
      <c r="I190" s="236"/>
      <c r="J190" s="237">
        <f>ROUND(I190*H190,2)</f>
        <v>0</v>
      </c>
      <c r="K190" s="233" t="s">
        <v>3467</v>
      </c>
      <c r="L190" s="238"/>
      <c r="M190" s="239" t="s">
        <v>19</v>
      </c>
      <c r="N190" s="240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246</v>
      </c>
      <c r="AT190" s="191" t="s">
        <v>242</v>
      </c>
      <c r="AU190" s="191" t="s">
        <v>82</v>
      </c>
      <c r="AY190" s="19" t="s">
        <v>226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234</v>
      </c>
      <c r="BM190" s="191" t="s">
        <v>3575</v>
      </c>
    </row>
    <row r="191" spans="1:65" s="2" customFormat="1" ht="16.5" customHeight="1">
      <c r="A191" s="36"/>
      <c r="B191" s="37"/>
      <c r="C191" s="180" t="s">
        <v>1122</v>
      </c>
      <c r="D191" s="180" t="s">
        <v>229</v>
      </c>
      <c r="E191" s="181" t="s">
        <v>3576</v>
      </c>
      <c r="F191" s="182" t="s">
        <v>3577</v>
      </c>
      <c r="G191" s="183" t="s">
        <v>261</v>
      </c>
      <c r="H191" s="184">
        <v>23</v>
      </c>
      <c r="I191" s="185"/>
      <c r="J191" s="186">
        <f>ROUND(I191*H191,2)</f>
        <v>0</v>
      </c>
      <c r="K191" s="182" t="s">
        <v>233</v>
      </c>
      <c r="L191" s="41"/>
      <c r="M191" s="187" t="s">
        <v>19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234</v>
      </c>
      <c r="AT191" s="191" t="s">
        <v>229</v>
      </c>
      <c r="AU191" s="191" t="s">
        <v>82</v>
      </c>
      <c r="AY191" s="19" t="s">
        <v>226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234</v>
      </c>
      <c r="BM191" s="191" t="s">
        <v>3578</v>
      </c>
    </row>
    <row r="192" spans="1:65" s="2" customFormat="1" ht="11.25">
      <c r="A192" s="36"/>
      <c r="B192" s="37"/>
      <c r="C192" s="38"/>
      <c r="D192" s="193" t="s">
        <v>236</v>
      </c>
      <c r="E192" s="38"/>
      <c r="F192" s="194" t="s">
        <v>3579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236</v>
      </c>
      <c r="AU192" s="19" t="s">
        <v>82</v>
      </c>
    </row>
    <row r="193" spans="1:65" s="2" customFormat="1" ht="16.5" customHeight="1">
      <c r="A193" s="36"/>
      <c r="B193" s="37"/>
      <c r="C193" s="231" t="s">
        <v>1129</v>
      </c>
      <c r="D193" s="231" t="s">
        <v>242</v>
      </c>
      <c r="E193" s="232" t="s">
        <v>3580</v>
      </c>
      <c r="F193" s="233" t="s">
        <v>3581</v>
      </c>
      <c r="G193" s="234" t="s">
        <v>261</v>
      </c>
      <c r="H193" s="235">
        <v>5</v>
      </c>
      <c r="I193" s="236"/>
      <c r="J193" s="237">
        <f t="shared" ref="J193:J199" si="10">ROUND(I193*H193,2)</f>
        <v>0</v>
      </c>
      <c r="K193" s="233" t="s">
        <v>3467</v>
      </c>
      <c r="L193" s="238"/>
      <c r="M193" s="239" t="s">
        <v>19</v>
      </c>
      <c r="N193" s="240" t="s">
        <v>44</v>
      </c>
      <c r="O193" s="66"/>
      <c r="P193" s="189">
        <f t="shared" ref="P193:P199" si="11">O193*H193</f>
        <v>0</v>
      </c>
      <c r="Q193" s="189">
        <v>1.2E-4</v>
      </c>
      <c r="R193" s="189">
        <f t="shared" ref="R193:R199" si="12">Q193*H193</f>
        <v>6.0000000000000006E-4</v>
      </c>
      <c r="S193" s="189">
        <v>0</v>
      </c>
      <c r="T193" s="190">
        <f t="shared" ref="T193:T199" si="13"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246</v>
      </c>
      <c r="AT193" s="191" t="s">
        <v>242</v>
      </c>
      <c r="AU193" s="191" t="s">
        <v>82</v>
      </c>
      <c r="AY193" s="19" t="s">
        <v>226</v>
      </c>
      <c r="BE193" s="192">
        <f t="shared" ref="BE193:BE199" si="14">IF(N193="základní",J193,0)</f>
        <v>0</v>
      </c>
      <c r="BF193" s="192">
        <f t="shared" ref="BF193:BF199" si="15">IF(N193="snížená",J193,0)</f>
        <v>0</v>
      </c>
      <c r="BG193" s="192">
        <f t="shared" ref="BG193:BG199" si="16">IF(N193="zákl. přenesená",J193,0)</f>
        <v>0</v>
      </c>
      <c r="BH193" s="192">
        <f t="shared" ref="BH193:BH199" si="17">IF(N193="sníž. přenesená",J193,0)</f>
        <v>0</v>
      </c>
      <c r="BI193" s="192">
        <f t="shared" ref="BI193:BI199" si="18">IF(N193="nulová",J193,0)</f>
        <v>0</v>
      </c>
      <c r="BJ193" s="19" t="s">
        <v>80</v>
      </c>
      <c r="BK193" s="192">
        <f t="shared" ref="BK193:BK199" si="19">ROUND(I193*H193,2)</f>
        <v>0</v>
      </c>
      <c r="BL193" s="19" t="s">
        <v>234</v>
      </c>
      <c r="BM193" s="191" t="s">
        <v>3582</v>
      </c>
    </row>
    <row r="194" spans="1:65" s="2" customFormat="1" ht="16.5" customHeight="1">
      <c r="A194" s="36"/>
      <c r="B194" s="37"/>
      <c r="C194" s="231" t="s">
        <v>1136</v>
      </c>
      <c r="D194" s="231" t="s">
        <v>242</v>
      </c>
      <c r="E194" s="232" t="s">
        <v>3583</v>
      </c>
      <c r="F194" s="233" t="s">
        <v>3584</v>
      </c>
      <c r="G194" s="234" t="s">
        <v>261</v>
      </c>
      <c r="H194" s="235">
        <v>6</v>
      </c>
      <c r="I194" s="236"/>
      <c r="J194" s="237">
        <f t="shared" si="10"/>
        <v>0</v>
      </c>
      <c r="K194" s="233" t="s">
        <v>3467</v>
      </c>
      <c r="L194" s="238"/>
      <c r="M194" s="239" t="s">
        <v>19</v>
      </c>
      <c r="N194" s="240" t="s">
        <v>44</v>
      </c>
      <c r="O194" s="66"/>
      <c r="P194" s="189">
        <f t="shared" si="11"/>
        <v>0</v>
      </c>
      <c r="Q194" s="189">
        <v>1.2E-4</v>
      </c>
      <c r="R194" s="189">
        <f t="shared" si="12"/>
        <v>7.2000000000000005E-4</v>
      </c>
      <c r="S194" s="189">
        <v>0</v>
      </c>
      <c r="T194" s="190">
        <f t="shared" si="1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246</v>
      </c>
      <c r="AT194" s="191" t="s">
        <v>242</v>
      </c>
      <c r="AU194" s="191" t="s">
        <v>82</v>
      </c>
      <c r="AY194" s="19" t="s">
        <v>226</v>
      </c>
      <c r="BE194" s="192">
        <f t="shared" si="14"/>
        <v>0</v>
      </c>
      <c r="BF194" s="192">
        <f t="shared" si="15"/>
        <v>0</v>
      </c>
      <c r="BG194" s="192">
        <f t="shared" si="16"/>
        <v>0</v>
      </c>
      <c r="BH194" s="192">
        <f t="shared" si="17"/>
        <v>0</v>
      </c>
      <c r="BI194" s="192">
        <f t="shared" si="18"/>
        <v>0</v>
      </c>
      <c r="BJ194" s="19" t="s">
        <v>80</v>
      </c>
      <c r="BK194" s="192">
        <f t="shared" si="19"/>
        <v>0</v>
      </c>
      <c r="BL194" s="19" t="s">
        <v>234</v>
      </c>
      <c r="BM194" s="191" t="s">
        <v>3585</v>
      </c>
    </row>
    <row r="195" spans="1:65" s="2" customFormat="1" ht="16.5" customHeight="1">
      <c r="A195" s="36"/>
      <c r="B195" s="37"/>
      <c r="C195" s="231" t="s">
        <v>1142</v>
      </c>
      <c r="D195" s="231" t="s">
        <v>242</v>
      </c>
      <c r="E195" s="232" t="s">
        <v>3586</v>
      </c>
      <c r="F195" s="233" t="s">
        <v>3587</v>
      </c>
      <c r="G195" s="234" t="s">
        <v>261</v>
      </c>
      <c r="H195" s="235">
        <v>9</v>
      </c>
      <c r="I195" s="236"/>
      <c r="J195" s="237">
        <f t="shared" si="10"/>
        <v>0</v>
      </c>
      <c r="K195" s="233" t="s">
        <v>3467</v>
      </c>
      <c r="L195" s="238"/>
      <c r="M195" s="239" t="s">
        <v>19</v>
      </c>
      <c r="N195" s="240" t="s">
        <v>44</v>
      </c>
      <c r="O195" s="66"/>
      <c r="P195" s="189">
        <f t="shared" si="11"/>
        <v>0</v>
      </c>
      <c r="Q195" s="189">
        <v>1.2E-4</v>
      </c>
      <c r="R195" s="189">
        <f t="shared" si="12"/>
        <v>1.08E-3</v>
      </c>
      <c r="S195" s="189">
        <v>0</v>
      </c>
      <c r="T195" s="190">
        <f t="shared" si="1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246</v>
      </c>
      <c r="AT195" s="191" t="s">
        <v>242</v>
      </c>
      <c r="AU195" s="191" t="s">
        <v>82</v>
      </c>
      <c r="AY195" s="19" t="s">
        <v>226</v>
      </c>
      <c r="BE195" s="192">
        <f t="shared" si="14"/>
        <v>0</v>
      </c>
      <c r="BF195" s="192">
        <f t="shared" si="15"/>
        <v>0</v>
      </c>
      <c r="BG195" s="192">
        <f t="shared" si="16"/>
        <v>0</v>
      </c>
      <c r="BH195" s="192">
        <f t="shared" si="17"/>
        <v>0</v>
      </c>
      <c r="BI195" s="192">
        <f t="shared" si="18"/>
        <v>0</v>
      </c>
      <c r="BJ195" s="19" t="s">
        <v>80</v>
      </c>
      <c r="BK195" s="192">
        <f t="shared" si="19"/>
        <v>0</v>
      </c>
      <c r="BL195" s="19" t="s">
        <v>234</v>
      </c>
      <c r="BM195" s="191" t="s">
        <v>3588</v>
      </c>
    </row>
    <row r="196" spans="1:65" s="2" customFormat="1" ht="16.5" customHeight="1">
      <c r="A196" s="36"/>
      <c r="B196" s="37"/>
      <c r="C196" s="231" t="s">
        <v>1148</v>
      </c>
      <c r="D196" s="231" t="s">
        <v>242</v>
      </c>
      <c r="E196" s="232" t="s">
        <v>3589</v>
      </c>
      <c r="F196" s="233" t="s">
        <v>3590</v>
      </c>
      <c r="G196" s="234" t="s">
        <v>261</v>
      </c>
      <c r="H196" s="235">
        <v>1</v>
      </c>
      <c r="I196" s="236"/>
      <c r="J196" s="237">
        <f t="shared" si="10"/>
        <v>0</v>
      </c>
      <c r="K196" s="233" t="s">
        <v>3467</v>
      </c>
      <c r="L196" s="238"/>
      <c r="M196" s="239" t="s">
        <v>19</v>
      </c>
      <c r="N196" s="240" t="s">
        <v>44</v>
      </c>
      <c r="O196" s="66"/>
      <c r="P196" s="189">
        <f t="shared" si="11"/>
        <v>0</v>
      </c>
      <c r="Q196" s="189">
        <v>1.2E-4</v>
      </c>
      <c r="R196" s="189">
        <f t="shared" si="12"/>
        <v>1.2E-4</v>
      </c>
      <c r="S196" s="189">
        <v>0</v>
      </c>
      <c r="T196" s="190">
        <f t="shared" si="1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246</v>
      </c>
      <c r="AT196" s="191" t="s">
        <v>242</v>
      </c>
      <c r="AU196" s="191" t="s">
        <v>82</v>
      </c>
      <c r="AY196" s="19" t="s">
        <v>226</v>
      </c>
      <c r="BE196" s="192">
        <f t="shared" si="14"/>
        <v>0</v>
      </c>
      <c r="BF196" s="192">
        <f t="shared" si="15"/>
        <v>0</v>
      </c>
      <c r="BG196" s="192">
        <f t="shared" si="16"/>
        <v>0</v>
      </c>
      <c r="BH196" s="192">
        <f t="shared" si="17"/>
        <v>0</v>
      </c>
      <c r="BI196" s="192">
        <f t="shared" si="18"/>
        <v>0</v>
      </c>
      <c r="BJ196" s="19" t="s">
        <v>80</v>
      </c>
      <c r="BK196" s="192">
        <f t="shared" si="19"/>
        <v>0</v>
      </c>
      <c r="BL196" s="19" t="s">
        <v>234</v>
      </c>
      <c r="BM196" s="191" t="s">
        <v>3591</v>
      </c>
    </row>
    <row r="197" spans="1:65" s="2" customFormat="1" ht="16.5" customHeight="1">
      <c r="A197" s="36"/>
      <c r="B197" s="37"/>
      <c r="C197" s="231" t="s">
        <v>1153</v>
      </c>
      <c r="D197" s="231" t="s">
        <v>242</v>
      </c>
      <c r="E197" s="232" t="s">
        <v>3592</v>
      </c>
      <c r="F197" s="233" t="s">
        <v>3593</v>
      </c>
      <c r="G197" s="234" t="s">
        <v>261</v>
      </c>
      <c r="H197" s="235">
        <v>1</v>
      </c>
      <c r="I197" s="236"/>
      <c r="J197" s="237">
        <f t="shared" si="10"/>
        <v>0</v>
      </c>
      <c r="K197" s="233" t="s">
        <v>3467</v>
      </c>
      <c r="L197" s="238"/>
      <c r="M197" s="239" t="s">
        <v>19</v>
      </c>
      <c r="N197" s="240" t="s">
        <v>44</v>
      </c>
      <c r="O197" s="66"/>
      <c r="P197" s="189">
        <f t="shared" si="11"/>
        <v>0</v>
      </c>
      <c r="Q197" s="189">
        <v>1.2E-4</v>
      </c>
      <c r="R197" s="189">
        <f t="shared" si="12"/>
        <v>1.2E-4</v>
      </c>
      <c r="S197" s="189">
        <v>0</v>
      </c>
      <c r="T197" s="190">
        <f t="shared" si="1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246</v>
      </c>
      <c r="AT197" s="191" t="s">
        <v>242</v>
      </c>
      <c r="AU197" s="191" t="s">
        <v>82</v>
      </c>
      <c r="AY197" s="19" t="s">
        <v>226</v>
      </c>
      <c r="BE197" s="192">
        <f t="shared" si="14"/>
        <v>0</v>
      </c>
      <c r="BF197" s="192">
        <f t="shared" si="15"/>
        <v>0</v>
      </c>
      <c r="BG197" s="192">
        <f t="shared" si="16"/>
        <v>0</v>
      </c>
      <c r="BH197" s="192">
        <f t="shared" si="17"/>
        <v>0</v>
      </c>
      <c r="BI197" s="192">
        <f t="shared" si="18"/>
        <v>0</v>
      </c>
      <c r="BJ197" s="19" t="s">
        <v>80</v>
      </c>
      <c r="BK197" s="192">
        <f t="shared" si="19"/>
        <v>0</v>
      </c>
      <c r="BL197" s="19" t="s">
        <v>234</v>
      </c>
      <c r="BM197" s="191" t="s">
        <v>3594</v>
      </c>
    </row>
    <row r="198" spans="1:65" s="2" customFormat="1" ht="16.5" customHeight="1">
      <c r="A198" s="36"/>
      <c r="B198" s="37"/>
      <c r="C198" s="231" t="s">
        <v>1159</v>
      </c>
      <c r="D198" s="231" t="s">
        <v>242</v>
      </c>
      <c r="E198" s="232" t="s">
        <v>3595</v>
      </c>
      <c r="F198" s="233" t="s">
        <v>3596</v>
      </c>
      <c r="G198" s="234" t="s">
        <v>261</v>
      </c>
      <c r="H198" s="235">
        <v>1</v>
      </c>
      <c r="I198" s="236"/>
      <c r="J198" s="237">
        <f t="shared" si="10"/>
        <v>0</v>
      </c>
      <c r="K198" s="233" t="s">
        <v>3467</v>
      </c>
      <c r="L198" s="238"/>
      <c r="M198" s="239" t="s">
        <v>19</v>
      </c>
      <c r="N198" s="240" t="s">
        <v>44</v>
      </c>
      <c r="O198" s="66"/>
      <c r="P198" s="189">
        <f t="shared" si="11"/>
        <v>0</v>
      </c>
      <c r="Q198" s="189">
        <v>1.2E-4</v>
      </c>
      <c r="R198" s="189">
        <f t="shared" si="12"/>
        <v>1.2E-4</v>
      </c>
      <c r="S198" s="189">
        <v>0</v>
      </c>
      <c r="T198" s="190">
        <f t="shared" si="1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246</v>
      </c>
      <c r="AT198" s="191" t="s">
        <v>242</v>
      </c>
      <c r="AU198" s="191" t="s">
        <v>82</v>
      </c>
      <c r="AY198" s="19" t="s">
        <v>226</v>
      </c>
      <c r="BE198" s="192">
        <f t="shared" si="14"/>
        <v>0</v>
      </c>
      <c r="BF198" s="192">
        <f t="shared" si="15"/>
        <v>0</v>
      </c>
      <c r="BG198" s="192">
        <f t="shared" si="16"/>
        <v>0</v>
      </c>
      <c r="BH198" s="192">
        <f t="shared" si="17"/>
        <v>0</v>
      </c>
      <c r="BI198" s="192">
        <f t="shared" si="18"/>
        <v>0</v>
      </c>
      <c r="BJ198" s="19" t="s">
        <v>80</v>
      </c>
      <c r="BK198" s="192">
        <f t="shared" si="19"/>
        <v>0</v>
      </c>
      <c r="BL198" s="19" t="s">
        <v>234</v>
      </c>
      <c r="BM198" s="191" t="s">
        <v>3597</v>
      </c>
    </row>
    <row r="199" spans="1:65" s="2" customFormat="1" ht="16.5" customHeight="1">
      <c r="A199" s="36"/>
      <c r="B199" s="37"/>
      <c r="C199" s="180" t="s">
        <v>1164</v>
      </c>
      <c r="D199" s="180" t="s">
        <v>229</v>
      </c>
      <c r="E199" s="181" t="s">
        <v>3598</v>
      </c>
      <c r="F199" s="182" t="s">
        <v>3599</v>
      </c>
      <c r="G199" s="183" t="s">
        <v>261</v>
      </c>
      <c r="H199" s="184">
        <v>2</v>
      </c>
      <c r="I199" s="185"/>
      <c r="J199" s="186">
        <f t="shared" si="10"/>
        <v>0</v>
      </c>
      <c r="K199" s="182" t="s">
        <v>233</v>
      </c>
      <c r="L199" s="41"/>
      <c r="M199" s="187" t="s">
        <v>19</v>
      </c>
      <c r="N199" s="188" t="s">
        <v>44</v>
      </c>
      <c r="O199" s="66"/>
      <c r="P199" s="189">
        <f t="shared" si="11"/>
        <v>0</v>
      </c>
      <c r="Q199" s="189">
        <v>0</v>
      </c>
      <c r="R199" s="189">
        <f t="shared" si="12"/>
        <v>0</v>
      </c>
      <c r="S199" s="189">
        <v>0</v>
      </c>
      <c r="T199" s="190">
        <f t="shared" si="1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234</v>
      </c>
      <c r="AT199" s="191" t="s">
        <v>229</v>
      </c>
      <c r="AU199" s="191" t="s">
        <v>82</v>
      </c>
      <c r="AY199" s="19" t="s">
        <v>226</v>
      </c>
      <c r="BE199" s="192">
        <f t="shared" si="14"/>
        <v>0</v>
      </c>
      <c r="BF199" s="192">
        <f t="shared" si="15"/>
        <v>0</v>
      </c>
      <c r="BG199" s="192">
        <f t="shared" si="16"/>
        <v>0</v>
      </c>
      <c r="BH199" s="192">
        <f t="shared" si="17"/>
        <v>0</v>
      </c>
      <c r="BI199" s="192">
        <f t="shared" si="18"/>
        <v>0</v>
      </c>
      <c r="BJ199" s="19" t="s">
        <v>80</v>
      </c>
      <c r="BK199" s="192">
        <f t="shared" si="19"/>
        <v>0</v>
      </c>
      <c r="BL199" s="19" t="s">
        <v>234</v>
      </c>
      <c r="BM199" s="191" t="s">
        <v>3600</v>
      </c>
    </row>
    <row r="200" spans="1:65" s="2" customFormat="1" ht="11.25">
      <c r="A200" s="36"/>
      <c r="B200" s="37"/>
      <c r="C200" s="38"/>
      <c r="D200" s="193" t="s">
        <v>236</v>
      </c>
      <c r="E200" s="38"/>
      <c r="F200" s="194" t="s">
        <v>3601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236</v>
      </c>
      <c r="AU200" s="19" t="s">
        <v>82</v>
      </c>
    </row>
    <row r="201" spans="1:65" s="2" customFormat="1" ht="16.5" customHeight="1">
      <c r="A201" s="36"/>
      <c r="B201" s="37"/>
      <c r="C201" s="231" t="s">
        <v>1170</v>
      </c>
      <c r="D201" s="231" t="s">
        <v>242</v>
      </c>
      <c r="E201" s="232" t="s">
        <v>3602</v>
      </c>
      <c r="F201" s="233" t="s">
        <v>3603</v>
      </c>
      <c r="G201" s="234" t="s">
        <v>261</v>
      </c>
      <c r="H201" s="235">
        <v>2</v>
      </c>
      <c r="I201" s="236"/>
      <c r="J201" s="237">
        <f>ROUND(I201*H201,2)</f>
        <v>0</v>
      </c>
      <c r="K201" s="233" t="s">
        <v>3467</v>
      </c>
      <c r="L201" s="238"/>
      <c r="M201" s="239" t="s">
        <v>19</v>
      </c>
      <c r="N201" s="240" t="s">
        <v>44</v>
      </c>
      <c r="O201" s="66"/>
      <c r="P201" s="189">
        <f>O201*H201</f>
        <v>0</v>
      </c>
      <c r="Q201" s="189">
        <v>6.9999999999999994E-5</v>
      </c>
      <c r="R201" s="189">
        <f>Q201*H201</f>
        <v>1.3999999999999999E-4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246</v>
      </c>
      <c r="AT201" s="191" t="s">
        <v>242</v>
      </c>
      <c r="AU201" s="191" t="s">
        <v>82</v>
      </c>
      <c r="AY201" s="19" t="s">
        <v>226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234</v>
      </c>
      <c r="BM201" s="191" t="s">
        <v>3604</v>
      </c>
    </row>
    <row r="202" spans="1:65" s="2" customFormat="1" ht="16.5" customHeight="1">
      <c r="A202" s="36"/>
      <c r="B202" s="37"/>
      <c r="C202" s="180" t="s">
        <v>1776</v>
      </c>
      <c r="D202" s="180" t="s">
        <v>229</v>
      </c>
      <c r="E202" s="181" t="s">
        <v>3605</v>
      </c>
      <c r="F202" s="182" t="s">
        <v>3606</v>
      </c>
      <c r="G202" s="183" t="s">
        <v>261</v>
      </c>
      <c r="H202" s="184">
        <v>2</v>
      </c>
      <c r="I202" s="185"/>
      <c r="J202" s="186">
        <f>ROUND(I202*H202,2)</f>
        <v>0</v>
      </c>
      <c r="K202" s="182" t="s">
        <v>233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234</v>
      </c>
      <c r="AT202" s="191" t="s">
        <v>229</v>
      </c>
      <c r="AU202" s="191" t="s">
        <v>82</v>
      </c>
      <c r="AY202" s="19" t="s">
        <v>226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234</v>
      </c>
      <c r="BM202" s="191" t="s">
        <v>3607</v>
      </c>
    </row>
    <row r="203" spans="1:65" s="2" customFormat="1" ht="11.25">
      <c r="A203" s="36"/>
      <c r="B203" s="37"/>
      <c r="C203" s="38"/>
      <c r="D203" s="193" t="s">
        <v>236</v>
      </c>
      <c r="E203" s="38"/>
      <c r="F203" s="194" t="s">
        <v>3608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236</v>
      </c>
      <c r="AU203" s="19" t="s">
        <v>82</v>
      </c>
    </row>
    <row r="204" spans="1:65" s="2" customFormat="1" ht="16.5" customHeight="1">
      <c r="A204" s="36"/>
      <c r="B204" s="37"/>
      <c r="C204" s="231" t="s">
        <v>1780</v>
      </c>
      <c r="D204" s="231" t="s">
        <v>242</v>
      </c>
      <c r="E204" s="232" t="s">
        <v>3609</v>
      </c>
      <c r="F204" s="233" t="s">
        <v>3610</v>
      </c>
      <c r="G204" s="234" t="s">
        <v>261</v>
      </c>
      <c r="H204" s="235">
        <v>2</v>
      </c>
      <c r="I204" s="236"/>
      <c r="J204" s="237">
        <f>ROUND(I204*H204,2)</f>
        <v>0</v>
      </c>
      <c r="K204" s="233" t="s">
        <v>3467</v>
      </c>
      <c r="L204" s="238"/>
      <c r="M204" s="239" t="s">
        <v>19</v>
      </c>
      <c r="N204" s="240" t="s">
        <v>44</v>
      </c>
      <c r="O204" s="66"/>
      <c r="P204" s="189">
        <f>O204*H204</f>
        <v>0</v>
      </c>
      <c r="Q204" s="189">
        <v>3.6000000000000002E-4</v>
      </c>
      <c r="R204" s="189">
        <f>Q204*H204</f>
        <v>7.2000000000000005E-4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246</v>
      </c>
      <c r="AT204" s="191" t="s">
        <v>242</v>
      </c>
      <c r="AU204" s="191" t="s">
        <v>82</v>
      </c>
      <c r="AY204" s="19" t="s">
        <v>226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234</v>
      </c>
      <c r="BM204" s="191" t="s">
        <v>3611</v>
      </c>
    </row>
    <row r="205" spans="1:65" s="2" customFormat="1" ht="16.5" customHeight="1">
      <c r="A205" s="36"/>
      <c r="B205" s="37"/>
      <c r="C205" s="180" t="s">
        <v>1785</v>
      </c>
      <c r="D205" s="180" t="s">
        <v>229</v>
      </c>
      <c r="E205" s="181" t="s">
        <v>3612</v>
      </c>
      <c r="F205" s="182" t="s">
        <v>3613</v>
      </c>
      <c r="G205" s="183" t="s">
        <v>261</v>
      </c>
      <c r="H205" s="184">
        <v>6</v>
      </c>
      <c r="I205" s="185"/>
      <c r="J205" s="186">
        <f>ROUND(I205*H205,2)</f>
        <v>0</v>
      </c>
      <c r="K205" s="182" t="s">
        <v>233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234</v>
      </c>
      <c r="AT205" s="191" t="s">
        <v>229</v>
      </c>
      <c r="AU205" s="191" t="s">
        <v>82</v>
      </c>
      <c r="AY205" s="19" t="s">
        <v>226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234</v>
      </c>
      <c r="BM205" s="191" t="s">
        <v>3614</v>
      </c>
    </row>
    <row r="206" spans="1:65" s="2" customFormat="1" ht="11.25">
      <c r="A206" s="36"/>
      <c r="B206" s="37"/>
      <c r="C206" s="38"/>
      <c r="D206" s="193" t="s">
        <v>236</v>
      </c>
      <c r="E206" s="38"/>
      <c r="F206" s="194" t="s">
        <v>3615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236</v>
      </c>
      <c r="AU206" s="19" t="s">
        <v>82</v>
      </c>
    </row>
    <row r="207" spans="1:65" s="2" customFormat="1" ht="16.5" customHeight="1">
      <c r="A207" s="36"/>
      <c r="B207" s="37"/>
      <c r="C207" s="231" t="s">
        <v>1789</v>
      </c>
      <c r="D207" s="231" t="s">
        <v>242</v>
      </c>
      <c r="E207" s="232" t="s">
        <v>3616</v>
      </c>
      <c r="F207" s="233" t="s">
        <v>3617</v>
      </c>
      <c r="G207" s="234" t="s">
        <v>261</v>
      </c>
      <c r="H207" s="235">
        <v>3</v>
      </c>
      <c r="I207" s="236"/>
      <c r="J207" s="237">
        <f>ROUND(I207*H207,2)</f>
        <v>0</v>
      </c>
      <c r="K207" s="233" t="s">
        <v>3467</v>
      </c>
      <c r="L207" s="238"/>
      <c r="M207" s="239" t="s">
        <v>19</v>
      </c>
      <c r="N207" s="240" t="s">
        <v>44</v>
      </c>
      <c r="O207" s="66"/>
      <c r="P207" s="189">
        <f>O207*H207</f>
        <v>0</v>
      </c>
      <c r="Q207" s="189">
        <v>3.6000000000000002E-4</v>
      </c>
      <c r="R207" s="189">
        <f>Q207*H207</f>
        <v>1.08E-3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246</v>
      </c>
      <c r="AT207" s="191" t="s">
        <v>242</v>
      </c>
      <c r="AU207" s="191" t="s">
        <v>82</v>
      </c>
      <c r="AY207" s="19" t="s">
        <v>226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234</v>
      </c>
      <c r="BM207" s="191" t="s">
        <v>3618</v>
      </c>
    </row>
    <row r="208" spans="1:65" s="2" customFormat="1" ht="16.5" customHeight="1">
      <c r="A208" s="36"/>
      <c r="B208" s="37"/>
      <c r="C208" s="231" t="s">
        <v>1794</v>
      </c>
      <c r="D208" s="231" t="s">
        <v>242</v>
      </c>
      <c r="E208" s="232" t="s">
        <v>3619</v>
      </c>
      <c r="F208" s="233" t="s">
        <v>3620</v>
      </c>
      <c r="G208" s="234" t="s">
        <v>261</v>
      </c>
      <c r="H208" s="235">
        <v>2</v>
      </c>
      <c r="I208" s="236"/>
      <c r="J208" s="237">
        <f>ROUND(I208*H208,2)</f>
        <v>0</v>
      </c>
      <c r="K208" s="233" t="s">
        <v>3467</v>
      </c>
      <c r="L208" s="238"/>
      <c r="M208" s="239" t="s">
        <v>19</v>
      </c>
      <c r="N208" s="240" t="s">
        <v>44</v>
      </c>
      <c r="O208" s="66"/>
      <c r="P208" s="189">
        <f>O208*H208</f>
        <v>0</v>
      </c>
      <c r="Q208" s="189">
        <v>3.2000000000000003E-4</v>
      </c>
      <c r="R208" s="189">
        <f>Q208*H208</f>
        <v>6.4000000000000005E-4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246</v>
      </c>
      <c r="AT208" s="191" t="s">
        <v>242</v>
      </c>
      <c r="AU208" s="191" t="s">
        <v>82</v>
      </c>
      <c r="AY208" s="19" t="s">
        <v>226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234</v>
      </c>
      <c r="BM208" s="191" t="s">
        <v>3621</v>
      </c>
    </row>
    <row r="209" spans="1:65" s="2" customFormat="1" ht="16.5" customHeight="1">
      <c r="A209" s="36"/>
      <c r="B209" s="37"/>
      <c r="C209" s="231" t="s">
        <v>1800</v>
      </c>
      <c r="D209" s="231" t="s">
        <v>242</v>
      </c>
      <c r="E209" s="232" t="s">
        <v>3622</v>
      </c>
      <c r="F209" s="233" t="s">
        <v>3623</v>
      </c>
      <c r="G209" s="234" t="s">
        <v>261</v>
      </c>
      <c r="H209" s="235">
        <v>1</v>
      </c>
      <c r="I209" s="236"/>
      <c r="J209" s="237">
        <f>ROUND(I209*H209,2)</f>
        <v>0</v>
      </c>
      <c r="K209" s="233" t="s">
        <v>3467</v>
      </c>
      <c r="L209" s="238"/>
      <c r="M209" s="239" t="s">
        <v>19</v>
      </c>
      <c r="N209" s="240" t="s">
        <v>44</v>
      </c>
      <c r="O209" s="66"/>
      <c r="P209" s="189">
        <f>O209*H209</f>
        <v>0</v>
      </c>
      <c r="Q209" s="189">
        <v>3.3E-4</v>
      </c>
      <c r="R209" s="189">
        <f>Q209*H209</f>
        <v>3.3E-4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246</v>
      </c>
      <c r="AT209" s="191" t="s">
        <v>242</v>
      </c>
      <c r="AU209" s="191" t="s">
        <v>82</v>
      </c>
      <c r="AY209" s="19" t="s">
        <v>226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234</v>
      </c>
      <c r="BM209" s="191" t="s">
        <v>3624</v>
      </c>
    </row>
    <row r="210" spans="1:65" s="2" customFormat="1" ht="16.5" customHeight="1">
      <c r="A210" s="36"/>
      <c r="B210" s="37"/>
      <c r="C210" s="180" t="s">
        <v>1805</v>
      </c>
      <c r="D210" s="180" t="s">
        <v>229</v>
      </c>
      <c r="E210" s="181" t="s">
        <v>3625</v>
      </c>
      <c r="F210" s="182" t="s">
        <v>3626</v>
      </c>
      <c r="G210" s="183" t="s">
        <v>261</v>
      </c>
      <c r="H210" s="184">
        <v>25</v>
      </c>
      <c r="I210" s="185"/>
      <c r="J210" s="186">
        <f>ROUND(I210*H210,2)</f>
        <v>0</v>
      </c>
      <c r="K210" s="182" t="s">
        <v>233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234</v>
      </c>
      <c r="AT210" s="191" t="s">
        <v>229</v>
      </c>
      <c r="AU210" s="191" t="s">
        <v>82</v>
      </c>
      <c r="AY210" s="19" t="s">
        <v>226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234</v>
      </c>
      <c r="BM210" s="191" t="s">
        <v>3627</v>
      </c>
    </row>
    <row r="211" spans="1:65" s="2" customFormat="1" ht="11.25">
      <c r="A211" s="36"/>
      <c r="B211" s="37"/>
      <c r="C211" s="38"/>
      <c r="D211" s="193" t="s">
        <v>236</v>
      </c>
      <c r="E211" s="38"/>
      <c r="F211" s="194" t="s">
        <v>3628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236</v>
      </c>
      <c r="AU211" s="19" t="s">
        <v>82</v>
      </c>
    </row>
    <row r="212" spans="1:65" s="2" customFormat="1" ht="16.5" customHeight="1">
      <c r="A212" s="36"/>
      <c r="B212" s="37"/>
      <c r="C212" s="231" t="s">
        <v>1812</v>
      </c>
      <c r="D212" s="231" t="s">
        <v>242</v>
      </c>
      <c r="E212" s="232" t="s">
        <v>3629</v>
      </c>
      <c r="F212" s="233" t="s">
        <v>3630</v>
      </c>
      <c r="G212" s="234" t="s">
        <v>261</v>
      </c>
      <c r="H212" s="235">
        <v>2</v>
      </c>
      <c r="I212" s="236"/>
      <c r="J212" s="237">
        <f>ROUND(I212*H212,2)</f>
        <v>0</v>
      </c>
      <c r="K212" s="233" t="s">
        <v>3467</v>
      </c>
      <c r="L212" s="238"/>
      <c r="M212" s="239" t="s">
        <v>19</v>
      </c>
      <c r="N212" s="240" t="s">
        <v>44</v>
      </c>
      <c r="O212" s="66"/>
      <c r="P212" s="189">
        <f>O212*H212</f>
        <v>0</v>
      </c>
      <c r="Q212" s="189">
        <v>2.0000000000000001E-4</v>
      </c>
      <c r="R212" s="189">
        <f>Q212*H212</f>
        <v>4.0000000000000002E-4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246</v>
      </c>
      <c r="AT212" s="191" t="s">
        <v>242</v>
      </c>
      <c r="AU212" s="191" t="s">
        <v>82</v>
      </c>
      <c r="AY212" s="19" t="s">
        <v>226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234</v>
      </c>
      <c r="BM212" s="191" t="s">
        <v>3631</v>
      </c>
    </row>
    <row r="213" spans="1:65" s="2" customFormat="1" ht="16.5" customHeight="1">
      <c r="A213" s="36"/>
      <c r="B213" s="37"/>
      <c r="C213" s="231" t="s">
        <v>1817</v>
      </c>
      <c r="D213" s="231" t="s">
        <v>242</v>
      </c>
      <c r="E213" s="232" t="s">
        <v>3632</v>
      </c>
      <c r="F213" s="233" t="s">
        <v>3633</v>
      </c>
      <c r="G213" s="234" t="s">
        <v>261</v>
      </c>
      <c r="H213" s="235">
        <v>1</v>
      </c>
      <c r="I213" s="236"/>
      <c r="J213" s="237">
        <f>ROUND(I213*H213,2)</f>
        <v>0</v>
      </c>
      <c r="K213" s="233" t="s">
        <v>3467</v>
      </c>
      <c r="L213" s="238"/>
      <c r="M213" s="239" t="s">
        <v>19</v>
      </c>
      <c r="N213" s="240" t="s">
        <v>44</v>
      </c>
      <c r="O213" s="66"/>
      <c r="P213" s="189">
        <f>O213*H213</f>
        <v>0</v>
      </c>
      <c r="Q213" s="189">
        <v>2.0000000000000001E-4</v>
      </c>
      <c r="R213" s="189">
        <f>Q213*H213</f>
        <v>2.0000000000000001E-4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246</v>
      </c>
      <c r="AT213" s="191" t="s">
        <v>242</v>
      </c>
      <c r="AU213" s="191" t="s">
        <v>82</v>
      </c>
      <c r="AY213" s="19" t="s">
        <v>226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234</v>
      </c>
      <c r="BM213" s="191" t="s">
        <v>3634</v>
      </c>
    </row>
    <row r="214" spans="1:65" s="2" customFormat="1" ht="16.5" customHeight="1">
      <c r="A214" s="36"/>
      <c r="B214" s="37"/>
      <c r="C214" s="231" t="s">
        <v>1822</v>
      </c>
      <c r="D214" s="231" t="s">
        <v>242</v>
      </c>
      <c r="E214" s="232" t="s">
        <v>3635</v>
      </c>
      <c r="F214" s="233" t="s">
        <v>3636</v>
      </c>
      <c r="G214" s="234" t="s">
        <v>261</v>
      </c>
      <c r="H214" s="235">
        <v>22</v>
      </c>
      <c r="I214" s="236"/>
      <c r="J214" s="237">
        <f>ROUND(I214*H214,2)</f>
        <v>0</v>
      </c>
      <c r="K214" s="233" t="s">
        <v>3467</v>
      </c>
      <c r="L214" s="238"/>
      <c r="M214" s="239" t="s">
        <v>19</v>
      </c>
      <c r="N214" s="240" t="s">
        <v>44</v>
      </c>
      <c r="O214" s="66"/>
      <c r="P214" s="189">
        <f>O214*H214</f>
        <v>0</v>
      </c>
      <c r="Q214" s="189">
        <v>2.0000000000000001E-4</v>
      </c>
      <c r="R214" s="189">
        <f>Q214*H214</f>
        <v>4.4000000000000003E-3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246</v>
      </c>
      <c r="AT214" s="191" t="s">
        <v>242</v>
      </c>
      <c r="AU214" s="191" t="s">
        <v>82</v>
      </c>
      <c r="AY214" s="19" t="s">
        <v>226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234</v>
      </c>
      <c r="BM214" s="191" t="s">
        <v>3637</v>
      </c>
    </row>
    <row r="215" spans="1:65" s="2" customFormat="1" ht="16.5" customHeight="1">
      <c r="A215" s="36"/>
      <c r="B215" s="37"/>
      <c r="C215" s="180" t="s">
        <v>1829</v>
      </c>
      <c r="D215" s="180" t="s">
        <v>229</v>
      </c>
      <c r="E215" s="181" t="s">
        <v>3638</v>
      </c>
      <c r="F215" s="182" t="s">
        <v>3639</v>
      </c>
      <c r="G215" s="183" t="s">
        <v>261</v>
      </c>
      <c r="H215" s="184">
        <v>3</v>
      </c>
      <c r="I215" s="185"/>
      <c r="J215" s="186">
        <f>ROUND(I215*H215,2)</f>
        <v>0</v>
      </c>
      <c r="K215" s="182" t="s">
        <v>233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234</v>
      </c>
      <c r="AT215" s="191" t="s">
        <v>229</v>
      </c>
      <c r="AU215" s="191" t="s">
        <v>82</v>
      </c>
      <c r="AY215" s="19" t="s">
        <v>226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234</v>
      </c>
      <c r="BM215" s="191" t="s">
        <v>3640</v>
      </c>
    </row>
    <row r="216" spans="1:65" s="2" customFormat="1" ht="11.25">
      <c r="A216" s="36"/>
      <c r="B216" s="37"/>
      <c r="C216" s="38"/>
      <c r="D216" s="193" t="s">
        <v>236</v>
      </c>
      <c r="E216" s="38"/>
      <c r="F216" s="194" t="s">
        <v>3641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236</v>
      </c>
      <c r="AU216" s="19" t="s">
        <v>82</v>
      </c>
    </row>
    <row r="217" spans="1:65" s="2" customFormat="1" ht="16.5" customHeight="1">
      <c r="A217" s="36"/>
      <c r="B217" s="37"/>
      <c r="C217" s="231" t="s">
        <v>1835</v>
      </c>
      <c r="D217" s="231" t="s">
        <v>242</v>
      </c>
      <c r="E217" s="232" t="s">
        <v>3642</v>
      </c>
      <c r="F217" s="233" t="s">
        <v>3643</v>
      </c>
      <c r="G217" s="234" t="s">
        <v>261</v>
      </c>
      <c r="H217" s="235">
        <v>1</v>
      </c>
      <c r="I217" s="236"/>
      <c r="J217" s="237">
        <f>ROUND(I217*H217,2)</f>
        <v>0</v>
      </c>
      <c r="K217" s="233" t="s">
        <v>3467</v>
      </c>
      <c r="L217" s="238"/>
      <c r="M217" s="239" t="s">
        <v>19</v>
      </c>
      <c r="N217" s="240" t="s">
        <v>44</v>
      </c>
      <c r="O217" s="66"/>
      <c r="P217" s="189">
        <f>O217*H217</f>
        <v>0</v>
      </c>
      <c r="Q217" s="189">
        <v>1.3999999999999999E-4</v>
      </c>
      <c r="R217" s="189">
        <f>Q217*H217</f>
        <v>1.3999999999999999E-4</v>
      </c>
      <c r="S217" s="189">
        <v>0</v>
      </c>
      <c r="T217" s="190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91" t="s">
        <v>246</v>
      </c>
      <c r="AT217" s="191" t="s">
        <v>242</v>
      </c>
      <c r="AU217" s="191" t="s">
        <v>82</v>
      </c>
      <c r="AY217" s="19" t="s">
        <v>226</v>
      </c>
      <c r="BE217" s="192">
        <f>IF(N217="základní",J217,0)</f>
        <v>0</v>
      </c>
      <c r="BF217" s="192">
        <f>IF(N217="snížená",J217,0)</f>
        <v>0</v>
      </c>
      <c r="BG217" s="192">
        <f>IF(N217="zákl. přenesená",J217,0)</f>
        <v>0</v>
      </c>
      <c r="BH217" s="192">
        <f>IF(N217="sníž. přenesená",J217,0)</f>
        <v>0</v>
      </c>
      <c r="BI217" s="192">
        <f>IF(N217="nulová",J217,0)</f>
        <v>0</v>
      </c>
      <c r="BJ217" s="19" t="s">
        <v>80</v>
      </c>
      <c r="BK217" s="192">
        <f>ROUND(I217*H217,2)</f>
        <v>0</v>
      </c>
      <c r="BL217" s="19" t="s">
        <v>234</v>
      </c>
      <c r="BM217" s="191" t="s">
        <v>3644</v>
      </c>
    </row>
    <row r="218" spans="1:65" s="2" customFormat="1" ht="16.5" customHeight="1">
      <c r="A218" s="36"/>
      <c r="B218" s="37"/>
      <c r="C218" s="231" t="s">
        <v>1839</v>
      </c>
      <c r="D218" s="231" t="s">
        <v>242</v>
      </c>
      <c r="E218" s="232" t="s">
        <v>3645</v>
      </c>
      <c r="F218" s="233" t="s">
        <v>3646</v>
      </c>
      <c r="G218" s="234" t="s">
        <v>261</v>
      </c>
      <c r="H218" s="235">
        <v>2</v>
      </c>
      <c r="I218" s="236"/>
      <c r="J218" s="237">
        <f>ROUND(I218*H218,2)</f>
        <v>0</v>
      </c>
      <c r="K218" s="233" t="s">
        <v>3467</v>
      </c>
      <c r="L218" s="238"/>
      <c r="M218" s="239" t="s">
        <v>19</v>
      </c>
      <c r="N218" s="240" t="s">
        <v>44</v>
      </c>
      <c r="O218" s="66"/>
      <c r="P218" s="189">
        <f>O218*H218</f>
        <v>0</v>
      </c>
      <c r="Q218" s="189">
        <v>1.3999999999999999E-4</v>
      </c>
      <c r="R218" s="189">
        <f>Q218*H218</f>
        <v>2.7999999999999998E-4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246</v>
      </c>
      <c r="AT218" s="191" t="s">
        <v>242</v>
      </c>
      <c r="AU218" s="191" t="s">
        <v>82</v>
      </c>
      <c r="AY218" s="19" t="s">
        <v>226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234</v>
      </c>
      <c r="BM218" s="191" t="s">
        <v>3647</v>
      </c>
    </row>
    <row r="219" spans="1:65" s="2" customFormat="1" ht="16.5" customHeight="1">
      <c r="A219" s="36"/>
      <c r="B219" s="37"/>
      <c r="C219" s="180" t="s">
        <v>1848</v>
      </c>
      <c r="D219" s="180" t="s">
        <v>229</v>
      </c>
      <c r="E219" s="181" t="s">
        <v>3648</v>
      </c>
      <c r="F219" s="182" t="s">
        <v>3649</v>
      </c>
      <c r="G219" s="183" t="s">
        <v>261</v>
      </c>
      <c r="H219" s="184">
        <v>1</v>
      </c>
      <c r="I219" s="185"/>
      <c r="J219" s="186">
        <f>ROUND(I219*H219,2)</f>
        <v>0</v>
      </c>
      <c r="K219" s="182" t="s">
        <v>233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234</v>
      </c>
      <c r="AT219" s="191" t="s">
        <v>229</v>
      </c>
      <c r="AU219" s="191" t="s">
        <v>82</v>
      </c>
      <c r="AY219" s="19" t="s">
        <v>226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234</v>
      </c>
      <c r="BM219" s="191" t="s">
        <v>3650</v>
      </c>
    </row>
    <row r="220" spans="1:65" s="2" customFormat="1" ht="11.25">
      <c r="A220" s="36"/>
      <c r="B220" s="37"/>
      <c r="C220" s="38"/>
      <c r="D220" s="193" t="s">
        <v>236</v>
      </c>
      <c r="E220" s="38"/>
      <c r="F220" s="194" t="s">
        <v>3651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236</v>
      </c>
      <c r="AU220" s="19" t="s">
        <v>82</v>
      </c>
    </row>
    <row r="221" spans="1:65" s="2" customFormat="1" ht="16.5" customHeight="1">
      <c r="A221" s="36"/>
      <c r="B221" s="37"/>
      <c r="C221" s="231" t="s">
        <v>1854</v>
      </c>
      <c r="D221" s="231" t="s">
        <v>242</v>
      </c>
      <c r="E221" s="232" t="s">
        <v>3652</v>
      </c>
      <c r="F221" s="233" t="s">
        <v>3653</v>
      </c>
      <c r="G221" s="234" t="s">
        <v>261</v>
      </c>
      <c r="H221" s="235">
        <v>1</v>
      </c>
      <c r="I221" s="236"/>
      <c r="J221" s="237">
        <f>ROUND(I221*H221,2)</f>
        <v>0</v>
      </c>
      <c r="K221" s="233" t="s">
        <v>3467</v>
      </c>
      <c r="L221" s="238"/>
      <c r="M221" s="239" t="s">
        <v>19</v>
      </c>
      <c r="N221" s="240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246</v>
      </c>
      <c r="AT221" s="191" t="s">
        <v>242</v>
      </c>
      <c r="AU221" s="191" t="s">
        <v>82</v>
      </c>
      <c r="AY221" s="19" t="s">
        <v>226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234</v>
      </c>
      <c r="BM221" s="191" t="s">
        <v>3654</v>
      </c>
    </row>
    <row r="222" spans="1:65" s="2" customFormat="1" ht="16.5" customHeight="1">
      <c r="A222" s="36"/>
      <c r="B222" s="37"/>
      <c r="C222" s="180" t="s">
        <v>1860</v>
      </c>
      <c r="D222" s="180" t="s">
        <v>229</v>
      </c>
      <c r="E222" s="181" t="s">
        <v>3655</v>
      </c>
      <c r="F222" s="182" t="s">
        <v>3656</v>
      </c>
      <c r="G222" s="183" t="s">
        <v>261</v>
      </c>
      <c r="H222" s="184">
        <v>5</v>
      </c>
      <c r="I222" s="185"/>
      <c r="J222" s="186">
        <f>ROUND(I222*H222,2)</f>
        <v>0</v>
      </c>
      <c r="K222" s="182" t="s">
        <v>233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234</v>
      </c>
      <c r="AT222" s="191" t="s">
        <v>229</v>
      </c>
      <c r="AU222" s="191" t="s">
        <v>82</v>
      </c>
      <c r="AY222" s="19" t="s">
        <v>226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234</v>
      </c>
      <c r="BM222" s="191" t="s">
        <v>3657</v>
      </c>
    </row>
    <row r="223" spans="1:65" s="2" customFormat="1" ht="11.25">
      <c r="A223" s="36"/>
      <c r="B223" s="37"/>
      <c r="C223" s="38"/>
      <c r="D223" s="193" t="s">
        <v>236</v>
      </c>
      <c r="E223" s="38"/>
      <c r="F223" s="194" t="s">
        <v>3658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236</v>
      </c>
      <c r="AU223" s="19" t="s">
        <v>82</v>
      </c>
    </row>
    <row r="224" spans="1:65" s="2" customFormat="1" ht="16.5" customHeight="1">
      <c r="A224" s="36"/>
      <c r="B224" s="37"/>
      <c r="C224" s="231" t="s">
        <v>1867</v>
      </c>
      <c r="D224" s="231" t="s">
        <v>242</v>
      </c>
      <c r="E224" s="232" t="s">
        <v>3659</v>
      </c>
      <c r="F224" s="233" t="s">
        <v>3660</v>
      </c>
      <c r="G224" s="234" t="s">
        <v>261</v>
      </c>
      <c r="H224" s="235">
        <v>5</v>
      </c>
      <c r="I224" s="236"/>
      <c r="J224" s="237">
        <f>ROUND(I224*H224,2)</f>
        <v>0</v>
      </c>
      <c r="K224" s="233" t="s">
        <v>3467</v>
      </c>
      <c r="L224" s="238"/>
      <c r="M224" s="239" t="s">
        <v>19</v>
      </c>
      <c r="N224" s="240" t="s">
        <v>44</v>
      </c>
      <c r="O224" s="66"/>
      <c r="P224" s="189">
        <f>O224*H224</f>
        <v>0</v>
      </c>
      <c r="Q224" s="189">
        <v>4.6000000000000001E-4</v>
      </c>
      <c r="R224" s="189">
        <f>Q224*H224</f>
        <v>2.3E-3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246</v>
      </c>
      <c r="AT224" s="191" t="s">
        <v>242</v>
      </c>
      <c r="AU224" s="191" t="s">
        <v>82</v>
      </c>
      <c r="AY224" s="19" t="s">
        <v>226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234</v>
      </c>
      <c r="BM224" s="191" t="s">
        <v>3661</v>
      </c>
    </row>
    <row r="225" spans="1:65" s="2" customFormat="1" ht="24.2" customHeight="1">
      <c r="A225" s="36"/>
      <c r="B225" s="37"/>
      <c r="C225" s="180" t="s">
        <v>1873</v>
      </c>
      <c r="D225" s="180" t="s">
        <v>229</v>
      </c>
      <c r="E225" s="181" t="s">
        <v>3662</v>
      </c>
      <c r="F225" s="182" t="s">
        <v>3663</v>
      </c>
      <c r="G225" s="183" t="s">
        <v>261</v>
      </c>
      <c r="H225" s="184">
        <v>20</v>
      </c>
      <c r="I225" s="185"/>
      <c r="J225" s="186">
        <f>ROUND(I225*H225,2)</f>
        <v>0</v>
      </c>
      <c r="K225" s="182" t="s">
        <v>233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234</v>
      </c>
      <c r="AT225" s="191" t="s">
        <v>229</v>
      </c>
      <c r="AU225" s="191" t="s">
        <v>82</v>
      </c>
      <c r="AY225" s="19" t="s">
        <v>226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234</v>
      </c>
      <c r="BM225" s="191" t="s">
        <v>3664</v>
      </c>
    </row>
    <row r="226" spans="1:65" s="2" customFormat="1" ht="11.25">
      <c r="A226" s="36"/>
      <c r="B226" s="37"/>
      <c r="C226" s="38"/>
      <c r="D226" s="193" t="s">
        <v>236</v>
      </c>
      <c r="E226" s="38"/>
      <c r="F226" s="194" t="s">
        <v>3665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236</v>
      </c>
      <c r="AU226" s="19" t="s">
        <v>82</v>
      </c>
    </row>
    <row r="227" spans="1:65" s="2" customFormat="1" ht="16.5" customHeight="1">
      <c r="A227" s="36"/>
      <c r="B227" s="37"/>
      <c r="C227" s="231" t="s">
        <v>1876</v>
      </c>
      <c r="D227" s="231" t="s">
        <v>242</v>
      </c>
      <c r="E227" s="232" t="s">
        <v>3666</v>
      </c>
      <c r="F227" s="233" t="s">
        <v>3667</v>
      </c>
      <c r="G227" s="234" t="s">
        <v>261</v>
      </c>
      <c r="H227" s="235">
        <v>8</v>
      </c>
      <c r="I227" s="236"/>
      <c r="J227" s="237">
        <f>ROUND(I227*H227,2)</f>
        <v>0</v>
      </c>
      <c r="K227" s="233" t="s">
        <v>3467</v>
      </c>
      <c r="L227" s="238"/>
      <c r="M227" s="239" t="s">
        <v>19</v>
      </c>
      <c r="N227" s="240" t="s">
        <v>44</v>
      </c>
      <c r="O227" s="66"/>
      <c r="P227" s="189">
        <f>O227*H227</f>
        <v>0</v>
      </c>
      <c r="Q227" s="189">
        <v>1.1000000000000001E-3</v>
      </c>
      <c r="R227" s="189">
        <f>Q227*H227</f>
        <v>8.8000000000000005E-3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246</v>
      </c>
      <c r="AT227" s="191" t="s">
        <v>242</v>
      </c>
      <c r="AU227" s="191" t="s">
        <v>82</v>
      </c>
      <c r="AY227" s="19" t="s">
        <v>226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234</v>
      </c>
      <c r="BM227" s="191" t="s">
        <v>3668</v>
      </c>
    </row>
    <row r="228" spans="1:65" s="2" customFormat="1" ht="48.75">
      <c r="A228" s="36"/>
      <c r="B228" s="37"/>
      <c r="C228" s="38"/>
      <c r="D228" s="200" t="s">
        <v>737</v>
      </c>
      <c r="E228" s="38"/>
      <c r="F228" s="249" t="s">
        <v>3669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737</v>
      </c>
      <c r="AU228" s="19" t="s">
        <v>82</v>
      </c>
    </row>
    <row r="229" spans="1:65" s="2" customFormat="1" ht="16.5" customHeight="1">
      <c r="A229" s="36"/>
      <c r="B229" s="37"/>
      <c r="C229" s="231" t="s">
        <v>1884</v>
      </c>
      <c r="D229" s="231" t="s">
        <v>242</v>
      </c>
      <c r="E229" s="232" t="s">
        <v>3670</v>
      </c>
      <c r="F229" s="233" t="s">
        <v>3671</v>
      </c>
      <c r="G229" s="234" t="s">
        <v>261</v>
      </c>
      <c r="H229" s="235">
        <v>12</v>
      </c>
      <c r="I229" s="236"/>
      <c r="J229" s="237">
        <f>ROUND(I229*H229,2)</f>
        <v>0</v>
      </c>
      <c r="K229" s="233" t="s">
        <v>3467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246</v>
      </c>
      <c r="AT229" s="191" t="s">
        <v>242</v>
      </c>
      <c r="AU229" s="191" t="s">
        <v>82</v>
      </c>
      <c r="AY229" s="19" t="s">
        <v>226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234</v>
      </c>
      <c r="BM229" s="191" t="s">
        <v>3672</v>
      </c>
    </row>
    <row r="230" spans="1:65" s="2" customFormat="1" ht="24.2" customHeight="1">
      <c r="A230" s="36"/>
      <c r="B230" s="37"/>
      <c r="C230" s="180" t="s">
        <v>1887</v>
      </c>
      <c r="D230" s="180" t="s">
        <v>229</v>
      </c>
      <c r="E230" s="181" t="s">
        <v>3673</v>
      </c>
      <c r="F230" s="182" t="s">
        <v>3674</v>
      </c>
      <c r="G230" s="183" t="s">
        <v>261</v>
      </c>
      <c r="H230" s="184">
        <v>2</v>
      </c>
      <c r="I230" s="185"/>
      <c r="J230" s="186">
        <f>ROUND(I230*H230,2)</f>
        <v>0</v>
      </c>
      <c r="K230" s="182" t="s">
        <v>233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0</v>
      </c>
      <c r="R230" s="189">
        <f>Q230*H230</f>
        <v>0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234</v>
      </c>
      <c r="AT230" s="191" t="s">
        <v>229</v>
      </c>
      <c r="AU230" s="191" t="s">
        <v>82</v>
      </c>
      <c r="AY230" s="19" t="s">
        <v>226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234</v>
      </c>
      <c r="BM230" s="191" t="s">
        <v>3675</v>
      </c>
    </row>
    <row r="231" spans="1:65" s="2" customFormat="1" ht="11.25">
      <c r="A231" s="36"/>
      <c r="B231" s="37"/>
      <c r="C231" s="38"/>
      <c r="D231" s="193" t="s">
        <v>236</v>
      </c>
      <c r="E231" s="38"/>
      <c r="F231" s="194" t="s">
        <v>3676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236</v>
      </c>
      <c r="AU231" s="19" t="s">
        <v>82</v>
      </c>
    </row>
    <row r="232" spans="1:65" s="2" customFormat="1" ht="24.2" customHeight="1">
      <c r="A232" s="36"/>
      <c r="B232" s="37"/>
      <c r="C232" s="231" t="s">
        <v>1893</v>
      </c>
      <c r="D232" s="231" t="s">
        <v>242</v>
      </c>
      <c r="E232" s="232" t="s">
        <v>3677</v>
      </c>
      <c r="F232" s="233" t="s">
        <v>3678</v>
      </c>
      <c r="G232" s="234" t="s">
        <v>3157</v>
      </c>
      <c r="H232" s="235">
        <v>2</v>
      </c>
      <c r="I232" s="236"/>
      <c r="J232" s="237">
        <f>ROUND(I232*H232,2)</f>
        <v>0</v>
      </c>
      <c r="K232" s="233" t="s">
        <v>19</v>
      </c>
      <c r="L232" s="238"/>
      <c r="M232" s="239" t="s">
        <v>19</v>
      </c>
      <c r="N232" s="240" t="s">
        <v>44</v>
      </c>
      <c r="O232" s="66"/>
      <c r="P232" s="189">
        <f>O232*H232</f>
        <v>0</v>
      </c>
      <c r="Q232" s="189">
        <v>0</v>
      </c>
      <c r="R232" s="189">
        <f>Q232*H232</f>
        <v>0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246</v>
      </c>
      <c r="AT232" s="191" t="s">
        <v>242</v>
      </c>
      <c r="AU232" s="191" t="s">
        <v>82</v>
      </c>
      <c r="AY232" s="19" t="s">
        <v>226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234</v>
      </c>
      <c r="BM232" s="191" t="s">
        <v>3679</v>
      </c>
    </row>
    <row r="233" spans="1:65" s="2" customFormat="1" ht="19.5">
      <c r="A233" s="36"/>
      <c r="B233" s="37"/>
      <c r="C233" s="38"/>
      <c r="D233" s="200" t="s">
        <v>737</v>
      </c>
      <c r="E233" s="38"/>
      <c r="F233" s="249" t="s">
        <v>3680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737</v>
      </c>
      <c r="AU233" s="19" t="s">
        <v>82</v>
      </c>
    </row>
    <row r="234" spans="1:65" s="2" customFormat="1" ht="24.2" customHeight="1">
      <c r="A234" s="36"/>
      <c r="B234" s="37"/>
      <c r="C234" s="180" t="s">
        <v>1898</v>
      </c>
      <c r="D234" s="180" t="s">
        <v>229</v>
      </c>
      <c r="E234" s="181" t="s">
        <v>3681</v>
      </c>
      <c r="F234" s="182" t="s">
        <v>3682</v>
      </c>
      <c r="G234" s="183" t="s">
        <v>261</v>
      </c>
      <c r="H234" s="184">
        <v>56</v>
      </c>
      <c r="I234" s="185"/>
      <c r="J234" s="186">
        <f>ROUND(I234*H234,2)</f>
        <v>0</v>
      </c>
      <c r="K234" s="182" t="s">
        <v>233</v>
      </c>
      <c r="L234" s="41"/>
      <c r="M234" s="187" t="s">
        <v>19</v>
      </c>
      <c r="N234" s="188" t="s">
        <v>44</v>
      </c>
      <c r="O234" s="66"/>
      <c r="P234" s="189">
        <f>O234*H234</f>
        <v>0</v>
      </c>
      <c r="Q234" s="189">
        <v>0</v>
      </c>
      <c r="R234" s="189">
        <f>Q234*H234</f>
        <v>0</v>
      </c>
      <c r="S234" s="189">
        <v>0</v>
      </c>
      <c r="T234" s="190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91" t="s">
        <v>234</v>
      </c>
      <c r="AT234" s="191" t="s">
        <v>229</v>
      </c>
      <c r="AU234" s="191" t="s">
        <v>82</v>
      </c>
      <c r="AY234" s="19" t="s">
        <v>226</v>
      </c>
      <c r="BE234" s="192">
        <f>IF(N234="základní",J234,0)</f>
        <v>0</v>
      </c>
      <c r="BF234" s="192">
        <f>IF(N234="snížená",J234,0)</f>
        <v>0</v>
      </c>
      <c r="BG234" s="192">
        <f>IF(N234="zákl. přenesená",J234,0)</f>
        <v>0</v>
      </c>
      <c r="BH234" s="192">
        <f>IF(N234="sníž. přenesená",J234,0)</f>
        <v>0</v>
      </c>
      <c r="BI234" s="192">
        <f>IF(N234="nulová",J234,0)</f>
        <v>0</v>
      </c>
      <c r="BJ234" s="19" t="s">
        <v>80</v>
      </c>
      <c r="BK234" s="192">
        <f>ROUND(I234*H234,2)</f>
        <v>0</v>
      </c>
      <c r="BL234" s="19" t="s">
        <v>234</v>
      </c>
      <c r="BM234" s="191" t="s">
        <v>3683</v>
      </c>
    </row>
    <row r="235" spans="1:65" s="2" customFormat="1" ht="11.25">
      <c r="A235" s="36"/>
      <c r="B235" s="37"/>
      <c r="C235" s="38"/>
      <c r="D235" s="193" t="s">
        <v>236</v>
      </c>
      <c r="E235" s="38"/>
      <c r="F235" s="194" t="s">
        <v>3684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236</v>
      </c>
      <c r="AU235" s="19" t="s">
        <v>82</v>
      </c>
    </row>
    <row r="236" spans="1:65" s="2" customFormat="1" ht="16.5" customHeight="1">
      <c r="A236" s="36"/>
      <c r="B236" s="37"/>
      <c r="C236" s="231" t="s">
        <v>1904</v>
      </c>
      <c r="D236" s="231" t="s">
        <v>242</v>
      </c>
      <c r="E236" s="232" t="s">
        <v>3685</v>
      </c>
      <c r="F236" s="233" t="s">
        <v>3686</v>
      </c>
      <c r="G236" s="234" t="s">
        <v>261</v>
      </c>
      <c r="H236" s="235">
        <v>28</v>
      </c>
      <c r="I236" s="236"/>
      <c r="J236" s="237">
        <f>ROUND(I236*H236,2)</f>
        <v>0</v>
      </c>
      <c r="K236" s="233" t="s">
        <v>3467</v>
      </c>
      <c r="L236" s="238"/>
      <c r="M236" s="239" t="s">
        <v>19</v>
      </c>
      <c r="N236" s="240" t="s">
        <v>44</v>
      </c>
      <c r="O236" s="66"/>
      <c r="P236" s="189">
        <f>O236*H236</f>
        <v>0</v>
      </c>
      <c r="Q236" s="189">
        <v>1.4300000000000001E-3</v>
      </c>
      <c r="R236" s="189">
        <f>Q236*H236</f>
        <v>4.0039999999999999E-2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246</v>
      </c>
      <c r="AT236" s="191" t="s">
        <v>242</v>
      </c>
      <c r="AU236" s="191" t="s">
        <v>82</v>
      </c>
      <c r="AY236" s="19" t="s">
        <v>226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234</v>
      </c>
      <c r="BM236" s="191" t="s">
        <v>3687</v>
      </c>
    </row>
    <row r="237" spans="1:65" s="2" customFormat="1" ht="48.75">
      <c r="A237" s="36"/>
      <c r="B237" s="37"/>
      <c r="C237" s="38"/>
      <c r="D237" s="200" t="s">
        <v>737</v>
      </c>
      <c r="E237" s="38"/>
      <c r="F237" s="249" t="s">
        <v>3688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737</v>
      </c>
      <c r="AU237" s="19" t="s">
        <v>82</v>
      </c>
    </row>
    <row r="238" spans="1:65" s="2" customFormat="1" ht="16.5" customHeight="1">
      <c r="A238" s="36"/>
      <c r="B238" s="37"/>
      <c r="C238" s="231" t="s">
        <v>1907</v>
      </c>
      <c r="D238" s="231" t="s">
        <v>242</v>
      </c>
      <c r="E238" s="232" t="s">
        <v>3689</v>
      </c>
      <c r="F238" s="233" t="s">
        <v>3690</v>
      </c>
      <c r="G238" s="234" t="s">
        <v>261</v>
      </c>
      <c r="H238" s="235">
        <v>12</v>
      </c>
      <c r="I238" s="236"/>
      <c r="J238" s="237">
        <f>ROUND(I238*H238,2)</f>
        <v>0</v>
      </c>
      <c r="K238" s="233" t="s">
        <v>3467</v>
      </c>
      <c r="L238" s="238"/>
      <c r="M238" s="239" t="s">
        <v>19</v>
      </c>
      <c r="N238" s="240" t="s">
        <v>44</v>
      </c>
      <c r="O238" s="66"/>
      <c r="P238" s="189">
        <f>O238*H238</f>
        <v>0</v>
      </c>
      <c r="Q238" s="189">
        <v>1.4300000000000001E-3</v>
      </c>
      <c r="R238" s="189">
        <f>Q238*H238</f>
        <v>1.7160000000000002E-2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246</v>
      </c>
      <c r="AT238" s="191" t="s">
        <v>242</v>
      </c>
      <c r="AU238" s="191" t="s">
        <v>82</v>
      </c>
      <c r="AY238" s="19" t="s">
        <v>226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234</v>
      </c>
      <c r="BM238" s="191" t="s">
        <v>3691</v>
      </c>
    </row>
    <row r="239" spans="1:65" s="2" customFormat="1" ht="48.75">
      <c r="A239" s="36"/>
      <c r="B239" s="37"/>
      <c r="C239" s="38"/>
      <c r="D239" s="200" t="s">
        <v>737</v>
      </c>
      <c r="E239" s="38"/>
      <c r="F239" s="249" t="s">
        <v>3692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737</v>
      </c>
      <c r="AU239" s="19" t="s">
        <v>82</v>
      </c>
    </row>
    <row r="240" spans="1:65" s="2" customFormat="1" ht="16.5" customHeight="1">
      <c r="A240" s="36"/>
      <c r="B240" s="37"/>
      <c r="C240" s="231" t="s">
        <v>1913</v>
      </c>
      <c r="D240" s="231" t="s">
        <v>242</v>
      </c>
      <c r="E240" s="232" t="s">
        <v>3693</v>
      </c>
      <c r="F240" s="233" t="s">
        <v>3694</v>
      </c>
      <c r="G240" s="234" t="s">
        <v>261</v>
      </c>
      <c r="H240" s="235">
        <v>16</v>
      </c>
      <c r="I240" s="236"/>
      <c r="J240" s="237">
        <f>ROUND(I240*H240,2)</f>
        <v>0</v>
      </c>
      <c r="K240" s="233" t="s">
        <v>3467</v>
      </c>
      <c r="L240" s="238"/>
      <c r="M240" s="239" t="s">
        <v>19</v>
      </c>
      <c r="N240" s="240" t="s">
        <v>44</v>
      </c>
      <c r="O240" s="66"/>
      <c r="P240" s="189">
        <f>O240*H240</f>
        <v>0</v>
      </c>
      <c r="Q240" s="189">
        <v>1.8500000000000001E-3</v>
      </c>
      <c r="R240" s="189">
        <f>Q240*H240</f>
        <v>2.9600000000000001E-2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246</v>
      </c>
      <c r="AT240" s="191" t="s">
        <v>242</v>
      </c>
      <c r="AU240" s="191" t="s">
        <v>82</v>
      </c>
      <c r="AY240" s="19" t="s">
        <v>226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234</v>
      </c>
      <c r="BM240" s="191" t="s">
        <v>3695</v>
      </c>
    </row>
    <row r="241" spans="1:65" s="2" customFormat="1" ht="39">
      <c r="A241" s="36"/>
      <c r="B241" s="37"/>
      <c r="C241" s="38"/>
      <c r="D241" s="200" t="s">
        <v>737</v>
      </c>
      <c r="E241" s="38"/>
      <c r="F241" s="249" t="s">
        <v>3696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737</v>
      </c>
      <c r="AU241" s="19" t="s">
        <v>82</v>
      </c>
    </row>
    <row r="242" spans="1:65" s="2" customFormat="1" ht="21.75" customHeight="1">
      <c r="A242" s="36"/>
      <c r="B242" s="37"/>
      <c r="C242" s="180" t="s">
        <v>1919</v>
      </c>
      <c r="D242" s="180" t="s">
        <v>229</v>
      </c>
      <c r="E242" s="181" t="s">
        <v>3697</v>
      </c>
      <c r="F242" s="182" t="s">
        <v>3698</v>
      </c>
      <c r="G242" s="183" t="s">
        <v>261</v>
      </c>
      <c r="H242" s="184">
        <v>9</v>
      </c>
      <c r="I242" s="185"/>
      <c r="J242" s="186">
        <f>ROUND(I242*H242,2)</f>
        <v>0</v>
      </c>
      <c r="K242" s="182" t="s">
        <v>233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234</v>
      </c>
      <c r="AT242" s="191" t="s">
        <v>229</v>
      </c>
      <c r="AU242" s="191" t="s">
        <v>82</v>
      </c>
      <c r="AY242" s="19" t="s">
        <v>226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234</v>
      </c>
      <c r="BM242" s="191" t="s">
        <v>3699</v>
      </c>
    </row>
    <row r="243" spans="1:65" s="2" customFormat="1" ht="11.25">
      <c r="A243" s="36"/>
      <c r="B243" s="37"/>
      <c r="C243" s="38"/>
      <c r="D243" s="193" t="s">
        <v>236</v>
      </c>
      <c r="E243" s="38"/>
      <c r="F243" s="194" t="s">
        <v>3700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236</v>
      </c>
      <c r="AU243" s="19" t="s">
        <v>82</v>
      </c>
    </row>
    <row r="244" spans="1:65" s="2" customFormat="1" ht="24.2" customHeight="1">
      <c r="A244" s="36"/>
      <c r="B244" s="37"/>
      <c r="C244" s="231" t="s">
        <v>1925</v>
      </c>
      <c r="D244" s="231" t="s">
        <v>242</v>
      </c>
      <c r="E244" s="232" t="s">
        <v>3701</v>
      </c>
      <c r="F244" s="233" t="s">
        <v>3702</v>
      </c>
      <c r="G244" s="234" t="s">
        <v>3157</v>
      </c>
      <c r="H244" s="235">
        <v>9</v>
      </c>
      <c r="I244" s="236"/>
      <c r="J244" s="237">
        <f>ROUND(I244*H244,2)</f>
        <v>0</v>
      </c>
      <c r="K244" s="233" t="s">
        <v>19</v>
      </c>
      <c r="L244" s="238"/>
      <c r="M244" s="239" t="s">
        <v>19</v>
      </c>
      <c r="N244" s="240" t="s">
        <v>44</v>
      </c>
      <c r="O244" s="66"/>
      <c r="P244" s="189">
        <f>O244*H244</f>
        <v>0</v>
      </c>
      <c r="Q244" s="189">
        <v>0</v>
      </c>
      <c r="R244" s="189">
        <f>Q244*H244</f>
        <v>0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246</v>
      </c>
      <c r="AT244" s="191" t="s">
        <v>242</v>
      </c>
      <c r="AU244" s="191" t="s">
        <v>82</v>
      </c>
      <c r="AY244" s="19" t="s">
        <v>226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234</v>
      </c>
      <c r="BM244" s="191" t="s">
        <v>3703</v>
      </c>
    </row>
    <row r="245" spans="1:65" s="2" customFormat="1" ht="19.5">
      <c r="A245" s="36"/>
      <c r="B245" s="37"/>
      <c r="C245" s="38"/>
      <c r="D245" s="200" t="s">
        <v>737</v>
      </c>
      <c r="E245" s="38"/>
      <c r="F245" s="249" t="s">
        <v>3680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737</v>
      </c>
      <c r="AU245" s="19" t="s">
        <v>82</v>
      </c>
    </row>
    <row r="246" spans="1:65" s="2" customFormat="1" ht="24.2" customHeight="1">
      <c r="A246" s="36"/>
      <c r="B246" s="37"/>
      <c r="C246" s="180" t="s">
        <v>1928</v>
      </c>
      <c r="D246" s="180" t="s">
        <v>229</v>
      </c>
      <c r="E246" s="181" t="s">
        <v>3704</v>
      </c>
      <c r="F246" s="182" t="s">
        <v>3705</v>
      </c>
      <c r="G246" s="183" t="s">
        <v>261</v>
      </c>
      <c r="H246" s="184">
        <v>42</v>
      </c>
      <c r="I246" s="185"/>
      <c r="J246" s="186">
        <f>ROUND(I246*H246,2)</f>
        <v>0</v>
      </c>
      <c r="K246" s="182" t="s">
        <v>233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234</v>
      </c>
      <c r="AT246" s="191" t="s">
        <v>229</v>
      </c>
      <c r="AU246" s="191" t="s">
        <v>82</v>
      </c>
      <c r="AY246" s="19" t="s">
        <v>226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234</v>
      </c>
      <c r="BM246" s="191" t="s">
        <v>3706</v>
      </c>
    </row>
    <row r="247" spans="1:65" s="2" customFormat="1" ht="11.25">
      <c r="A247" s="36"/>
      <c r="B247" s="37"/>
      <c r="C247" s="38"/>
      <c r="D247" s="193" t="s">
        <v>236</v>
      </c>
      <c r="E247" s="38"/>
      <c r="F247" s="194" t="s">
        <v>3707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236</v>
      </c>
      <c r="AU247" s="19" t="s">
        <v>82</v>
      </c>
    </row>
    <row r="248" spans="1:65" s="2" customFormat="1" ht="24.2" customHeight="1">
      <c r="A248" s="36"/>
      <c r="B248" s="37"/>
      <c r="C248" s="231" t="s">
        <v>1933</v>
      </c>
      <c r="D248" s="231" t="s">
        <v>242</v>
      </c>
      <c r="E248" s="232" t="s">
        <v>3708</v>
      </c>
      <c r="F248" s="233" t="s">
        <v>3709</v>
      </c>
      <c r="G248" s="234" t="s">
        <v>3157</v>
      </c>
      <c r="H248" s="235">
        <v>32</v>
      </c>
      <c r="I248" s="236"/>
      <c r="J248" s="237">
        <f>ROUND(I248*H248,2)</f>
        <v>0</v>
      </c>
      <c r="K248" s="233" t="s">
        <v>19</v>
      </c>
      <c r="L248" s="238"/>
      <c r="M248" s="239" t="s">
        <v>19</v>
      </c>
      <c r="N248" s="240" t="s">
        <v>44</v>
      </c>
      <c r="O248" s="66"/>
      <c r="P248" s="189">
        <f>O248*H248</f>
        <v>0</v>
      </c>
      <c r="Q248" s="189">
        <v>0</v>
      </c>
      <c r="R248" s="189">
        <f>Q248*H248</f>
        <v>0</v>
      </c>
      <c r="S248" s="189">
        <v>0</v>
      </c>
      <c r="T248" s="190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91" t="s">
        <v>246</v>
      </c>
      <c r="AT248" s="191" t="s">
        <v>242</v>
      </c>
      <c r="AU248" s="191" t="s">
        <v>82</v>
      </c>
      <c r="AY248" s="19" t="s">
        <v>226</v>
      </c>
      <c r="BE248" s="192">
        <f>IF(N248="základní",J248,0)</f>
        <v>0</v>
      </c>
      <c r="BF248" s="192">
        <f>IF(N248="snížená",J248,0)</f>
        <v>0</v>
      </c>
      <c r="BG248" s="192">
        <f>IF(N248="zákl. přenesená",J248,0)</f>
        <v>0</v>
      </c>
      <c r="BH248" s="192">
        <f>IF(N248="sníž. přenesená",J248,0)</f>
        <v>0</v>
      </c>
      <c r="BI248" s="192">
        <f>IF(N248="nulová",J248,0)</f>
        <v>0</v>
      </c>
      <c r="BJ248" s="19" t="s">
        <v>80</v>
      </c>
      <c r="BK248" s="192">
        <f>ROUND(I248*H248,2)</f>
        <v>0</v>
      </c>
      <c r="BL248" s="19" t="s">
        <v>234</v>
      </c>
      <c r="BM248" s="191" t="s">
        <v>3710</v>
      </c>
    </row>
    <row r="249" spans="1:65" s="2" customFormat="1" ht="19.5">
      <c r="A249" s="36"/>
      <c r="B249" s="37"/>
      <c r="C249" s="38"/>
      <c r="D249" s="200" t="s">
        <v>737</v>
      </c>
      <c r="E249" s="38"/>
      <c r="F249" s="249" t="s">
        <v>3711</v>
      </c>
      <c r="G249" s="38"/>
      <c r="H249" s="38"/>
      <c r="I249" s="195"/>
      <c r="J249" s="38"/>
      <c r="K249" s="38"/>
      <c r="L249" s="41"/>
      <c r="M249" s="196"/>
      <c r="N249" s="197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737</v>
      </c>
      <c r="AU249" s="19" t="s">
        <v>82</v>
      </c>
    </row>
    <row r="250" spans="1:65" s="2" customFormat="1" ht="24.2" customHeight="1">
      <c r="A250" s="36"/>
      <c r="B250" s="37"/>
      <c r="C250" s="231" t="s">
        <v>1939</v>
      </c>
      <c r="D250" s="231" t="s">
        <v>242</v>
      </c>
      <c r="E250" s="232" t="s">
        <v>3712</v>
      </c>
      <c r="F250" s="233" t="s">
        <v>3713</v>
      </c>
      <c r="G250" s="234" t="s">
        <v>3157</v>
      </c>
      <c r="H250" s="235">
        <v>4</v>
      </c>
      <c r="I250" s="236"/>
      <c r="J250" s="237">
        <f>ROUND(I250*H250,2)</f>
        <v>0</v>
      </c>
      <c r="K250" s="233" t="s">
        <v>19</v>
      </c>
      <c r="L250" s="238"/>
      <c r="M250" s="239" t="s">
        <v>19</v>
      </c>
      <c r="N250" s="240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246</v>
      </c>
      <c r="AT250" s="191" t="s">
        <v>242</v>
      </c>
      <c r="AU250" s="191" t="s">
        <v>82</v>
      </c>
      <c r="AY250" s="19" t="s">
        <v>226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234</v>
      </c>
      <c r="BM250" s="191" t="s">
        <v>3714</v>
      </c>
    </row>
    <row r="251" spans="1:65" s="2" customFormat="1" ht="19.5">
      <c r="A251" s="36"/>
      <c r="B251" s="37"/>
      <c r="C251" s="38"/>
      <c r="D251" s="200" t="s">
        <v>737</v>
      </c>
      <c r="E251" s="38"/>
      <c r="F251" s="249" t="s">
        <v>3711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737</v>
      </c>
      <c r="AU251" s="19" t="s">
        <v>82</v>
      </c>
    </row>
    <row r="252" spans="1:65" s="2" customFormat="1" ht="38.65" customHeight="1">
      <c r="A252" s="36"/>
      <c r="B252" s="37"/>
      <c r="C252" s="231" t="s">
        <v>1944</v>
      </c>
      <c r="D252" s="231" t="s">
        <v>242</v>
      </c>
      <c r="E252" s="232" t="s">
        <v>3715</v>
      </c>
      <c r="F252" s="233" t="s">
        <v>3716</v>
      </c>
      <c r="G252" s="234" t="s">
        <v>3157</v>
      </c>
      <c r="H252" s="235">
        <v>6</v>
      </c>
      <c r="I252" s="236"/>
      <c r="J252" s="237">
        <f>ROUND(I252*H252,2)</f>
        <v>0</v>
      </c>
      <c r="K252" s="233" t="s">
        <v>19</v>
      </c>
      <c r="L252" s="238"/>
      <c r="M252" s="239" t="s">
        <v>19</v>
      </c>
      <c r="N252" s="240" t="s">
        <v>44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246</v>
      </c>
      <c r="AT252" s="191" t="s">
        <v>242</v>
      </c>
      <c r="AU252" s="191" t="s">
        <v>82</v>
      </c>
      <c r="AY252" s="19" t="s">
        <v>226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234</v>
      </c>
      <c r="BM252" s="191" t="s">
        <v>3717</v>
      </c>
    </row>
    <row r="253" spans="1:65" s="2" customFormat="1" ht="21.75" customHeight="1">
      <c r="A253" s="36"/>
      <c r="B253" s="37"/>
      <c r="C253" s="180" t="s">
        <v>1953</v>
      </c>
      <c r="D253" s="180" t="s">
        <v>229</v>
      </c>
      <c r="E253" s="181" t="s">
        <v>3718</v>
      </c>
      <c r="F253" s="182" t="s">
        <v>3719</v>
      </c>
      <c r="G253" s="183" t="s">
        <v>261</v>
      </c>
      <c r="H253" s="184">
        <v>2</v>
      </c>
      <c r="I253" s="185"/>
      <c r="J253" s="186">
        <f>ROUND(I253*H253,2)</f>
        <v>0</v>
      </c>
      <c r="K253" s="182" t="s">
        <v>233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234</v>
      </c>
      <c r="AT253" s="191" t="s">
        <v>229</v>
      </c>
      <c r="AU253" s="191" t="s">
        <v>82</v>
      </c>
      <c r="AY253" s="19" t="s">
        <v>226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234</v>
      </c>
      <c r="BM253" s="191" t="s">
        <v>3720</v>
      </c>
    </row>
    <row r="254" spans="1:65" s="2" customFormat="1" ht="11.25">
      <c r="A254" s="36"/>
      <c r="B254" s="37"/>
      <c r="C254" s="38"/>
      <c r="D254" s="193" t="s">
        <v>236</v>
      </c>
      <c r="E254" s="38"/>
      <c r="F254" s="194" t="s">
        <v>3721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236</v>
      </c>
      <c r="AU254" s="19" t="s">
        <v>82</v>
      </c>
    </row>
    <row r="255" spans="1:65" s="2" customFormat="1" ht="24.2" customHeight="1">
      <c r="A255" s="36"/>
      <c r="B255" s="37"/>
      <c r="C255" s="231" t="s">
        <v>1958</v>
      </c>
      <c r="D255" s="231" t="s">
        <v>242</v>
      </c>
      <c r="E255" s="232" t="s">
        <v>3722</v>
      </c>
      <c r="F255" s="233" t="s">
        <v>3723</v>
      </c>
      <c r="G255" s="234" t="s">
        <v>3157</v>
      </c>
      <c r="H255" s="235">
        <v>2</v>
      </c>
      <c r="I255" s="236"/>
      <c r="J255" s="237">
        <f>ROUND(I255*H255,2)</f>
        <v>0</v>
      </c>
      <c r="K255" s="233" t="s">
        <v>19</v>
      </c>
      <c r="L255" s="238"/>
      <c r="M255" s="239" t="s">
        <v>19</v>
      </c>
      <c r="N255" s="240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246</v>
      </c>
      <c r="AT255" s="191" t="s">
        <v>242</v>
      </c>
      <c r="AU255" s="191" t="s">
        <v>82</v>
      </c>
      <c r="AY255" s="19" t="s">
        <v>226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234</v>
      </c>
      <c r="BM255" s="191" t="s">
        <v>3724</v>
      </c>
    </row>
    <row r="256" spans="1:65" s="2" customFormat="1" ht="19.5">
      <c r="A256" s="36"/>
      <c r="B256" s="37"/>
      <c r="C256" s="38"/>
      <c r="D256" s="200" t="s">
        <v>737</v>
      </c>
      <c r="E256" s="38"/>
      <c r="F256" s="249" t="s">
        <v>3680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737</v>
      </c>
      <c r="AU256" s="19" t="s">
        <v>82</v>
      </c>
    </row>
    <row r="257" spans="1:65" s="2" customFormat="1" ht="24.2" customHeight="1">
      <c r="A257" s="36"/>
      <c r="B257" s="37"/>
      <c r="C257" s="180" t="s">
        <v>1963</v>
      </c>
      <c r="D257" s="180" t="s">
        <v>229</v>
      </c>
      <c r="E257" s="181" t="s">
        <v>3725</v>
      </c>
      <c r="F257" s="182" t="s">
        <v>3726</v>
      </c>
      <c r="G257" s="183" t="s">
        <v>328</v>
      </c>
      <c r="H257" s="184">
        <v>170</v>
      </c>
      <c r="I257" s="185"/>
      <c r="J257" s="186">
        <f>ROUND(I257*H257,2)</f>
        <v>0</v>
      </c>
      <c r="K257" s="182" t="s">
        <v>233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0</v>
      </c>
      <c r="R257" s="189">
        <f>Q257*H257</f>
        <v>0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234</v>
      </c>
      <c r="AT257" s="191" t="s">
        <v>229</v>
      </c>
      <c r="AU257" s="191" t="s">
        <v>82</v>
      </c>
      <c r="AY257" s="19" t="s">
        <v>226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234</v>
      </c>
      <c r="BM257" s="191" t="s">
        <v>3727</v>
      </c>
    </row>
    <row r="258" spans="1:65" s="2" customFormat="1" ht="11.25">
      <c r="A258" s="36"/>
      <c r="B258" s="37"/>
      <c r="C258" s="38"/>
      <c r="D258" s="193" t="s">
        <v>236</v>
      </c>
      <c r="E258" s="38"/>
      <c r="F258" s="194" t="s">
        <v>3728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236</v>
      </c>
      <c r="AU258" s="19" t="s">
        <v>82</v>
      </c>
    </row>
    <row r="259" spans="1:65" s="2" customFormat="1" ht="16.5" customHeight="1">
      <c r="A259" s="36"/>
      <c r="B259" s="37"/>
      <c r="C259" s="231" t="s">
        <v>1967</v>
      </c>
      <c r="D259" s="231" t="s">
        <v>242</v>
      </c>
      <c r="E259" s="232" t="s">
        <v>3729</v>
      </c>
      <c r="F259" s="233" t="s">
        <v>3730</v>
      </c>
      <c r="G259" s="234" t="s">
        <v>608</v>
      </c>
      <c r="H259" s="235">
        <v>25.27</v>
      </c>
      <c r="I259" s="236"/>
      <c r="J259" s="237">
        <f>ROUND(I259*H259,2)</f>
        <v>0</v>
      </c>
      <c r="K259" s="233" t="s">
        <v>233</v>
      </c>
      <c r="L259" s="238"/>
      <c r="M259" s="239" t="s">
        <v>19</v>
      </c>
      <c r="N259" s="240" t="s">
        <v>44</v>
      </c>
      <c r="O259" s="66"/>
      <c r="P259" s="189">
        <f>O259*H259</f>
        <v>0</v>
      </c>
      <c r="Q259" s="189">
        <v>1E-3</v>
      </c>
      <c r="R259" s="189">
        <f>Q259*H259</f>
        <v>2.5270000000000001E-2</v>
      </c>
      <c r="S259" s="189">
        <v>0</v>
      </c>
      <c r="T259" s="190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91" t="s">
        <v>246</v>
      </c>
      <c r="AT259" s="191" t="s">
        <v>242</v>
      </c>
      <c r="AU259" s="191" t="s">
        <v>82</v>
      </c>
      <c r="AY259" s="19" t="s">
        <v>226</v>
      </c>
      <c r="BE259" s="192">
        <f>IF(N259="základní",J259,0)</f>
        <v>0</v>
      </c>
      <c r="BF259" s="192">
        <f>IF(N259="snížená",J259,0)</f>
        <v>0</v>
      </c>
      <c r="BG259" s="192">
        <f>IF(N259="zákl. přenesená",J259,0)</f>
        <v>0</v>
      </c>
      <c r="BH259" s="192">
        <f>IF(N259="sníž. přenesená",J259,0)</f>
        <v>0</v>
      </c>
      <c r="BI259" s="192">
        <f>IF(N259="nulová",J259,0)</f>
        <v>0</v>
      </c>
      <c r="BJ259" s="19" t="s">
        <v>80</v>
      </c>
      <c r="BK259" s="192">
        <f>ROUND(I259*H259,2)</f>
        <v>0</v>
      </c>
      <c r="BL259" s="19" t="s">
        <v>234</v>
      </c>
      <c r="BM259" s="191" t="s">
        <v>3731</v>
      </c>
    </row>
    <row r="260" spans="1:65" s="14" customFormat="1" ht="11.25">
      <c r="B260" s="209"/>
      <c r="C260" s="210"/>
      <c r="D260" s="200" t="s">
        <v>238</v>
      </c>
      <c r="E260" s="211" t="s">
        <v>19</v>
      </c>
      <c r="F260" s="212" t="s">
        <v>3732</v>
      </c>
      <c r="G260" s="210"/>
      <c r="H260" s="213">
        <v>22.972999999999999</v>
      </c>
      <c r="I260" s="214"/>
      <c r="J260" s="210"/>
      <c r="K260" s="210"/>
      <c r="L260" s="215"/>
      <c r="M260" s="216"/>
      <c r="N260" s="217"/>
      <c r="O260" s="217"/>
      <c r="P260" s="217"/>
      <c r="Q260" s="217"/>
      <c r="R260" s="217"/>
      <c r="S260" s="217"/>
      <c r="T260" s="218"/>
      <c r="AT260" s="219" t="s">
        <v>238</v>
      </c>
      <c r="AU260" s="219" t="s">
        <v>82</v>
      </c>
      <c r="AV260" s="14" t="s">
        <v>82</v>
      </c>
      <c r="AW260" s="14" t="s">
        <v>35</v>
      </c>
      <c r="AX260" s="14" t="s">
        <v>80</v>
      </c>
      <c r="AY260" s="219" t="s">
        <v>226</v>
      </c>
    </row>
    <row r="261" spans="1:65" s="14" customFormat="1" ht="11.25">
      <c r="B261" s="209"/>
      <c r="C261" s="210"/>
      <c r="D261" s="200" t="s">
        <v>238</v>
      </c>
      <c r="E261" s="210"/>
      <c r="F261" s="212" t="s">
        <v>3733</v>
      </c>
      <c r="G261" s="210"/>
      <c r="H261" s="213">
        <v>25.27</v>
      </c>
      <c r="I261" s="214"/>
      <c r="J261" s="210"/>
      <c r="K261" s="210"/>
      <c r="L261" s="215"/>
      <c r="M261" s="216"/>
      <c r="N261" s="217"/>
      <c r="O261" s="217"/>
      <c r="P261" s="217"/>
      <c r="Q261" s="217"/>
      <c r="R261" s="217"/>
      <c r="S261" s="217"/>
      <c r="T261" s="218"/>
      <c r="AT261" s="219" t="s">
        <v>238</v>
      </c>
      <c r="AU261" s="219" t="s">
        <v>82</v>
      </c>
      <c r="AV261" s="14" t="s">
        <v>82</v>
      </c>
      <c r="AW261" s="14" t="s">
        <v>4</v>
      </c>
      <c r="AX261" s="14" t="s">
        <v>80</v>
      </c>
      <c r="AY261" s="219" t="s">
        <v>226</v>
      </c>
    </row>
    <row r="262" spans="1:65" s="2" customFormat="1" ht="24.2" customHeight="1">
      <c r="A262" s="36"/>
      <c r="B262" s="37"/>
      <c r="C262" s="180" t="s">
        <v>1974</v>
      </c>
      <c r="D262" s="180" t="s">
        <v>229</v>
      </c>
      <c r="E262" s="181" t="s">
        <v>3734</v>
      </c>
      <c r="F262" s="182" t="s">
        <v>3735</v>
      </c>
      <c r="G262" s="183" t="s">
        <v>328</v>
      </c>
      <c r="H262" s="184">
        <v>140</v>
      </c>
      <c r="I262" s="185"/>
      <c r="J262" s="186">
        <f>ROUND(I262*H262,2)</f>
        <v>0</v>
      </c>
      <c r="K262" s="182" t="s">
        <v>233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234</v>
      </c>
      <c r="AT262" s="191" t="s">
        <v>229</v>
      </c>
      <c r="AU262" s="191" t="s">
        <v>82</v>
      </c>
      <c r="AY262" s="19" t="s">
        <v>226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234</v>
      </c>
      <c r="BM262" s="191" t="s">
        <v>3736</v>
      </c>
    </row>
    <row r="263" spans="1:65" s="2" customFormat="1" ht="11.25">
      <c r="A263" s="36"/>
      <c r="B263" s="37"/>
      <c r="C263" s="38"/>
      <c r="D263" s="193" t="s">
        <v>236</v>
      </c>
      <c r="E263" s="38"/>
      <c r="F263" s="194" t="s">
        <v>3737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236</v>
      </c>
      <c r="AU263" s="19" t="s">
        <v>82</v>
      </c>
    </row>
    <row r="264" spans="1:65" s="2" customFormat="1" ht="16.5" customHeight="1">
      <c r="A264" s="36"/>
      <c r="B264" s="37"/>
      <c r="C264" s="231" t="s">
        <v>1984</v>
      </c>
      <c r="D264" s="231" t="s">
        <v>242</v>
      </c>
      <c r="E264" s="232" t="s">
        <v>3738</v>
      </c>
      <c r="F264" s="233" t="s">
        <v>3739</v>
      </c>
      <c r="G264" s="234" t="s">
        <v>608</v>
      </c>
      <c r="H264" s="235">
        <v>146.666</v>
      </c>
      <c r="I264" s="236"/>
      <c r="J264" s="237">
        <f>ROUND(I264*H264,2)</f>
        <v>0</v>
      </c>
      <c r="K264" s="233" t="s">
        <v>233</v>
      </c>
      <c r="L264" s="238"/>
      <c r="M264" s="239" t="s">
        <v>19</v>
      </c>
      <c r="N264" s="240" t="s">
        <v>44</v>
      </c>
      <c r="O264" s="66"/>
      <c r="P264" s="189">
        <f>O264*H264</f>
        <v>0</v>
      </c>
      <c r="Q264" s="189">
        <v>1E-3</v>
      </c>
      <c r="R264" s="189">
        <f>Q264*H264</f>
        <v>0.14666599999999999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246</v>
      </c>
      <c r="AT264" s="191" t="s">
        <v>242</v>
      </c>
      <c r="AU264" s="191" t="s">
        <v>82</v>
      </c>
      <c r="AY264" s="19" t="s">
        <v>226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234</v>
      </c>
      <c r="BM264" s="191" t="s">
        <v>3740</v>
      </c>
    </row>
    <row r="265" spans="1:65" s="14" customFormat="1" ht="11.25">
      <c r="B265" s="209"/>
      <c r="C265" s="210"/>
      <c r="D265" s="200" t="s">
        <v>238</v>
      </c>
      <c r="E265" s="211" t="s">
        <v>19</v>
      </c>
      <c r="F265" s="212" t="s">
        <v>3741</v>
      </c>
      <c r="G265" s="210"/>
      <c r="H265" s="213">
        <v>133.333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238</v>
      </c>
      <c r="AU265" s="219" t="s">
        <v>82</v>
      </c>
      <c r="AV265" s="14" t="s">
        <v>82</v>
      </c>
      <c r="AW265" s="14" t="s">
        <v>35</v>
      </c>
      <c r="AX265" s="14" t="s">
        <v>80</v>
      </c>
      <c r="AY265" s="219" t="s">
        <v>226</v>
      </c>
    </row>
    <row r="266" spans="1:65" s="14" customFormat="1" ht="11.25">
      <c r="B266" s="209"/>
      <c r="C266" s="210"/>
      <c r="D266" s="200" t="s">
        <v>238</v>
      </c>
      <c r="E266" s="210"/>
      <c r="F266" s="212" t="s">
        <v>3742</v>
      </c>
      <c r="G266" s="210"/>
      <c r="H266" s="213">
        <v>146.666</v>
      </c>
      <c r="I266" s="214"/>
      <c r="J266" s="210"/>
      <c r="K266" s="210"/>
      <c r="L266" s="215"/>
      <c r="M266" s="216"/>
      <c r="N266" s="217"/>
      <c r="O266" s="217"/>
      <c r="P266" s="217"/>
      <c r="Q266" s="217"/>
      <c r="R266" s="217"/>
      <c r="S266" s="217"/>
      <c r="T266" s="218"/>
      <c r="AT266" s="219" t="s">
        <v>238</v>
      </c>
      <c r="AU266" s="219" t="s">
        <v>82</v>
      </c>
      <c r="AV266" s="14" t="s">
        <v>82</v>
      </c>
      <c r="AW266" s="14" t="s">
        <v>4</v>
      </c>
      <c r="AX266" s="14" t="s">
        <v>80</v>
      </c>
      <c r="AY266" s="219" t="s">
        <v>226</v>
      </c>
    </row>
    <row r="267" spans="1:65" s="2" customFormat="1" ht="24.2" customHeight="1">
      <c r="A267" s="36"/>
      <c r="B267" s="37"/>
      <c r="C267" s="180" t="s">
        <v>1989</v>
      </c>
      <c r="D267" s="180" t="s">
        <v>229</v>
      </c>
      <c r="E267" s="181" t="s">
        <v>3743</v>
      </c>
      <c r="F267" s="182" t="s">
        <v>3744</v>
      </c>
      <c r="G267" s="183" t="s">
        <v>328</v>
      </c>
      <c r="H267" s="184">
        <v>40</v>
      </c>
      <c r="I267" s="185"/>
      <c r="J267" s="186">
        <f>ROUND(I267*H267,2)</f>
        <v>0</v>
      </c>
      <c r="K267" s="182" t="s">
        <v>233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0</v>
      </c>
      <c r="R267" s="189">
        <f>Q267*H267</f>
        <v>0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234</v>
      </c>
      <c r="AT267" s="191" t="s">
        <v>229</v>
      </c>
      <c r="AU267" s="191" t="s">
        <v>82</v>
      </c>
      <c r="AY267" s="19" t="s">
        <v>226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234</v>
      </c>
      <c r="BM267" s="191" t="s">
        <v>3745</v>
      </c>
    </row>
    <row r="268" spans="1:65" s="2" customFormat="1" ht="11.25">
      <c r="A268" s="36"/>
      <c r="B268" s="37"/>
      <c r="C268" s="38"/>
      <c r="D268" s="193" t="s">
        <v>236</v>
      </c>
      <c r="E268" s="38"/>
      <c r="F268" s="194" t="s">
        <v>3746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236</v>
      </c>
      <c r="AU268" s="19" t="s">
        <v>82</v>
      </c>
    </row>
    <row r="269" spans="1:65" s="2" customFormat="1" ht="16.5" customHeight="1">
      <c r="A269" s="36"/>
      <c r="B269" s="37"/>
      <c r="C269" s="231" t="s">
        <v>1996</v>
      </c>
      <c r="D269" s="231" t="s">
        <v>242</v>
      </c>
      <c r="E269" s="232" t="s">
        <v>3747</v>
      </c>
      <c r="F269" s="233" t="s">
        <v>3748</v>
      </c>
      <c r="G269" s="234" t="s">
        <v>608</v>
      </c>
      <c r="H269" s="235">
        <v>30.58</v>
      </c>
      <c r="I269" s="236"/>
      <c r="J269" s="237">
        <f>ROUND(I269*H269,2)</f>
        <v>0</v>
      </c>
      <c r="K269" s="233" t="s">
        <v>233</v>
      </c>
      <c r="L269" s="238"/>
      <c r="M269" s="239" t="s">
        <v>19</v>
      </c>
      <c r="N269" s="240" t="s">
        <v>44</v>
      </c>
      <c r="O269" s="66"/>
      <c r="P269" s="189">
        <f>O269*H269</f>
        <v>0</v>
      </c>
      <c r="Q269" s="189">
        <v>1E-3</v>
      </c>
      <c r="R269" s="189">
        <f>Q269*H269</f>
        <v>3.058E-2</v>
      </c>
      <c r="S269" s="189">
        <v>0</v>
      </c>
      <c r="T269" s="190">
        <f>S269*H269</f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91" t="s">
        <v>246</v>
      </c>
      <c r="AT269" s="191" t="s">
        <v>242</v>
      </c>
      <c r="AU269" s="191" t="s">
        <v>82</v>
      </c>
      <c r="AY269" s="19" t="s">
        <v>226</v>
      </c>
      <c r="BE269" s="192">
        <f>IF(N269="základní",J269,0)</f>
        <v>0</v>
      </c>
      <c r="BF269" s="192">
        <f>IF(N269="snížená",J269,0)</f>
        <v>0</v>
      </c>
      <c r="BG269" s="192">
        <f>IF(N269="zákl. přenesená",J269,0)</f>
        <v>0</v>
      </c>
      <c r="BH269" s="192">
        <f>IF(N269="sníž. přenesená",J269,0)</f>
        <v>0</v>
      </c>
      <c r="BI269" s="192">
        <f>IF(N269="nulová",J269,0)</f>
        <v>0</v>
      </c>
      <c r="BJ269" s="19" t="s">
        <v>80</v>
      </c>
      <c r="BK269" s="192">
        <f>ROUND(I269*H269,2)</f>
        <v>0</v>
      </c>
      <c r="BL269" s="19" t="s">
        <v>234</v>
      </c>
      <c r="BM269" s="191" t="s">
        <v>3749</v>
      </c>
    </row>
    <row r="270" spans="1:65" s="14" customFormat="1" ht="11.25">
      <c r="B270" s="209"/>
      <c r="C270" s="210"/>
      <c r="D270" s="200" t="s">
        <v>238</v>
      </c>
      <c r="E270" s="211" t="s">
        <v>19</v>
      </c>
      <c r="F270" s="212" t="s">
        <v>3750</v>
      </c>
      <c r="G270" s="210"/>
      <c r="H270" s="213">
        <v>27.8</v>
      </c>
      <c r="I270" s="214"/>
      <c r="J270" s="210"/>
      <c r="K270" s="210"/>
      <c r="L270" s="215"/>
      <c r="M270" s="216"/>
      <c r="N270" s="217"/>
      <c r="O270" s="217"/>
      <c r="P270" s="217"/>
      <c r="Q270" s="217"/>
      <c r="R270" s="217"/>
      <c r="S270" s="217"/>
      <c r="T270" s="218"/>
      <c r="AT270" s="219" t="s">
        <v>238</v>
      </c>
      <c r="AU270" s="219" t="s">
        <v>82</v>
      </c>
      <c r="AV270" s="14" t="s">
        <v>82</v>
      </c>
      <c r="AW270" s="14" t="s">
        <v>35</v>
      </c>
      <c r="AX270" s="14" t="s">
        <v>80</v>
      </c>
      <c r="AY270" s="219" t="s">
        <v>226</v>
      </c>
    </row>
    <row r="271" spans="1:65" s="14" customFormat="1" ht="11.25">
      <c r="B271" s="209"/>
      <c r="C271" s="210"/>
      <c r="D271" s="200" t="s">
        <v>238</v>
      </c>
      <c r="E271" s="210"/>
      <c r="F271" s="212" t="s">
        <v>3751</v>
      </c>
      <c r="G271" s="210"/>
      <c r="H271" s="213">
        <v>30.58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238</v>
      </c>
      <c r="AU271" s="219" t="s">
        <v>82</v>
      </c>
      <c r="AV271" s="14" t="s">
        <v>82</v>
      </c>
      <c r="AW271" s="14" t="s">
        <v>4</v>
      </c>
      <c r="AX271" s="14" t="s">
        <v>80</v>
      </c>
      <c r="AY271" s="219" t="s">
        <v>226</v>
      </c>
    </row>
    <row r="272" spans="1:65" s="2" customFormat="1" ht="16.5" customHeight="1">
      <c r="A272" s="36"/>
      <c r="B272" s="37"/>
      <c r="C272" s="180" t="s">
        <v>2001</v>
      </c>
      <c r="D272" s="180" t="s">
        <v>229</v>
      </c>
      <c r="E272" s="181" t="s">
        <v>3752</v>
      </c>
      <c r="F272" s="182" t="s">
        <v>3753</v>
      </c>
      <c r="G272" s="183" t="s">
        <v>261</v>
      </c>
      <c r="H272" s="184">
        <v>90</v>
      </c>
      <c r="I272" s="185"/>
      <c r="J272" s="186">
        <f>ROUND(I272*H272,2)</f>
        <v>0</v>
      </c>
      <c r="K272" s="182" t="s">
        <v>233</v>
      </c>
      <c r="L272" s="41"/>
      <c r="M272" s="187" t="s">
        <v>19</v>
      </c>
      <c r="N272" s="188" t="s">
        <v>44</v>
      </c>
      <c r="O272" s="66"/>
      <c r="P272" s="189">
        <f>O272*H272</f>
        <v>0</v>
      </c>
      <c r="Q272" s="189">
        <v>0</v>
      </c>
      <c r="R272" s="189">
        <f>Q272*H272</f>
        <v>0</v>
      </c>
      <c r="S272" s="189">
        <v>0</v>
      </c>
      <c r="T272" s="190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91" t="s">
        <v>234</v>
      </c>
      <c r="AT272" s="191" t="s">
        <v>229</v>
      </c>
      <c r="AU272" s="191" t="s">
        <v>82</v>
      </c>
      <c r="AY272" s="19" t="s">
        <v>226</v>
      </c>
      <c r="BE272" s="192">
        <f>IF(N272="základní",J272,0)</f>
        <v>0</v>
      </c>
      <c r="BF272" s="192">
        <f>IF(N272="snížená",J272,0)</f>
        <v>0</v>
      </c>
      <c r="BG272" s="192">
        <f>IF(N272="zákl. přenesená",J272,0)</f>
        <v>0</v>
      </c>
      <c r="BH272" s="192">
        <f>IF(N272="sníž. přenesená",J272,0)</f>
        <v>0</v>
      </c>
      <c r="BI272" s="192">
        <f>IF(N272="nulová",J272,0)</f>
        <v>0</v>
      </c>
      <c r="BJ272" s="19" t="s">
        <v>80</v>
      </c>
      <c r="BK272" s="192">
        <f>ROUND(I272*H272,2)</f>
        <v>0</v>
      </c>
      <c r="BL272" s="19" t="s">
        <v>234</v>
      </c>
      <c r="BM272" s="191" t="s">
        <v>3754</v>
      </c>
    </row>
    <row r="273" spans="1:65" s="2" customFormat="1" ht="11.25">
      <c r="A273" s="36"/>
      <c r="B273" s="37"/>
      <c r="C273" s="38"/>
      <c r="D273" s="193" t="s">
        <v>236</v>
      </c>
      <c r="E273" s="38"/>
      <c r="F273" s="194" t="s">
        <v>3755</v>
      </c>
      <c r="G273" s="38"/>
      <c r="H273" s="38"/>
      <c r="I273" s="195"/>
      <c r="J273" s="38"/>
      <c r="K273" s="38"/>
      <c r="L273" s="41"/>
      <c r="M273" s="196"/>
      <c r="N273" s="197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236</v>
      </c>
      <c r="AU273" s="19" t="s">
        <v>82</v>
      </c>
    </row>
    <row r="274" spans="1:65" s="2" customFormat="1" ht="16.5" customHeight="1">
      <c r="A274" s="36"/>
      <c r="B274" s="37"/>
      <c r="C274" s="231" t="s">
        <v>2006</v>
      </c>
      <c r="D274" s="231" t="s">
        <v>242</v>
      </c>
      <c r="E274" s="232" t="s">
        <v>3756</v>
      </c>
      <c r="F274" s="233" t="s">
        <v>3757</v>
      </c>
      <c r="G274" s="234" t="s">
        <v>261</v>
      </c>
      <c r="H274" s="235">
        <v>40</v>
      </c>
      <c r="I274" s="236"/>
      <c r="J274" s="237">
        <f>ROUND(I274*H274,2)</f>
        <v>0</v>
      </c>
      <c r="K274" s="233" t="s">
        <v>233</v>
      </c>
      <c r="L274" s="238"/>
      <c r="M274" s="239" t="s">
        <v>19</v>
      </c>
      <c r="N274" s="240" t="s">
        <v>44</v>
      </c>
      <c r="O274" s="66"/>
      <c r="P274" s="189">
        <f>O274*H274</f>
        <v>0</v>
      </c>
      <c r="Q274" s="189">
        <v>1.2E-4</v>
      </c>
      <c r="R274" s="189">
        <f>Q274*H274</f>
        <v>4.8000000000000004E-3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246</v>
      </c>
      <c r="AT274" s="191" t="s">
        <v>242</v>
      </c>
      <c r="AU274" s="191" t="s">
        <v>82</v>
      </c>
      <c r="AY274" s="19" t="s">
        <v>226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234</v>
      </c>
      <c r="BM274" s="191" t="s">
        <v>3758</v>
      </c>
    </row>
    <row r="275" spans="1:65" s="2" customFormat="1" ht="16.5" customHeight="1">
      <c r="A275" s="36"/>
      <c r="B275" s="37"/>
      <c r="C275" s="231" t="s">
        <v>2014</v>
      </c>
      <c r="D275" s="231" t="s">
        <v>242</v>
      </c>
      <c r="E275" s="232" t="s">
        <v>3759</v>
      </c>
      <c r="F275" s="233" t="s">
        <v>3760</v>
      </c>
      <c r="G275" s="234" t="s">
        <v>261</v>
      </c>
      <c r="H275" s="235">
        <v>50</v>
      </c>
      <c r="I275" s="236"/>
      <c r="J275" s="237">
        <f>ROUND(I275*H275,2)</f>
        <v>0</v>
      </c>
      <c r="K275" s="233" t="s">
        <v>233</v>
      </c>
      <c r="L275" s="238"/>
      <c r="M275" s="239" t="s">
        <v>19</v>
      </c>
      <c r="N275" s="240" t="s">
        <v>44</v>
      </c>
      <c r="O275" s="66"/>
      <c r="P275" s="189">
        <f>O275*H275</f>
        <v>0</v>
      </c>
      <c r="Q275" s="189">
        <v>1.3999999999999999E-4</v>
      </c>
      <c r="R275" s="189">
        <f>Q275*H275</f>
        <v>6.9999999999999993E-3</v>
      </c>
      <c r="S275" s="189">
        <v>0</v>
      </c>
      <c r="T275" s="190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91" t="s">
        <v>246</v>
      </c>
      <c r="AT275" s="191" t="s">
        <v>242</v>
      </c>
      <c r="AU275" s="191" t="s">
        <v>82</v>
      </c>
      <c r="AY275" s="19" t="s">
        <v>226</v>
      </c>
      <c r="BE275" s="192">
        <f>IF(N275="základní",J275,0)</f>
        <v>0</v>
      </c>
      <c r="BF275" s="192">
        <f>IF(N275="snížená",J275,0)</f>
        <v>0</v>
      </c>
      <c r="BG275" s="192">
        <f>IF(N275="zákl. přenesená",J275,0)</f>
        <v>0</v>
      </c>
      <c r="BH275" s="192">
        <f>IF(N275="sníž. přenesená",J275,0)</f>
        <v>0</v>
      </c>
      <c r="BI275" s="192">
        <f>IF(N275="nulová",J275,0)</f>
        <v>0</v>
      </c>
      <c r="BJ275" s="19" t="s">
        <v>80</v>
      </c>
      <c r="BK275" s="192">
        <f>ROUND(I275*H275,2)</f>
        <v>0</v>
      </c>
      <c r="BL275" s="19" t="s">
        <v>234</v>
      </c>
      <c r="BM275" s="191" t="s">
        <v>3761</v>
      </c>
    </row>
    <row r="276" spans="1:65" s="2" customFormat="1" ht="16.5" customHeight="1">
      <c r="A276" s="36"/>
      <c r="B276" s="37"/>
      <c r="C276" s="180" t="s">
        <v>2019</v>
      </c>
      <c r="D276" s="180" t="s">
        <v>229</v>
      </c>
      <c r="E276" s="181" t="s">
        <v>3762</v>
      </c>
      <c r="F276" s="182" t="s">
        <v>3763</v>
      </c>
      <c r="G276" s="183" t="s">
        <v>261</v>
      </c>
      <c r="H276" s="184">
        <v>10</v>
      </c>
      <c r="I276" s="185"/>
      <c r="J276" s="186">
        <f>ROUND(I276*H276,2)</f>
        <v>0</v>
      </c>
      <c r="K276" s="182" t="s">
        <v>233</v>
      </c>
      <c r="L276" s="41"/>
      <c r="M276" s="187" t="s">
        <v>19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234</v>
      </c>
      <c r="AT276" s="191" t="s">
        <v>229</v>
      </c>
      <c r="AU276" s="191" t="s">
        <v>82</v>
      </c>
      <c r="AY276" s="19" t="s">
        <v>226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234</v>
      </c>
      <c r="BM276" s="191" t="s">
        <v>3764</v>
      </c>
    </row>
    <row r="277" spans="1:65" s="2" customFormat="1" ht="11.25">
      <c r="A277" s="36"/>
      <c r="B277" s="37"/>
      <c r="C277" s="38"/>
      <c r="D277" s="193" t="s">
        <v>236</v>
      </c>
      <c r="E277" s="38"/>
      <c r="F277" s="194" t="s">
        <v>3765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236</v>
      </c>
      <c r="AU277" s="19" t="s">
        <v>82</v>
      </c>
    </row>
    <row r="278" spans="1:65" s="2" customFormat="1" ht="24.2" customHeight="1">
      <c r="A278" s="36"/>
      <c r="B278" s="37"/>
      <c r="C278" s="231" t="s">
        <v>2025</v>
      </c>
      <c r="D278" s="231" t="s">
        <v>242</v>
      </c>
      <c r="E278" s="232" t="s">
        <v>3766</v>
      </c>
      <c r="F278" s="233" t="s">
        <v>3767</v>
      </c>
      <c r="G278" s="234" t="s">
        <v>261</v>
      </c>
      <c r="H278" s="235">
        <v>10</v>
      </c>
      <c r="I278" s="236"/>
      <c r="J278" s="237">
        <f>ROUND(I278*H278,2)</f>
        <v>0</v>
      </c>
      <c r="K278" s="233" t="s">
        <v>3467</v>
      </c>
      <c r="L278" s="238"/>
      <c r="M278" s="239" t="s">
        <v>19</v>
      </c>
      <c r="N278" s="240" t="s">
        <v>44</v>
      </c>
      <c r="O278" s="66"/>
      <c r="P278" s="189">
        <f>O278*H278</f>
        <v>0</v>
      </c>
      <c r="Q278" s="189">
        <v>2.2799999999999999E-3</v>
      </c>
      <c r="R278" s="189">
        <f>Q278*H278</f>
        <v>2.2800000000000001E-2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246</v>
      </c>
      <c r="AT278" s="191" t="s">
        <v>242</v>
      </c>
      <c r="AU278" s="191" t="s">
        <v>82</v>
      </c>
      <c r="AY278" s="19" t="s">
        <v>226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234</v>
      </c>
      <c r="BM278" s="191" t="s">
        <v>3768</v>
      </c>
    </row>
    <row r="279" spans="1:65" s="2" customFormat="1" ht="16.5" customHeight="1">
      <c r="A279" s="36"/>
      <c r="B279" s="37"/>
      <c r="C279" s="180" t="s">
        <v>2029</v>
      </c>
      <c r="D279" s="180" t="s">
        <v>229</v>
      </c>
      <c r="E279" s="181" t="s">
        <v>3769</v>
      </c>
      <c r="F279" s="182" t="s">
        <v>3770</v>
      </c>
      <c r="G279" s="183" t="s">
        <v>261</v>
      </c>
      <c r="H279" s="184">
        <v>4</v>
      </c>
      <c r="I279" s="185"/>
      <c r="J279" s="186">
        <f>ROUND(I279*H279,2)</f>
        <v>0</v>
      </c>
      <c r="K279" s="182" t="s">
        <v>233</v>
      </c>
      <c r="L279" s="41"/>
      <c r="M279" s="187" t="s">
        <v>19</v>
      </c>
      <c r="N279" s="188" t="s">
        <v>44</v>
      </c>
      <c r="O279" s="66"/>
      <c r="P279" s="189">
        <f>O279*H279</f>
        <v>0</v>
      </c>
      <c r="Q279" s="189">
        <v>0</v>
      </c>
      <c r="R279" s="189">
        <f>Q279*H279</f>
        <v>0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234</v>
      </c>
      <c r="AT279" s="191" t="s">
        <v>229</v>
      </c>
      <c r="AU279" s="191" t="s">
        <v>82</v>
      </c>
      <c r="AY279" s="19" t="s">
        <v>226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234</v>
      </c>
      <c r="BM279" s="191" t="s">
        <v>3771</v>
      </c>
    </row>
    <row r="280" spans="1:65" s="2" customFormat="1" ht="11.25">
      <c r="A280" s="36"/>
      <c r="B280" s="37"/>
      <c r="C280" s="38"/>
      <c r="D280" s="193" t="s">
        <v>236</v>
      </c>
      <c r="E280" s="38"/>
      <c r="F280" s="194" t="s">
        <v>3772</v>
      </c>
      <c r="G280" s="38"/>
      <c r="H280" s="38"/>
      <c r="I280" s="195"/>
      <c r="J280" s="38"/>
      <c r="K280" s="38"/>
      <c r="L280" s="41"/>
      <c r="M280" s="196"/>
      <c r="N280" s="197"/>
      <c r="O280" s="66"/>
      <c r="P280" s="66"/>
      <c r="Q280" s="66"/>
      <c r="R280" s="66"/>
      <c r="S280" s="66"/>
      <c r="T280" s="67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T280" s="19" t="s">
        <v>236</v>
      </c>
      <c r="AU280" s="19" t="s">
        <v>82</v>
      </c>
    </row>
    <row r="281" spans="1:65" s="2" customFormat="1" ht="16.5" customHeight="1">
      <c r="A281" s="36"/>
      <c r="B281" s="37"/>
      <c r="C281" s="231" t="s">
        <v>2035</v>
      </c>
      <c r="D281" s="231" t="s">
        <v>242</v>
      </c>
      <c r="E281" s="232" t="s">
        <v>3773</v>
      </c>
      <c r="F281" s="233" t="s">
        <v>3774</v>
      </c>
      <c r="G281" s="234" t="s">
        <v>261</v>
      </c>
      <c r="H281" s="235">
        <v>4</v>
      </c>
      <c r="I281" s="236"/>
      <c r="J281" s="237">
        <f>ROUND(I281*H281,2)</f>
        <v>0</v>
      </c>
      <c r="K281" s="233" t="s">
        <v>233</v>
      </c>
      <c r="L281" s="238"/>
      <c r="M281" s="239" t="s">
        <v>19</v>
      </c>
      <c r="N281" s="240" t="s">
        <v>44</v>
      </c>
      <c r="O281" s="66"/>
      <c r="P281" s="189">
        <f>O281*H281</f>
        <v>0</v>
      </c>
      <c r="Q281" s="189">
        <v>1.2600000000000001E-3</v>
      </c>
      <c r="R281" s="189">
        <f>Q281*H281</f>
        <v>5.0400000000000002E-3</v>
      </c>
      <c r="S281" s="189">
        <v>0</v>
      </c>
      <c r="T281" s="190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91" t="s">
        <v>246</v>
      </c>
      <c r="AT281" s="191" t="s">
        <v>242</v>
      </c>
      <c r="AU281" s="191" t="s">
        <v>82</v>
      </c>
      <c r="AY281" s="19" t="s">
        <v>226</v>
      </c>
      <c r="BE281" s="192">
        <f>IF(N281="základní",J281,0)</f>
        <v>0</v>
      </c>
      <c r="BF281" s="192">
        <f>IF(N281="snížená",J281,0)</f>
        <v>0</v>
      </c>
      <c r="BG281" s="192">
        <f>IF(N281="zákl. přenesená",J281,0)</f>
        <v>0</v>
      </c>
      <c r="BH281" s="192">
        <f>IF(N281="sníž. přenesená",J281,0)</f>
        <v>0</v>
      </c>
      <c r="BI281" s="192">
        <f>IF(N281="nulová",J281,0)</f>
        <v>0</v>
      </c>
      <c r="BJ281" s="19" t="s">
        <v>80</v>
      </c>
      <c r="BK281" s="192">
        <f>ROUND(I281*H281,2)</f>
        <v>0</v>
      </c>
      <c r="BL281" s="19" t="s">
        <v>234</v>
      </c>
      <c r="BM281" s="191" t="s">
        <v>3775</v>
      </c>
    </row>
    <row r="282" spans="1:65" s="2" customFormat="1" ht="16.5" customHeight="1">
      <c r="A282" s="36"/>
      <c r="B282" s="37"/>
      <c r="C282" s="231" t="s">
        <v>2040</v>
      </c>
      <c r="D282" s="231" t="s">
        <v>242</v>
      </c>
      <c r="E282" s="232" t="s">
        <v>3776</v>
      </c>
      <c r="F282" s="233" t="s">
        <v>3777</v>
      </c>
      <c r="G282" s="234" t="s">
        <v>261</v>
      </c>
      <c r="H282" s="235">
        <v>4</v>
      </c>
      <c r="I282" s="236"/>
      <c r="J282" s="237">
        <f>ROUND(I282*H282,2)</f>
        <v>0</v>
      </c>
      <c r="K282" s="233" t="s">
        <v>233</v>
      </c>
      <c r="L282" s="238"/>
      <c r="M282" s="239" t="s">
        <v>19</v>
      </c>
      <c r="N282" s="240" t="s">
        <v>44</v>
      </c>
      <c r="O282" s="66"/>
      <c r="P282" s="189">
        <f>O282*H282</f>
        <v>0</v>
      </c>
      <c r="Q282" s="189">
        <v>1.2E-2</v>
      </c>
      <c r="R282" s="189">
        <f>Q282*H282</f>
        <v>4.8000000000000001E-2</v>
      </c>
      <c r="S282" s="189">
        <v>0</v>
      </c>
      <c r="T282" s="190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91" t="s">
        <v>246</v>
      </c>
      <c r="AT282" s="191" t="s">
        <v>242</v>
      </c>
      <c r="AU282" s="191" t="s">
        <v>82</v>
      </c>
      <c r="AY282" s="19" t="s">
        <v>226</v>
      </c>
      <c r="BE282" s="192">
        <f>IF(N282="základní",J282,0)</f>
        <v>0</v>
      </c>
      <c r="BF282" s="192">
        <f>IF(N282="snížená",J282,0)</f>
        <v>0</v>
      </c>
      <c r="BG282" s="192">
        <f>IF(N282="zákl. přenesená",J282,0)</f>
        <v>0</v>
      </c>
      <c r="BH282" s="192">
        <f>IF(N282="sníž. přenesená",J282,0)</f>
        <v>0</v>
      </c>
      <c r="BI282" s="192">
        <f>IF(N282="nulová",J282,0)</f>
        <v>0</v>
      </c>
      <c r="BJ282" s="19" t="s">
        <v>80</v>
      </c>
      <c r="BK282" s="192">
        <f>ROUND(I282*H282,2)</f>
        <v>0</v>
      </c>
      <c r="BL282" s="19" t="s">
        <v>234</v>
      </c>
      <c r="BM282" s="191" t="s">
        <v>3778</v>
      </c>
    </row>
    <row r="283" spans="1:65" s="2" customFormat="1" ht="24.2" customHeight="1">
      <c r="A283" s="36"/>
      <c r="B283" s="37"/>
      <c r="C283" s="180" t="s">
        <v>2046</v>
      </c>
      <c r="D283" s="180" t="s">
        <v>229</v>
      </c>
      <c r="E283" s="181" t="s">
        <v>3779</v>
      </c>
      <c r="F283" s="182" t="s">
        <v>3780</v>
      </c>
      <c r="G283" s="183" t="s">
        <v>261</v>
      </c>
      <c r="H283" s="184">
        <v>1</v>
      </c>
      <c r="I283" s="185"/>
      <c r="J283" s="186">
        <f>ROUND(I283*H283,2)</f>
        <v>0</v>
      </c>
      <c r="K283" s="182" t="s">
        <v>233</v>
      </c>
      <c r="L283" s="41"/>
      <c r="M283" s="187" t="s">
        <v>19</v>
      </c>
      <c r="N283" s="188" t="s">
        <v>44</v>
      </c>
      <c r="O283" s="66"/>
      <c r="P283" s="189">
        <f>O283*H283</f>
        <v>0</v>
      </c>
      <c r="Q283" s="189">
        <v>0</v>
      </c>
      <c r="R283" s="189">
        <f>Q283*H283</f>
        <v>0</v>
      </c>
      <c r="S283" s="189">
        <v>0</v>
      </c>
      <c r="T283" s="190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91" t="s">
        <v>234</v>
      </c>
      <c r="AT283" s="191" t="s">
        <v>229</v>
      </c>
      <c r="AU283" s="191" t="s">
        <v>82</v>
      </c>
      <c r="AY283" s="19" t="s">
        <v>226</v>
      </c>
      <c r="BE283" s="192">
        <f>IF(N283="základní",J283,0)</f>
        <v>0</v>
      </c>
      <c r="BF283" s="192">
        <f>IF(N283="snížená",J283,0)</f>
        <v>0</v>
      </c>
      <c r="BG283" s="192">
        <f>IF(N283="zákl. přenesená",J283,0)</f>
        <v>0</v>
      </c>
      <c r="BH283" s="192">
        <f>IF(N283="sníž. přenesená",J283,0)</f>
        <v>0</v>
      </c>
      <c r="BI283" s="192">
        <f>IF(N283="nulová",J283,0)</f>
        <v>0</v>
      </c>
      <c r="BJ283" s="19" t="s">
        <v>80</v>
      </c>
      <c r="BK283" s="192">
        <f>ROUND(I283*H283,2)</f>
        <v>0</v>
      </c>
      <c r="BL283" s="19" t="s">
        <v>234</v>
      </c>
      <c r="BM283" s="191" t="s">
        <v>3781</v>
      </c>
    </row>
    <row r="284" spans="1:65" s="2" customFormat="1" ht="11.25">
      <c r="A284" s="36"/>
      <c r="B284" s="37"/>
      <c r="C284" s="38"/>
      <c r="D284" s="193" t="s">
        <v>236</v>
      </c>
      <c r="E284" s="38"/>
      <c r="F284" s="194" t="s">
        <v>3782</v>
      </c>
      <c r="G284" s="38"/>
      <c r="H284" s="38"/>
      <c r="I284" s="195"/>
      <c r="J284" s="38"/>
      <c r="K284" s="38"/>
      <c r="L284" s="41"/>
      <c r="M284" s="196"/>
      <c r="N284" s="197"/>
      <c r="O284" s="66"/>
      <c r="P284" s="66"/>
      <c r="Q284" s="66"/>
      <c r="R284" s="66"/>
      <c r="S284" s="66"/>
      <c r="T284" s="67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T284" s="19" t="s">
        <v>236</v>
      </c>
      <c r="AU284" s="19" t="s">
        <v>82</v>
      </c>
    </row>
    <row r="285" spans="1:65" s="2" customFormat="1" ht="21.75" customHeight="1">
      <c r="A285" s="36"/>
      <c r="B285" s="37"/>
      <c r="C285" s="180" t="s">
        <v>2051</v>
      </c>
      <c r="D285" s="180" t="s">
        <v>229</v>
      </c>
      <c r="E285" s="181" t="s">
        <v>3783</v>
      </c>
      <c r="F285" s="182" t="s">
        <v>3784</v>
      </c>
      <c r="G285" s="183" t="s">
        <v>261</v>
      </c>
      <c r="H285" s="184">
        <v>4</v>
      </c>
      <c r="I285" s="185"/>
      <c r="J285" s="186">
        <f>ROUND(I285*H285,2)</f>
        <v>0</v>
      </c>
      <c r="K285" s="182" t="s">
        <v>233</v>
      </c>
      <c r="L285" s="41"/>
      <c r="M285" s="187" t="s">
        <v>19</v>
      </c>
      <c r="N285" s="188" t="s">
        <v>44</v>
      </c>
      <c r="O285" s="66"/>
      <c r="P285" s="189">
        <f>O285*H285</f>
        <v>0</v>
      </c>
      <c r="Q285" s="189">
        <v>0</v>
      </c>
      <c r="R285" s="189">
        <f>Q285*H285</f>
        <v>0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234</v>
      </c>
      <c r="AT285" s="191" t="s">
        <v>229</v>
      </c>
      <c r="AU285" s="191" t="s">
        <v>82</v>
      </c>
      <c r="AY285" s="19" t="s">
        <v>226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234</v>
      </c>
      <c r="BM285" s="191" t="s">
        <v>3785</v>
      </c>
    </row>
    <row r="286" spans="1:65" s="2" customFormat="1" ht="11.25">
      <c r="A286" s="36"/>
      <c r="B286" s="37"/>
      <c r="C286" s="38"/>
      <c r="D286" s="193" t="s">
        <v>236</v>
      </c>
      <c r="E286" s="38"/>
      <c r="F286" s="194" t="s">
        <v>3786</v>
      </c>
      <c r="G286" s="38"/>
      <c r="H286" s="38"/>
      <c r="I286" s="195"/>
      <c r="J286" s="38"/>
      <c r="K286" s="38"/>
      <c r="L286" s="41"/>
      <c r="M286" s="196"/>
      <c r="N286" s="197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236</v>
      </c>
      <c r="AU286" s="19" t="s">
        <v>82</v>
      </c>
    </row>
    <row r="287" spans="1:65" s="2" customFormat="1" ht="24.2" customHeight="1">
      <c r="A287" s="36"/>
      <c r="B287" s="37"/>
      <c r="C287" s="180" t="s">
        <v>2058</v>
      </c>
      <c r="D287" s="180" t="s">
        <v>229</v>
      </c>
      <c r="E287" s="181" t="s">
        <v>3787</v>
      </c>
      <c r="F287" s="182" t="s">
        <v>3788</v>
      </c>
      <c r="G287" s="183" t="s">
        <v>3789</v>
      </c>
      <c r="H287" s="264"/>
      <c r="I287" s="185"/>
      <c r="J287" s="186">
        <f>ROUND(I287*H287,2)</f>
        <v>0</v>
      </c>
      <c r="K287" s="182" t="s">
        <v>233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0</v>
      </c>
      <c r="R287" s="189">
        <f>Q287*H287</f>
        <v>0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234</v>
      </c>
      <c r="AT287" s="191" t="s">
        <v>229</v>
      </c>
      <c r="AU287" s="191" t="s">
        <v>82</v>
      </c>
      <c r="AY287" s="19" t="s">
        <v>226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234</v>
      </c>
      <c r="BM287" s="191" t="s">
        <v>3790</v>
      </c>
    </row>
    <row r="288" spans="1:65" s="2" customFormat="1" ht="11.25">
      <c r="A288" s="36"/>
      <c r="B288" s="37"/>
      <c r="C288" s="38"/>
      <c r="D288" s="193" t="s">
        <v>236</v>
      </c>
      <c r="E288" s="38"/>
      <c r="F288" s="194" t="s">
        <v>3791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236</v>
      </c>
      <c r="AU288" s="19" t="s">
        <v>82</v>
      </c>
    </row>
    <row r="289" spans="1:65" s="12" customFormat="1" ht="22.9" customHeight="1">
      <c r="B289" s="164"/>
      <c r="C289" s="165"/>
      <c r="D289" s="166" t="s">
        <v>72</v>
      </c>
      <c r="E289" s="178" t="s">
        <v>3792</v>
      </c>
      <c r="F289" s="178" t="s">
        <v>3793</v>
      </c>
      <c r="G289" s="165"/>
      <c r="H289" s="165"/>
      <c r="I289" s="168"/>
      <c r="J289" s="179">
        <f>BK289</f>
        <v>0</v>
      </c>
      <c r="K289" s="165"/>
      <c r="L289" s="170"/>
      <c r="M289" s="171"/>
      <c r="N289" s="172"/>
      <c r="O289" s="172"/>
      <c r="P289" s="173">
        <f>SUM(P290:P317)</f>
        <v>0</v>
      </c>
      <c r="Q289" s="172"/>
      <c r="R289" s="173">
        <f>SUM(R290:R317)</f>
        <v>0.13194999999999998</v>
      </c>
      <c r="S289" s="172"/>
      <c r="T289" s="174">
        <f>SUM(T290:T317)</f>
        <v>0</v>
      </c>
      <c r="AR289" s="175" t="s">
        <v>82</v>
      </c>
      <c r="AT289" s="176" t="s">
        <v>72</v>
      </c>
      <c r="AU289" s="176" t="s">
        <v>80</v>
      </c>
      <c r="AY289" s="175" t="s">
        <v>226</v>
      </c>
      <c r="BK289" s="177">
        <f>SUM(BK290:BK317)</f>
        <v>0</v>
      </c>
    </row>
    <row r="290" spans="1:65" s="2" customFormat="1" ht="16.5" customHeight="1">
      <c r="A290" s="36"/>
      <c r="B290" s="37"/>
      <c r="C290" s="180" t="s">
        <v>2062</v>
      </c>
      <c r="D290" s="180" t="s">
        <v>229</v>
      </c>
      <c r="E290" s="181" t="s">
        <v>3794</v>
      </c>
      <c r="F290" s="182" t="s">
        <v>3795</v>
      </c>
      <c r="G290" s="183" t="s">
        <v>328</v>
      </c>
      <c r="H290" s="184">
        <v>50</v>
      </c>
      <c r="I290" s="185"/>
      <c r="J290" s="186">
        <f>ROUND(I290*H290,2)</f>
        <v>0</v>
      </c>
      <c r="K290" s="182" t="s">
        <v>3796</v>
      </c>
      <c r="L290" s="41"/>
      <c r="M290" s="187" t="s">
        <v>19</v>
      </c>
      <c r="N290" s="188" t="s">
        <v>44</v>
      </c>
      <c r="O290" s="66"/>
      <c r="P290" s="189">
        <f>O290*H290</f>
        <v>0</v>
      </c>
      <c r="Q290" s="189">
        <v>0</v>
      </c>
      <c r="R290" s="189">
        <f>Q290*H290</f>
        <v>0</v>
      </c>
      <c r="S290" s="189">
        <v>0</v>
      </c>
      <c r="T290" s="190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91" t="s">
        <v>234</v>
      </c>
      <c r="AT290" s="191" t="s">
        <v>229</v>
      </c>
      <c r="AU290" s="191" t="s">
        <v>82</v>
      </c>
      <c r="AY290" s="19" t="s">
        <v>226</v>
      </c>
      <c r="BE290" s="192">
        <f>IF(N290="základní",J290,0)</f>
        <v>0</v>
      </c>
      <c r="BF290" s="192">
        <f>IF(N290="snížená",J290,0)</f>
        <v>0</v>
      </c>
      <c r="BG290" s="192">
        <f>IF(N290="zákl. přenesená",J290,0)</f>
        <v>0</v>
      </c>
      <c r="BH290" s="192">
        <f>IF(N290="sníž. přenesená",J290,0)</f>
        <v>0</v>
      </c>
      <c r="BI290" s="192">
        <f>IF(N290="nulová",J290,0)</f>
        <v>0</v>
      </c>
      <c r="BJ290" s="19" t="s">
        <v>80</v>
      </c>
      <c r="BK290" s="192">
        <f>ROUND(I290*H290,2)</f>
        <v>0</v>
      </c>
      <c r="BL290" s="19" t="s">
        <v>234</v>
      </c>
      <c r="BM290" s="191" t="s">
        <v>3797</v>
      </c>
    </row>
    <row r="291" spans="1:65" s="2" customFormat="1" ht="11.25">
      <c r="A291" s="36"/>
      <c r="B291" s="37"/>
      <c r="C291" s="38"/>
      <c r="D291" s="193" t="s">
        <v>236</v>
      </c>
      <c r="E291" s="38"/>
      <c r="F291" s="194" t="s">
        <v>3798</v>
      </c>
      <c r="G291" s="38"/>
      <c r="H291" s="38"/>
      <c r="I291" s="195"/>
      <c r="J291" s="38"/>
      <c r="K291" s="38"/>
      <c r="L291" s="41"/>
      <c r="M291" s="196"/>
      <c r="N291" s="197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236</v>
      </c>
      <c r="AU291" s="19" t="s">
        <v>82</v>
      </c>
    </row>
    <row r="292" spans="1:65" s="2" customFormat="1" ht="16.5" customHeight="1">
      <c r="A292" s="36"/>
      <c r="B292" s="37"/>
      <c r="C292" s="231" t="s">
        <v>2067</v>
      </c>
      <c r="D292" s="231" t="s">
        <v>242</v>
      </c>
      <c r="E292" s="232" t="s">
        <v>3799</v>
      </c>
      <c r="F292" s="233" t="s">
        <v>3800</v>
      </c>
      <c r="G292" s="234" t="s">
        <v>328</v>
      </c>
      <c r="H292" s="235">
        <v>52.5</v>
      </c>
      <c r="I292" s="236"/>
      <c r="J292" s="237">
        <f>ROUND(I292*H292,2)</f>
        <v>0</v>
      </c>
      <c r="K292" s="233" t="s">
        <v>233</v>
      </c>
      <c r="L292" s="238"/>
      <c r="M292" s="239" t="s">
        <v>19</v>
      </c>
      <c r="N292" s="240" t="s">
        <v>44</v>
      </c>
      <c r="O292" s="66"/>
      <c r="P292" s="189">
        <f>O292*H292</f>
        <v>0</v>
      </c>
      <c r="Q292" s="189">
        <v>2.5999999999999998E-4</v>
      </c>
      <c r="R292" s="189">
        <f>Q292*H292</f>
        <v>1.3649999999999999E-2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246</v>
      </c>
      <c r="AT292" s="191" t="s">
        <v>242</v>
      </c>
      <c r="AU292" s="191" t="s">
        <v>82</v>
      </c>
      <c r="AY292" s="19" t="s">
        <v>226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234</v>
      </c>
      <c r="BM292" s="191" t="s">
        <v>3801</v>
      </c>
    </row>
    <row r="293" spans="1:65" s="14" customFormat="1" ht="11.25">
      <c r="B293" s="209"/>
      <c r="C293" s="210"/>
      <c r="D293" s="200" t="s">
        <v>238</v>
      </c>
      <c r="E293" s="210"/>
      <c r="F293" s="212" t="s">
        <v>3802</v>
      </c>
      <c r="G293" s="210"/>
      <c r="H293" s="213">
        <v>52.5</v>
      </c>
      <c r="I293" s="214"/>
      <c r="J293" s="210"/>
      <c r="K293" s="210"/>
      <c r="L293" s="215"/>
      <c r="M293" s="216"/>
      <c r="N293" s="217"/>
      <c r="O293" s="217"/>
      <c r="P293" s="217"/>
      <c r="Q293" s="217"/>
      <c r="R293" s="217"/>
      <c r="S293" s="217"/>
      <c r="T293" s="218"/>
      <c r="AT293" s="219" t="s">
        <v>238</v>
      </c>
      <c r="AU293" s="219" t="s">
        <v>82</v>
      </c>
      <c r="AV293" s="14" t="s">
        <v>82</v>
      </c>
      <c r="AW293" s="14" t="s">
        <v>4</v>
      </c>
      <c r="AX293" s="14" t="s">
        <v>80</v>
      </c>
      <c r="AY293" s="219" t="s">
        <v>226</v>
      </c>
    </row>
    <row r="294" spans="1:65" s="2" customFormat="1" ht="16.5" customHeight="1">
      <c r="A294" s="36"/>
      <c r="B294" s="37"/>
      <c r="C294" s="180" t="s">
        <v>2072</v>
      </c>
      <c r="D294" s="180" t="s">
        <v>229</v>
      </c>
      <c r="E294" s="181" t="s">
        <v>3803</v>
      </c>
      <c r="F294" s="182" t="s">
        <v>3804</v>
      </c>
      <c r="G294" s="183" t="s">
        <v>328</v>
      </c>
      <c r="H294" s="184">
        <v>1200</v>
      </c>
      <c r="I294" s="185"/>
      <c r="J294" s="186">
        <f>ROUND(I294*H294,2)</f>
        <v>0</v>
      </c>
      <c r="K294" s="182" t="s">
        <v>233</v>
      </c>
      <c r="L294" s="41"/>
      <c r="M294" s="187" t="s">
        <v>19</v>
      </c>
      <c r="N294" s="188" t="s">
        <v>44</v>
      </c>
      <c r="O294" s="66"/>
      <c r="P294" s="189">
        <f>O294*H294</f>
        <v>0</v>
      </c>
      <c r="Q294" s="189">
        <v>0</v>
      </c>
      <c r="R294" s="189">
        <f>Q294*H294</f>
        <v>0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234</v>
      </c>
      <c r="AT294" s="191" t="s">
        <v>229</v>
      </c>
      <c r="AU294" s="191" t="s">
        <v>82</v>
      </c>
      <c r="AY294" s="19" t="s">
        <v>226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234</v>
      </c>
      <c r="BM294" s="191" t="s">
        <v>3805</v>
      </c>
    </row>
    <row r="295" spans="1:65" s="2" customFormat="1" ht="11.25">
      <c r="A295" s="36"/>
      <c r="B295" s="37"/>
      <c r="C295" s="38"/>
      <c r="D295" s="193" t="s">
        <v>236</v>
      </c>
      <c r="E295" s="38"/>
      <c r="F295" s="194" t="s">
        <v>3806</v>
      </c>
      <c r="G295" s="38"/>
      <c r="H295" s="38"/>
      <c r="I295" s="195"/>
      <c r="J295" s="38"/>
      <c r="K295" s="38"/>
      <c r="L295" s="41"/>
      <c r="M295" s="196"/>
      <c r="N295" s="197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236</v>
      </c>
      <c r="AU295" s="19" t="s">
        <v>82</v>
      </c>
    </row>
    <row r="296" spans="1:65" s="2" customFormat="1" ht="16.5" customHeight="1">
      <c r="A296" s="36"/>
      <c r="B296" s="37"/>
      <c r="C296" s="231" t="s">
        <v>2078</v>
      </c>
      <c r="D296" s="231" t="s">
        <v>242</v>
      </c>
      <c r="E296" s="232" t="s">
        <v>3807</v>
      </c>
      <c r="F296" s="233" t="s">
        <v>3808</v>
      </c>
      <c r="G296" s="234" t="s">
        <v>328</v>
      </c>
      <c r="H296" s="235">
        <v>1200</v>
      </c>
      <c r="I296" s="236"/>
      <c r="J296" s="237">
        <f>ROUND(I296*H296,2)</f>
        <v>0</v>
      </c>
      <c r="K296" s="233" t="s">
        <v>233</v>
      </c>
      <c r="L296" s="238"/>
      <c r="M296" s="239" t="s">
        <v>19</v>
      </c>
      <c r="N296" s="240" t="s">
        <v>44</v>
      </c>
      <c r="O296" s="66"/>
      <c r="P296" s="189">
        <f>O296*H296</f>
        <v>0</v>
      </c>
      <c r="Q296" s="189">
        <v>5.0000000000000002E-5</v>
      </c>
      <c r="R296" s="189">
        <f>Q296*H296</f>
        <v>6.0000000000000005E-2</v>
      </c>
      <c r="S296" s="189">
        <v>0</v>
      </c>
      <c r="T296" s="190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91" t="s">
        <v>246</v>
      </c>
      <c r="AT296" s="191" t="s">
        <v>242</v>
      </c>
      <c r="AU296" s="191" t="s">
        <v>82</v>
      </c>
      <c r="AY296" s="19" t="s">
        <v>226</v>
      </c>
      <c r="BE296" s="192">
        <f>IF(N296="základní",J296,0)</f>
        <v>0</v>
      </c>
      <c r="BF296" s="192">
        <f>IF(N296="snížená",J296,0)</f>
        <v>0</v>
      </c>
      <c r="BG296" s="192">
        <f>IF(N296="zákl. přenesená",J296,0)</f>
        <v>0</v>
      </c>
      <c r="BH296" s="192">
        <f>IF(N296="sníž. přenesená",J296,0)</f>
        <v>0</v>
      </c>
      <c r="BI296" s="192">
        <f>IF(N296="nulová",J296,0)</f>
        <v>0</v>
      </c>
      <c r="BJ296" s="19" t="s">
        <v>80</v>
      </c>
      <c r="BK296" s="192">
        <f>ROUND(I296*H296,2)</f>
        <v>0</v>
      </c>
      <c r="BL296" s="19" t="s">
        <v>234</v>
      </c>
      <c r="BM296" s="191" t="s">
        <v>3809</v>
      </c>
    </row>
    <row r="297" spans="1:65" s="14" customFormat="1" ht="11.25">
      <c r="B297" s="209"/>
      <c r="C297" s="210"/>
      <c r="D297" s="200" t="s">
        <v>238</v>
      </c>
      <c r="E297" s="210"/>
      <c r="F297" s="212" t="s">
        <v>3810</v>
      </c>
      <c r="G297" s="210"/>
      <c r="H297" s="213">
        <v>1200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238</v>
      </c>
      <c r="AU297" s="219" t="s">
        <v>82</v>
      </c>
      <c r="AV297" s="14" t="s">
        <v>82</v>
      </c>
      <c r="AW297" s="14" t="s">
        <v>4</v>
      </c>
      <c r="AX297" s="14" t="s">
        <v>80</v>
      </c>
      <c r="AY297" s="219" t="s">
        <v>226</v>
      </c>
    </row>
    <row r="298" spans="1:65" s="2" customFormat="1" ht="24.2" customHeight="1">
      <c r="A298" s="36"/>
      <c r="B298" s="37"/>
      <c r="C298" s="231" t="s">
        <v>2083</v>
      </c>
      <c r="D298" s="231" t="s">
        <v>242</v>
      </c>
      <c r="E298" s="232" t="s">
        <v>3811</v>
      </c>
      <c r="F298" s="233" t="s">
        <v>3812</v>
      </c>
      <c r="G298" s="234" t="s">
        <v>328</v>
      </c>
      <c r="H298" s="235">
        <v>240</v>
      </c>
      <c r="I298" s="236"/>
      <c r="J298" s="237">
        <f>ROUND(I298*H298,2)</f>
        <v>0</v>
      </c>
      <c r="K298" s="233" t="s">
        <v>233</v>
      </c>
      <c r="L298" s="238"/>
      <c r="M298" s="239" t="s">
        <v>19</v>
      </c>
      <c r="N298" s="240" t="s">
        <v>44</v>
      </c>
      <c r="O298" s="66"/>
      <c r="P298" s="189">
        <f>O298*H298</f>
        <v>0</v>
      </c>
      <c r="Q298" s="189">
        <v>1.1E-4</v>
      </c>
      <c r="R298" s="189">
        <f>Q298*H298</f>
        <v>2.64E-2</v>
      </c>
      <c r="S298" s="189">
        <v>0</v>
      </c>
      <c r="T298" s="190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91" t="s">
        <v>246</v>
      </c>
      <c r="AT298" s="191" t="s">
        <v>242</v>
      </c>
      <c r="AU298" s="191" t="s">
        <v>82</v>
      </c>
      <c r="AY298" s="19" t="s">
        <v>226</v>
      </c>
      <c r="BE298" s="192">
        <f>IF(N298="základní",J298,0)</f>
        <v>0</v>
      </c>
      <c r="BF298" s="192">
        <f>IF(N298="snížená",J298,0)</f>
        <v>0</v>
      </c>
      <c r="BG298" s="192">
        <f>IF(N298="zákl. přenesená",J298,0)</f>
        <v>0</v>
      </c>
      <c r="BH298" s="192">
        <f>IF(N298="sníž. přenesená",J298,0)</f>
        <v>0</v>
      </c>
      <c r="BI298" s="192">
        <f>IF(N298="nulová",J298,0)</f>
        <v>0</v>
      </c>
      <c r="BJ298" s="19" t="s">
        <v>80</v>
      </c>
      <c r="BK298" s="192">
        <f>ROUND(I298*H298,2)</f>
        <v>0</v>
      </c>
      <c r="BL298" s="19" t="s">
        <v>234</v>
      </c>
      <c r="BM298" s="191" t="s">
        <v>3813</v>
      </c>
    </row>
    <row r="299" spans="1:65" s="14" customFormat="1" ht="11.25">
      <c r="B299" s="209"/>
      <c r="C299" s="210"/>
      <c r="D299" s="200" t="s">
        <v>238</v>
      </c>
      <c r="E299" s="210"/>
      <c r="F299" s="212" t="s">
        <v>3814</v>
      </c>
      <c r="G299" s="210"/>
      <c r="H299" s="213">
        <v>240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238</v>
      </c>
      <c r="AU299" s="219" t="s">
        <v>82</v>
      </c>
      <c r="AV299" s="14" t="s">
        <v>82</v>
      </c>
      <c r="AW299" s="14" t="s">
        <v>4</v>
      </c>
      <c r="AX299" s="14" t="s">
        <v>80</v>
      </c>
      <c r="AY299" s="219" t="s">
        <v>226</v>
      </c>
    </row>
    <row r="300" spans="1:65" s="2" customFormat="1" ht="16.5" customHeight="1">
      <c r="A300" s="36"/>
      <c r="B300" s="37"/>
      <c r="C300" s="180" t="s">
        <v>2088</v>
      </c>
      <c r="D300" s="180" t="s">
        <v>229</v>
      </c>
      <c r="E300" s="181" t="s">
        <v>3815</v>
      </c>
      <c r="F300" s="182" t="s">
        <v>3816</v>
      </c>
      <c r="G300" s="183" t="s">
        <v>261</v>
      </c>
      <c r="H300" s="184">
        <v>1</v>
      </c>
      <c r="I300" s="185"/>
      <c r="J300" s="186">
        <f>ROUND(I300*H300,2)</f>
        <v>0</v>
      </c>
      <c r="K300" s="182" t="s">
        <v>233</v>
      </c>
      <c r="L300" s="41"/>
      <c r="M300" s="187" t="s">
        <v>19</v>
      </c>
      <c r="N300" s="188" t="s">
        <v>44</v>
      </c>
      <c r="O300" s="66"/>
      <c r="P300" s="189">
        <f>O300*H300</f>
        <v>0</v>
      </c>
      <c r="Q300" s="189">
        <v>0</v>
      </c>
      <c r="R300" s="189">
        <f>Q300*H300</f>
        <v>0</v>
      </c>
      <c r="S300" s="189">
        <v>0</v>
      </c>
      <c r="T300" s="190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91" t="s">
        <v>234</v>
      </c>
      <c r="AT300" s="191" t="s">
        <v>229</v>
      </c>
      <c r="AU300" s="191" t="s">
        <v>82</v>
      </c>
      <c r="AY300" s="19" t="s">
        <v>226</v>
      </c>
      <c r="BE300" s="192">
        <f>IF(N300="základní",J300,0)</f>
        <v>0</v>
      </c>
      <c r="BF300" s="192">
        <f>IF(N300="snížená",J300,0)</f>
        <v>0</v>
      </c>
      <c r="BG300" s="192">
        <f>IF(N300="zákl. přenesená",J300,0)</f>
        <v>0</v>
      </c>
      <c r="BH300" s="192">
        <f>IF(N300="sníž. přenesená",J300,0)</f>
        <v>0</v>
      </c>
      <c r="BI300" s="192">
        <f>IF(N300="nulová",J300,0)</f>
        <v>0</v>
      </c>
      <c r="BJ300" s="19" t="s">
        <v>80</v>
      </c>
      <c r="BK300" s="192">
        <f>ROUND(I300*H300,2)</f>
        <v>0</v>
      </c>
      <c r="BL300" s="19" t="s">
        <v>234</v>
      </c>
      <c r="BM300" s="191" t="s">
        <v>3817</v>
      </c>
    </row>
    <row r="301" spans="1:65" s="2" customFormat="1" ht="11.25">
      <c r="A301" s="36"/>
      <c r="B301" s="37"/>
      <c r="C301" s="38"/>
      <c r="D301" s="193" t="s">
        <v>236</v>
      </c>
      <c r="E301" s="38"/>
      <c r="F301" s="194" t="s">
        <v>3818</v>
      </c>
      <c r="G301" s="38"/>
      <c r="H301" s="38"/>
      <c r="I301" s="195"/>
      <c r="J301" s="38"/>
      <c r="K301" s="38"/>
      <c r="L301" s="41"/>
      <c r="M301" s="196"/>
      <c r="N301" s="197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236</v>
      </c>
      <c r="AU301" s="19" t="s">
        <v>82</v>
      </c>
    </row>
    <row r="302" spans="1:65" s="2" customFormat="1" ht="16.5" customHeight="1">
      <c r="A302" s="36"/>
      <c r="B302" s="37"/>
      <c r="C302" s="231" t="s">
        <v>2093</v>
      </c>
      <c r="D302" s="231" t="s">
        <v>242</v>
      </c>
      <c r="E302" s="232" t="s">
        <v>3819</v>
      </c>
      <c r="F302" s="233" t="s">
        <v>3820</v>
      </c>
      <c r="G302" s="234" t="s">
        <v>261</v>
      </c>
      <c r="H302" s="235">
        <v>1</v>
      </c>
      <c r="I302" s="236"/>
      <c r="J302" s="237">
        <f>ROUND(I302*H302,2)</f>
        <v>0</v>
      </c>
      <c r="K302" s="233" t="s">
        <v>3467</v>
      </c>
      <c r="L302" s="238"/>
      <c r="M302" s="239" t="s">
        <v>19</v>
      </c>
      <c r="N302" s="240" t="s">
        <v>44</v>
      </c>
      <c r="O302" s="66"/>
      <c r="P302" s="189">
        <f>O302*H302</f>
        <v>0</v>
      </c>
      <c r="Q302" s="189">
        <v>2.3400000000000001E-2</v>
      </c>
      <c r="R302" s="189">
        <f>Q302*H302</f>
        <v>2.3400000000000001E-2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246</v>
      </c>
      <c r="AT302" s="191" t="s">
        <v>242</v>
      </c>
      <c r="AU302" s="191" t="s">
        <v>82</v>
      </c>
      <c r="AY302" s="19" t="s">
        <v>226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234</v>
      </c>
      <c r="BM302" s="191" t="s">
        <v>3821</v>
      </c>
    </row>
    <row r="303" spans="1:65" s="2" customFormat="1" ht="29.25">
      <c r="A303" s="36"/>
      <c r="B303" s="37"/>
      <c r="C303" s="38"/>
      <c r="D303" s="200" t="s">
        <v>737</v>
      </c>
      <c r="E303" s="38"/>
      <c r="F303" s="249" t="s">
        <v>3822</v>
      </c>
      <c r="G303" s="38"/>
      <c r="H303" s="38"/>
      <c r="I303" s="195"/>
      <c r="J303" s="38"/>
      <c r="K303" s="38"/>
      <c r="L303" s="41"/>
      <c r="M303" s="196"/>
      <c r="N303" s="197"/>
      <c r="O303" s="66"/>
      <c r="P303" s="66"/>
      <c r="Q303" s="66"/>
      <c r="R303" s="66"/>
      <c r="S303" s="66"/>
      <c r="T303" s="67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T303" s="19" t="s">
        <v>737</v>
      </c>
      <c r="AU303" s="19" t="s">
        <v>82</v>
      </c>
    </row>
    <row r="304" spans="1:65" s="2" customFormat="1" ht="16.5" customHeight="1">
      <c r="A304" s="36"/>
      <c r="B304" s="37"/>
      <c r="C304" s="180" t="s">
        <v>2098</v>
      </c>
      <c r="D304" s="180" t="s">
        <v>229</v>
      </c>
      <c r="E304" s="181" t="s">
        <v>3823</v>
      </c>
      <c r="F304" s="182" t="s">
        <v>3824</v>
      </c>
      <c r="G304" s="183" t="s">
        <v>261</v>
      </c>
      <c r="H304" s="184">
        <v>2</v>
      </c>
      <c r="I304" s="185"/>
      <c r="J304" s="186">
        <f>ROUND(I304*H304,2)</f>
        <v>0</v>
      </c>
      <c r="K304" s="182" t="s">
        <v>233</v>
      </c>
      <c r="L304" s="41"/>
      <c r="M304" s="187" t="s">
        <v>19</v>
      </c>
      <c r="N304" s="188" t="s">
        <v>44</v>
      </c>
      <c r="O304" s="66"/>
      <c r="P304" s="189">
        <f>O304*H304</f>
        <v>0</v>
      </c>
      <c r="Q304" s="189">
        <v>0</v>
      </c>
      <c r="R304" s="189">
        <f>Q304*H304</f>
        <v>0</v>
      </c>
      <c r="S304" s="189">
        <v>0</v>
      </c>
      <c r="T304" s="190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91" t="s">
        <v>234</v>
      </c>
      <c r="AT304" s="191" t="s">
        <v>229</v>
      </c>
      <c r="AU304" s="191" t="s">
        <v>82</v>
      </c>
      <c r="AY304" s="19" t="s">
        <v>226</v>
      </c>
      <c r="BE304" s="192">
        <f>IF(N304="základní",J304,0)</f>
        <v>0</v>
      </c>
      <c r="BF304" s="192">
        <f>IF(N304="snížená",J304,0)</f>
        <v>0</v>
      </c>
      <c r="BG304" s="192">
        <f>IF(N304="zákl. přenesená",J304,0)</f>
        <v>0</v>
      </c>
      <c r="BH304" s="192">
        <f>IF(N304="sníž. přenesená",J304,0)</f>
        <v>0</v>
      </c>
      <c r="BI304" s="192">
        <f>IF(N304="nulová",J304,0)</f>
        <v>0</v>
      </c>
      <c r="BJ304" s="19" t="s">
        <v>80</v>
      </c>
      <c r="BK304" s="192">
        <f>ROUND(I304*H304,2)</f>
        <v>0</v>
      </c>
      <c r="BL304" s="19" t="s">
        <v>234</v>
      </c>
      <c r="BM304" s="191" t="s">
        <v>3825</v>
      </c>
    </row>
    <row r="305" spans="1:65" s="2" customFormat="1" ht="11.25">
      <c r="A305" s="36"/>
      <c r="B305" s="37"/>
      <c r="C305" s="38"/>
      <c r="D305" s="193" t="s">
        <v>236</v>
      </c>
      <c r="E305" s="38"/>
      <c r="F305" s="194" t="s">
        <v>3826</v>
      </c>
      <c r="G305" s="38"/>
      <c r="H305" s="38"/>
      <c r="I305" s="195"/>
      <c r="J305" s="38"/>
      <c r="K305" s="38"/>
      <c r="L305" s="41"/>
      <c r="M305" s="196"/>
      <c r="N305" s="197"/>
      <c r="O305" s="66"/>
      <c r="P305" s="66"/>
      <c r="Q305" s="66"/>
      <c r="R305" s="66"/>
      <c r="S305" s="66"/>
      <c r="T305" s="67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T305" s="19" t="s">
        <v>236</v>
      </c>
      <c r="AU305" s="19" t="s">
        <v>82</v>
      </c>
    </row>
    <row r="306" spans="1:65" s="2" customFormat="1" ht="24.2" customHeight="1">
      <c r="A306" s="36"/>
      <c r="B306" s="37"/>
      <c r="C306" s="231" t="s">
        <v>2103</v>
      </c>
      <c r="D306" s="231" t="s">
        <v>242</v>
      </c>
      <c r="E306" s="232" t="s">
        <v>3827</v>
      </c>
      <c r="F306" s="233" t="s">
        <v>3828</v>
      </c>
      <c r="G306" s="234" t="s">
        <v>3157</v>
      </c>
      <c r="H306" s="235">
        <v>2</v>
      </c>
      <c r="I306" s="236"/>
      <c r="J306" s="237">
        <f>ROUND(I306*H306,2)</f>
        <v>0</v>
      </c>
      <c r="K306" s="233" t="s">
        <v>19</v>
      </c>
      <c r="L306" s="238"/>
      <c r="M306" s="239" t="s">
        <v>19</v>
      </c>
      <c r="N306" s="240" t="s">
        <v>44</v>
      </c>
      <c r="O306" s="66"/>
      <c r="P306" s="189">
        <f>O306*H306</f>
        <v>0</v>
      </c>
      <c r="Q306" s="189">
        <v>0</v>
      </c>
      <c r="R306" s="189">
        <f>Q306*H306</f>
        <v>0</v>
      </c>
      <c r="S306" s="189">
        <v>0</v>
      </c>
      <c r="T306" s="190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91" t="s">
        <v>246</v>
      </c>
      <c r="AT306" s="191" t="s">
        <v>242</v>
      </c>
      <c r="AU306" s="191" t="s">
        <v>82</v>
      </c>
      <c r="AY306" s="19" t="s">
        <v>226</v>
      </c>
      <c r="BE306" s="192">
        <f>IF(N306="základní",J306,0)</f>
        <v>0</v>
      </c>
      <c r="BF306" s="192">
        <f>IF(N306="snížená",J306,0)</f>
        <v>0</v>
      </c>
      <c r="BG306" s="192">
        <f>IF(N306="zákl. přenesená",J306,0)</f>
        <v>0</v>
      </c>
      <c r="BH306" s="192">
        <f>IF(N306="sníž. přenesená",J306,0)</f>
        <v>0</v>
      </c>
      <c r="BI306" s="192">
        <f>IF(N306="nulová",J306,0)</f>
        <v>0</v>
      </c>
      <c r="BJ306" s="19" t="s">
        <v>80</v>
      </c>
      <c r="BK306" s="192">
        <f>ROUND(I306*H306,2)</f>
        <v>0</v>
      </c>
      <c r="BL306" s="19" t="s">
        <v>234</v>
      </c>
      <c r="BM306" s="191" t="s">
        <v>3829</v>
      </c>
    </row>
    <row r="307" spans="1:65" s="2" customFormat="1" ht="19.5">
      <c r="A307" s="36"/>
      <c r="B307" s="37"/>
      <c r="C307" s="38"/>
      <c r="D307" s="200" t="s">
        <v>737</v>
      </c>
      <c r="E307" s="38"/>
      <c r="F307" s="249" t="s">
        <v>3830</v>
      </c>
      <c r="G307" s="38"/>
      <c r="H307" s="38"/>
      <c r="I307" s="195"/>
      <c r="J307" s="38"/>
      <c r="K307" s="38"/>
      <c r="L307" s="41"/>
      <c r="M307" s="196"/>
      <c r="N307" s="197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737</v>
      </c>
      <c r="AU307" s="19" t="s">
        <v>82</v>
      </c>
    </row>
    <row r="308" spans="1:65" s="2" customFormat="1" ht="21.75" customHeight="1">
      <c r="A308" s="36"/>
      <c r="B308" s="37"/>
      <c r="C308" s="180" t="s">
        <v>2108</v>
      </c>
      <c r="D308" s="180" t="s">
        <v>229</v>
      </c>
      <c r="E308" s="181" t="s">
        <v>3831</v>
      </c>
      <c r="F308" s="182" t="s">
        <v>3832</v>
      </c>
      <c r="G308" s="183" t="s">
        <v>261</v>
      </c>
      <c r="H308" s="184">
        <v>2</v>
      </c>
      <c r="I308" s="185"/>
      <c r="J308" s="186">
        <f>ROUND(I308*H308,2)</f>
        <v>0</v>
      </c>
      <c r="K308" s="182" t="s">
        <v>233</v>
      </c>
      <c r="L308" s="41"/>
      <c r="M308" s="187" t="s">
        <v>19</v>
      </c>
      <c r="N308" s="188" t="s">
        <v>44</v>
      </c>
      <c r="O308" s="66"/>
      <c r="P308" s="189">
        <f>O308*H308</f>
        <v>0</v>
      </c>
      <c r="Q308" s="189">
        <v>0</v>
      </c>
      <c r="R308" s="189">
        <f>Q308*H308</f>
        <v>0</v>
      </c>
      <c r="S308" s="189">
        <v>0</v>
      </c>
      <c r="T308" s="190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91" t="s">
        <v>234</v>
      </c>
      <c r="AT308" s="191" t="s">
        <v>229</v>
      </c>
      <c r="AU308" s="191" t="s">
        <v>82</v>
      </c>
      <c r="AY308" s="19" t="s">
        <v>226</v>
      </c>
      <c r="BE308" s="192">
        <f>IF(N308="základní",J308,0)</f>
        <v>0</v>
      </c>
      <c r="BF308" s="192">
        <f>IF(N308="snížená",J308,0)</f>
        <v>0</v>
      </c>
      <c r="BG308" s="192">
        <f>IF(N308="zákl. přenesená",J308,0)</f>
        <v>0</v>
      </c>
      <c r="BH308" s="192">
        <f>IF(N308="sníž. přenesená",J308,0)</f>
        <v>0</v>
      </c>
      <c r="BI308" s="192">
        <f>IF(N308="nulová",J308,0)</f>
        <v>0</v>
      </c>
      <c r="BJ308" s="19" t="s">
        <v>80</v>
      </c>
      <c r="BK308" s="192">
        <f>ROUND(I308*H308,2)</f>
        <v>0</v>
      </c>
      <c r="BL308" s="19" t="s">
        <v>234</v>
      </c>
      <c r="BM308" s="191" t="s">
        <v>3833</v>
      </c>
    </row>
    <row r="309" spans="1:65" s="2" customFormat="1" ht="11.25">
      <c r="A309" s="36"/>
      <c r="B309" s="37"/>
      <c r="C309" s="38"/>
      <c r="D309" s="193" t="s">
        <v>236</v>
      </c>
      <c r="E309" s="38"/>
      <c r="F309" s="194" t="s">
        <v>3834</v>
      </c>
      <c r="G309" s="38"/>
      <c r="H309" s="38"/>
      <c r="I309" s="195"/>
      <c r="J309" s="38"/>
      <c r="K309" s="38"/>
      <c r="L309" s="41"/>
      <c r="M309" s="196"/>
      <c r="N309" s="197"/>
      <c r="O309" s="66"/>
      <c r="P309" s="66"/>
      <c r="Q309" s="66"/>
      <c r="R309" s="66"/>
      <c r="S309" s="66"/>
      <c r="T309" s="67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T309" s="19" t="s">
        <v>236</v>
      </c>
      <c r="AU309" s="19" t="s">
        <v>82</v>
      </c>
    </row>
    <row r="310" spans="1:65" s="2" customFormat="1" ht="16.5" customHeight="1">
      <c r="A310" s="36"/>
      <c r="B310" s="37"/>
      <c r="C310" s="231" t="s">
        <v>2114</v>
      </c>
      <c r="D310" s="231" t="s">
        <v>242</v>
      </c>
      <c r="E310" s="232" t="s">
        <v>3835</v>
      </c>
      <c r="F310" s="233" t="s">
        <v>3836</v>
      </c>
      <c r="G310" s="234" t="s">
        <v>261</v>
      </c>
      <c r="H310" s="235">
        <v>2</v>
      </c>
      <c r="I310" s="236"/>
      <c r="J310" s="237">
        <f>ROUND(I310*H310,2)</f>
        <v>0</v>
      </c>
      <c r="K310" s="233" t="s">
        <v>3467</v>
      </c>
      <c r="L310" s="238"/>
      <c r="M310" s="239" t="s">
        <v>19</v>
      </c>
      <c r="N310" s="240" t="s">
        <v>44</v>
      </c>
      <c r="O310" s="66"/>
      <c r="P310" s="189">
        <f>O310*H310</f>
        <v>0</v>
      </c>
      <c r="Q310" s="189">
        <v>3.8E-3</v>
      </c>
      <c r="R310" s="189">
        <f>Q310*H310</f>
        <v>7.6E-3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246</v>
      </c>
      <c r="AT310" s="191" t="s">
        <v>242</v>
      </c>
      <c r="AU310" s="191" t="s">
        <v>82</v>
      </c>
      <c r="AY310" s="19" t="s">
        <v>226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234</v>
      </c>
      <c r="BM310" s="191" t="s">
        <v>3837</v>
      </c>
    </row>
    <row r="311" spans="1:65" s="2" customFormat="1" ht="29.25">
      <c r="A311" s="36"/>
      <c r="B311" s="37"/>
      <c r="C311" s="38"/>
      <c r="D311" s="200" t="s">
        <v>737</v>
      </c>
      <c r="E311" s="38"/>
      <c r="F311" s="249" t="s">
        <v>3838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737</v>
      </c>
      <c r="AU311" s="19" t="s">
        <v>82</v>
      </c>
    </row>
    <row r="312" spans="1:65" s="2" customFormat="1" ht="24.2" customHeight="1">
      <c r="A312" s="36"/>
      <c r="B312" s="37"/>
      <c r="C312" s="180" t="s">
        <v>2118</v>
      </c>
      <c r="D312" s="180" t="s">
        <v>229</v>
      </c>
      <c r="E312" s="181" t="s">
        <v>3839</v>
      </c>
      <c r="F312" s="182" t="s">
        <v>3840</v>
      </c>
      <c r="G312" s="183" t="s">
        <v>261</v>
      </c>
      <c r="H312" s="184">
        <v>15</v>
      </c>
      <c r="I312" s="185"/>
      <c r="J312" s="186">
        <f>ROUND(I312*H312,2)</f>
        <v>0</v>
      </c>
      <c r="K312" s="182" t="s">
        <v>233</v>
      </c>
      <c r="L312" s="41"/>
      <c r="M312" s="187" t="s">
        <v>19</v>
      </c>
      <c r="N312" s="188" t="s">
        <v>44</v>
      </c>
      <c r="O312" s="66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234</v>
      </c>
      <c r="AT312" s="191" t="s">
        <v>229</v>
      </c>
      <c r="AU312" s="191" t="s">
        <v>82</v>
      </c>
      <c r="AY312" s="19" t="s">
        <v>226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234</v>
      </c>
      <c r="BM312" s="191" t="s">
        <v>3841</v>
      </c>
    </row>
    <row r="313" spans="1:65" s="2" customFormat="1" ht="11.25">
      <c r="A313" s="36"/>
      <c r="B313" s="37"/>
      <c r="C313" s="38"/>
      <c r="D313" s="193" t="s">
        <v>236</v>
      </c>
      <c r="E313" s="38"/>
      <c r="F313" s="194" t="s">
        <v>3842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236</v>
      </c>
      <c r="AU313" s="19" t="s">
        <v>82</v>
      </c>
    </row>
    <row r="314" spans="1:65" s="2" customFormat="1" ht="16.5" customHeight="1">
      <c r="A314" s="36"/>
      <c r="B314" s="37"/>
      <c r="C314" s="231" t="s">
        <v>2124</v>
      </c>
      <c r="D314" s="231" t="s">
        <v>242</v>
      </c>
      <c r="E314" s="232" t="s">
        <v>3843</v>
      </c>
      <c r="F314" s="233" t="s">
        <v>3844</v>
      </c>
      <c r="G314" s="234" t="s">
        <v>261</v>
      </c>
      <c r="H314" s="235">
        <v>15</v>
      </c>
      <c r="I314" s="236"/>
      <c r="J314" s="237">
        <f>ROUND(I314*H314,2)</f>
        <v>0</v>
      </c>
      <c r="K314" s="233" t="s">
        <v>3467</v>
      </c>
      <c r="L314" s="238"/>
      <c r="M314" s="239" t="s">
        <v>19</v>
      </c>
      <c r="N314" s="240" t="s">
        <v>44</v>
      </c>
      <c r="O314" s="66"/>
      <c r="P314" s="189">
        <f>O314*H314</f>
        <v>0</v>
      </c>
      <c r="Q314" s="189">
        <v>4.0000000000000003E-5</v>
      </c>
      <c r="R314" s="189">
        <f>Q314*H314</f>
        <v>6.0000000000000006E-4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246</v>
      </c>
      <c r="AT314" s="191" t="s">
        <v>242</v>
      </c>
      <c r="AU314" s="191" t="s">
        <v>82</v>
      </c>
      <c r="AY314" s="19" t="s">
        <v>226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234</v>
      </c>
      <c r="BM314" s="191" t="s">
        <v>3845</v>
      </c>
    </row>
    <row r="315" spans="1:65" s="2" customFormat="1" ht="16.5" customHeight="1">
      <c r="A315" s="36"/>
      <c r="B315" s="37"/>
      <c r="C315" s="231" t="s">
        <v>2130</v>
      </c>
      <c r="D315" s="231" t="s">
        <v>242</v>
      </c>
      <c r="E315" s="232" t="s">
        <v>3846</v>
      </c>
      <c r="F315" s="233" t="s">
        <v>3847</v>
      </c>
      <c r="G315" s="234" t="s">
        <v>261</v>
      </c>
      <c r="H315" s="235">
        <v>30</v>
      </c>
      <c r="I315" s="236"/>
      <c r="J315" s="237">
        <f>ROUND(I315*H315,2)</f>
        <v>0</v>
      </c>
      <c r="K315" s="233" t="s">
        <v>3467</v>
      </c>
      <c r="L315" s="238"/>
      <c r="M315" s="239" t="s">
        <v>19</v>
      </c>
      <c r="N315" s="240" t="s">
        <v>44</v>
      </c>
      <c r="O315" s="66"/>
      <c r="P315" s="189">
        <f>O315*H315</f>
        <v>0</v>
      </c>
      <c r="Q315" s="189">
        <v>1.0000000000000001E-5</v>
      </c>
      <c r="R315" s="189">
        <f>Q315*H315</f>
        <v>3.0000000000000003E-4</v>
      </c>
      <c r="S315" s="189">
        <v>0</v>
      </c>
      <c r="T315" s="190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91" t="s">
        <v>246</v>
      </c>
      <c r="AT315" s="191" t="s">
        <v>242</v>
      </c>
      <c r="AU315" s="191" t="s">
        <v>82</v>
      </c>
      <c r="AY315" s="19" t="s">
        <v>226</v>
      </c>
      <c r="BE315" s="192">
        <f>IF(N315="základní",J315,0)</f>
        <v>0</v>
      </c>
      <c r="BF315" s="192">
        <f>IF(N315="snížená",J315,0)</f>
        <v>0</v>
      </c>
      <c r="BG315" s="192">
        <f>IF(N315="zákl. přenesená",J315,0)</f>
        <v>0</v>
      </c>
      <c r="BH315" s="192">
        <f>IF(N315="sníž. přenesená",J315,0)</f>
        <v>0</v>
      </c>
      <c r="BI315" s="192">
        <f>IF(N315="nulová",J315,0)</f>
        <v>0</v>
      </c>
      <c r="BJ315" s="19" t="s">
        <v>80</v>
      </c>
      <c r="BK315" s="192">
        <f>ROUND(I315*H315,2)</f>
        <v>0</v>
      </c>
      <c r="BL315" s="19" t="s">
        <v>234</v>
      </c>
      <c r="BM315" s="191" t="s">
        <v>3848</v>
      </c>
    </row>
    <row r="316" spans="1:65" s="2" customFormat="1" ht="24.2" customHeight="1">
      <c r="A316" s="36"/>
      <c r="B316" s="37"/>
      <c r="C316" s="180" t="s">
        <v>2136</v>
      </c>
      <c r="D316" s="180" t="s">
        <v>229</v>
      </c>
      <c r="E316" s="181" t="s">
        <v>3849</v>
      </c>
      <c r="F316" s="182" t="s">
        <v>3850</v>
      </c>
      <c r="G316" s="183" t="s">
        <v>3789</v>
      </c>
      <c r="H316" s="264"/>
      <c r="I316" s="185"/>
      <c r="J316" s="186">
        <f>ROUND(I316*H316,2)</f>
        <v>0</v>
      </c>
      <c r="K316" s="182" t="s">
        <v>233</v>
      </c>
      <c r="L316" s="41"/>
      <c r="M316" s="187" t="s">
        <v>19</v>
      </c>
      <c r="N316" s="188" t="s">
        <v>44</v>
      </c>
      <c r="O316" s="66"/>
      <c r="P316" s="189">
        <f>O316*H316</f>
        <v>0</v>
      </c>
      <c r="Q316" s="189">
        <v>0</v>
      </c>
      <c r="R316" s="189">
        <f>Q316*H316</f>
        <v>0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234</v>
      </c>
      <c r="AT316" s="191" t="s">
        <v>229</v>
      </c>
      <c r="AU316" s="191" t="s">
        <v>82</v>
      </c>
      <c r="AY316" s="19" t="s">
        <v>226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234</v>
      </c>
      <c r="BM316" s="191" t="s">
        <v>3851</v>
      </c>
    </row>
    <row r="317" spans="1:65" s="2" customFormat="1" ht="11.25">
      <c r="A317" s="36"/>
      <c r="B317" s="37"/>
      <c r="C317" s="38"/>
      <c r="D317" s="193" t="s">
        <v>236</v>
      </c>
      <c r="E317" s="38"/>
      <c r="F317" s="194" t="s">
        <v>3852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236</v>
      </c>
      <c r="AU317" s="19" t="s">
        <v>82</v>
      </c>
    </row>
    <row r="318" spans="1:65" s="12" customFormat="1" ht="25.9" customHeight="1">
      <c r="B318" s="164"/>
      <c r="C318" s="165"/>
      <c r="D318" s="166" t="s">
        <v>72</v>
      </c>
      <c r="E318" s="167" t="s">
        <v>242</v>
      </c>
      <c r="F318" s="167" t="s">
        <v>3853</v>
      </c>
      <c r="G318" s="165"/>
      <c r="H318" s="165"/>
      <c r="I318" s="168"/>
      <c r="J318" s="169">
        <f>BK318</f>
        <v>0</v>
      </c>
      <c r="K318" s="165"/>
      <c r="L318" s="170"/>
      <c r="M318" s="171"/>
      <c r="N318" s="172"/>
      <c r="O318" s="172"/>
      <c r="P318" s="173">
        <f>P319</f>
        <v>0</v>
      </c>
      <c r="Q318" s="172"/>
      <c r="R318" s="173">
        <f>R319</f>
        <v>6.6500000000000004E-2</v>
      </c>
      <c r="S318" s="172"/>
      <c r="T318" s="174">
        <f>T319</f>
        <v>0</v>
      </c>
      <c r="AR318" s="175" t="s">
        <v>90</v>
      </c>
      <c r="AT318" s="176" t="s">
        <v>72</v>
      </c>
      <c r="AU318" s="176" t="s">
        <v>73</v>
      </c>
      <c r="AY318" s="175" t="s">
        <v>226</v>
      </c>
      <c r="BK318" s="177">
        <f>BK319</f>
        <v>0</v>
      </c>
    </row>
    <row r="319" spans="1:65" s="12" customFormat="1" ht="22.9" customHeight="1">
      <c r="B319" s="164"/>
      <c r="C319" s="165"/>
      <c r="D319" s="166" t="s">
        <v>72</v>
      </c>
      <c r="E319" s="178" t="s">
        <v>3854</v>
      </c>
      <c r="F319" s="178" t="s">
        <v>3855</v>
      </c>
      <c r="G319" s="165"/>
      <c r="H319" s="165"/>
      <c r="I319" s="168"/>
      <c r="J319" s="179">
        <f>BK319</f>
        <v>0</v>
      </c>
      <c r="K319" s="165"/>
      <c r="L319" s="170"/>
      <c r="M319" s="171"/>
      <c r="N319" s="172"/>
      <c r="O319" s="172"/>
      <c r="P319" s="173">
        <f>SUM(P320:P326)</f>
        <v>0</v>
      </c>
      <c r="Q319" s="172"/>
      <c r="R319" s="173">
        <f>SUM(R320:R326)</f>
        <v>6.6500000000000004E-2</v>
      </c>
      <c r="S319" s="172"/>
      <c r="T319" s="174">
        <f>SUM(T320:T326)</f>
        <v>0</v>
      </c>
      <c r="AR319" s="175" t="s">
        <v>90</v>
      </c>
      <c r="AT319" s="176" t="s">
        <v>72</v>
      </c>
      <c r="AU319" s="176" t="s">
        <v>80</v>
      </c>
      <c r="AY319" s="175" t="s">
        <v>226</v>
      </c>
      <c r="BK319" s="177">
        <f>SUM(BK320:BK326)</f>
        <v>0</v>
      </c>
    </row>
    <row r="320" spans="1:65" s="2" customFormat="1" ht="16.5" customHeight="1">
      <c r="A320" s="36"/>
      <c r="B320" s="37"/>
      <c r="C320" s="180" t="s">
        <v>2140</v>
      </c>
      <c r="D320" s="180" t="s">
        <v>229</v>
      </c>
      <c r="E320" s="181" t="s">
        <v>3856</v>
      </c>
      <c r="F320" s="182" t="s">
        <v>3857</v>
      </c>
      <c r="G320" s="183" t="s">
        <v>261</v>
      </c>
      <c r="H320" s="184">
        <v>2</v>
      </c>
      <c r="I320" s="185"/>
      <c r="J320" s="186">
        <f>ROUND(I320*H320,2)</f>
        <v>0</v>
      </c>
      <c r="K320" s="182" t="s">
        <v>233</v>
      </c>
      <c r="L320" s="41"/>
      <c r="M320" s="187" t="s">
        <v>19</v>
      </c>
      <c r="N320" s="188" t="s">
        <v>44</v>
      </c>
      <c r="O320" s="66"/>
      <c r="P320" s="189">
        <f>O320*H320</f>
        <v>0</v>
      </c>
      <c r="Q320" s="189">
        <v>0</v>
      </c>
      <c r="R320" s="189">
        <f>Q320*H320</f>
        <v>0</v>
      </c>
      <c r="S320" s="189">
        <v>0</v>
      </c>
      <c r="T320" s="190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91" t="s">
        <v>1170</v>
      </c>
      <c r="AT320" s="191" t="s">
        <v>229</v>
      </c>
      <c r="AU320" s="191" t="s">
        <v>82</v>
      </c>
      <c r="AY320" s="19" t="s">
        <v>226</v>
      </c>
      <c r="BE320" s="192">
        <f>IF(N320="základní",J320,0)</f>
        <v>0</v>
      </c>
      <c r="BF320" s="192">
        <f>IF(N320="snížená",J320,0)</f>
        <v>0</v>
      </c>
      <c r="BG320" s="192">
        <f>IF(N320="zákl. přenesená",J320,0)</f>
        <v>0</v>
      </c>
      <c r="BH320" s="192">
        <f>IF(N320="sníž. přenesená",J320,0)</f>
        <v>0</v>
      </c>
      <c r="BI320" s="192">
        <f>IF(N320="nulová",J320,0)</f>
        <v>0</v>
      </c>
      <c r="BJ320" s="19" t="s">
        <v>80</v>
      </c>
      <c r="BK320" s="192">
        <f>ROUND(I320*H320,2)</f>
        <v>0</v>
      </c>
      <c r="BL320" s="19" t="s">
        <v>1170</v>
      </c>
      <c r="BM320" s="191" t="s">
        <v>3858</v>
      </c>
    </row>
    <row r="321" spans="1:65" s="2" customFormat="1" ht="11.25">
      <c r="A321" s="36"/>
      <c r="B321" s="37"/>
      <c r="C321" s="38"/>
      <c r="D321" s="193" t="s">
        <v>236</v>
      </c>
      <c r="E321" s="38"/>
      <c r="F321" s="194" t="s">
        <v>3859</v>
      </c>
      <c r="G321" s="38"/>
      <c r="H321" s="38"/>
      <c r="I321" s="195"/>
      <c r="J321" s="38"/>
      <c r="K321" s="38"/>
      <c r="L321" s="41"/>
      <c r="M321" s="196"/>
      <c r="N321" s="197"/>
      <c r="O321" s="66"/>
      <c r="P321" s="66"/>
      <c r="Q321" s="66"/>
      <c r="R321" s="66"/>
      <c r="S321" s="66"/>
      <c r="T321" s="67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T321" s="19" t="s">
        <v>236</v>
      </c>
      <c r="AU321" s="19" t="s">
        <v>82</v>
      </c>
    </row>
    <row r="322" spans="1:65" s="2" customFormat="1" ht="29.25">
      <c r="A322" s="36"/>
      <c r="B322" s="37"/>
      <c r="C322" s="38"/>
      <c r="D322" s="200" t="s">
        <v>737</v>
      </c>
      <c r="E322" s="38"/>
      <c r="F322" s="249" t="s">
        <v>3860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737</v>
      </c>
      <c r="AU322" s="19" t="s">
        <v>82</v>
      </c>
    </row>
    <row r="323" spans="1:65" s="2" customFormat="1" ht="33" customHeight="1">
      <c r="A323" s="36"/>
      <c r="B323" s="37"/>
      <c r="C323" s="180" t="s">
        <v>2158</v>
      </c>
      <c r="D323" s="180" t="s">
        <v>229</v>
      </c>
      <c r="E323" s="181" t="s">
        <v>3861</v>
      </c>
      <c r="F323" s="182" t="s">
        <v>3862</v>
      </c>
      <c r="G323" s="183" t="s">
        <v>261</v>
      </c>
      <c r="H323" s="184">
        <v>26</v>
      </c>
      <c r="I323" s="185"/>
      <c r="J323" s="186">
        <f>ROUND(I323*H323,2)</f>
        <v>0</v>
      </c>
      <c r="K323" s="182" t="s">
        <v>233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0</v>
      </c>
      <c r="R323" s="189">
        <f>Q323*H323</f>
        <v>0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1170</v>
      </c>
      <c r="AT323" s="191" t="s">
        <v>229</v>
      </c>
      <c r="AU323" s="191" t="s">
        <v>82</v>
      </c>
      <c r="AY323" s="19" t="s">
        <v>226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1170</v>
      </c>
      <c r="BM323" s="191" t="s">
        <v>3863</v>
      </c>
    </row>
    <row r="324" spans="1:65" s="2" customFormat="1" ht="11.25">
      <c r="A324" s="36"/>
      <c r="B324" s="37"/>
      <c r="C324" s="38"/>
      <c r="D324" s="193" t="s">
        <v>236</v>
      </c>
      <c r="E324" s="38"/>
      <c r="F324" s="194" t="s">
        <v>3864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236</v>
      </c>
      <c r="AU324" s="19" t="s">
        <v>82</v>
      </c>
    </row>
    <row r="325" spans="1:65" s="14" customFormat="1" ht="11.25">
      <c r="B325" s="209"/>
      <c r="C325" s="210"/>
      <c r="D325" s="200" t="s">
        <v>238</v>
      </c>
      <c r="E325" s="211" t="s">
        <v>19</v>
      </c>
      <c r="F325" s="212" t="s">
        <v>3865</v>
      </c>
      <c r="G325" s="210"/>
      <c r="H325" s="213">
        <v>26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238</v>
      </c>
      <c r="AU325" s="219" t="s">
        <v>82</v>
      </c>
      <c r="AV325" s="14" t="s">
        <v>82</v>
      </c>
      <c r="AW325" s="14" t="s">
        <v>35</v>
      </c>
      <c r="AX325" s="14" t="s">
        <v>80</v>
      </c>
      <c r="AY325" s="219" t="s">
        <v>226</v>
      </c>
    </row>
    <row r="326" spans="1:65" s="2" customFormat="1" ht="16.5" customHeight="1">
      <c r="A326" s="36"/>
      <c r="B326" s="37"/>
      <c r="C326" s="231" t="s">
        <v>2164</v>
      </c>
      <c r="D326" s="231" t="s">
        <v>242</v>
      </c>
      <c r="E326" s="232" t="s">
        <v>3866</v>
      </c>
      <c r="F326" s="233" t="s">
        <v>3867</v>
      </c>
      <c r="G326" s="234" t="s">
        <v>261</v>
      </c>
      <c r="H326" s="235">
        <v>7</v>
      </c>
      <c r="I326" s="236"/>
      <c r="J326" s="237">
        <f>ROUND(I326*H326,2)</f>
        <v>0</v>
      </c>
      <c r="K326" s="233" t="s">
        <v>233</v>
      </c>
      <c r="L326" s="238"/>
      <c r="M326" s="239" t="s">
        <v>19</v>
      </c>
      <c r="N326" s="240" t="s">
        <v>44</v>
      </c>
      <c r="O326" s="66"/>
      <c r="P326" s="189">
        <f>O326*H326</f>
        <v>0</v>
      </c>
      <c r="Q326" s="189">
        <v>9.4999999999999998E-3</v>
      </c>
      <c r="R326" s="189">
        <f>Q326*H326</f>
        <v>6.6500000000000004E-2</v>
      </c>
      <c r="S326" s="189">
        <v>0</v>
      </c>
      <c r="T326" s="190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91" t="s">
        <v>2124</v>
      </c>
      <c r="AT326" s="191" t="s">
        <v>242</v>
      </c>
      <c r="AU326" s="191" t="s">
        <v>82</v>
      </c>
      <c r="AY326" s="19" t="s">
        <v>226</v>
      </c>
      <c r="BE326" s="192">
        <f>IF(N326="základní",J326,0)</f>
        <v>0</v>
      </c>
      <c r="BF326" s="192">
        <f>IF(N326="snížená",J326,0)</f>
        <v>0</v>
      </c>
      <c r="BG326" s="192">
        <f>IF(N326="zákl. přenesená",J326,0)</f>
        <v>0</v>
      </c>
      <c r="BH326" s="192">
        <f>IF(N326="sníž. přenesená",J326,0)</f>
        <v>0</v>
      </c>
      <c r="BI326" s="192">
        <f>IF(N326="nulová",J326,0)</f>
        <v>0</v>
      </c>
      <c r="BJ326" s="19" t="s">
        <v>80</v>
      </c>
      <c r="BK326" s="192">
        <f>ROUND(I326*H326,2)</f>
        <v>0</v>
      </c>
      <c r="BL326" s="19" t="s">
        <v>2124</v>
      </c>
      <c r="BM326" s="191" t="s">
        <v>3868</v>
      </c>
    </row>
    <row r="327" spans="1:65" s="12" customFormat="1" ht="25.9" customHeight="1">
      <c r="B327" s="164"/>
      <c r="C327" s="165"/>
      <c r="D327" s="166" t="s">
        <v>72</v>
      </c>
      <c r="E327" s="167" t="s">
        <v>3869</v>
      </c>
      <c r="F327" s="167" t="s">
        <v>3870</v>
      </c>
      <c r="G327" s="165"/>
      <c r="H327" s="165"/>
      <c r="I327" s="168"/>
      <c r="J327" s="169">
        <f>BK327</f>
        <v>0</v>
      </c>
      <c r="K327" s="165"/>
      <c r="L327" s="170"/>
      <c r="M327" s="171"/>
      <c r="N327" s="172"/>
      <c r="O327" s="172"/>
      <c r="P327" s="173">
        <f>P328+SUM(P329:P337)</f>
        <v>0</v>
      </c>
      <c r="Q327" s="172"/>
      <c r="R327" s="173">
        <f>R328+SUM(R329:R337)</f>
        <v>2.5999999999999999E-2</v>
      </c>
      <c r="S327" s="172"/>
      <c r="T327" s="174">
        <f>T328+SUM(T329:T337)</f>
        <v>0.76</v>
      </c>
      <c r="AR327" s="175" t="s">
        <v>143</v>
      </c>
      <c r="AT327" s="176" t="s">
        <v>72</v>
      </c>
      <c r="AU327" s="176" t="s">
        <v>73</v>
      </c>
      <c r="AY327" s="175" t="s">
        <v>226</v>
      </c>
      <c r="BK327" s="177">
        <f>BK328+SUM(BK329:BK337)</f>
        <v>0</v>
      </c>
    </row>
    <row r="328" spans="1:65" s="2" customFormat="1" ht="16.5" customHeight="1">
      <c r="A328" s="36"/>
      <c r="B328" s="37"/>
      <c r="C328" s="180" t="s">
        <v>2194</v>
      </c>
      <c r="D328" s="180" t="s">
        <v>229</v>
      </c>
      <c r="E328" s="181" t="s">
        <v>3871</v>
      </c>
      <c r="F328" s="182" t="s">
        <v>3872</v>
      </c>
      <c r="G328" s="183" t="s">
        <v>3873</v>
      </c>
      <c r="H328" s="184">
        <v>20</v>
      </c>
      <c r="I328" s="185"/>
      <c r="J328" s="186">
        <f>ROUND(I328*H328,2)</f>
        <v>0</v>
      </c>
      <c r="K328" s="182" t="s">
        <v>233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3874</v>
      </c>
      <c r="AT328" s="191" t="s">
        <v>229</v>
      </c>
      <c r="AU328" s="191" t="s">
        <v>80</v>
      </c>
      <c r="AY328" s="19" t="s">
        <v>226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3874</v>
      </c>
      <c r="BM328" s="191" t="s">
        <v>3875</v>
      </c>
    </row>
    <row r="329" spans="1:65" s="2" customFormat="1" ht="11.25">
      <c r="A329" s="36"/>
      <c r="B329" s="37"/>
      <c r="C329" s="38"/>
      <c r="D329" s="193" t="s">
        <v>236</v>
      </c>
      <c r="E329" s="38"/>
      <c r="F329" s="194" t="s">
        <v>3876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236</v>
      </c>
      <c r="AU329" s="19" t="s">
        <v>80</v>
      </c>
    </row>
    <row r="330" spans="1:65" s="2" customFormat="1" ht="29.25">
      <c r="A330" s="36"/>
      <c r="B330" s="37"/>
      <c r="C330" s="38"/>
      <c r="D330" s="200" t="s">
        <v>737</v>
      </c>
      <c r="E330" s="38"/>
      <c r="F330" s="249" t="s">
        <v>3877</v>
      </c>
      <c r="G330" s="38"/>
      <c r="H330" s="38"/>
      <c r="I330" s="195"/>
      <c r="J330" s="38"/>
      <c r="K330" s="38"/>
      <c r="L330" s="41"/>
      <c r="M330" s="196"/>
      <c r="N330" s="197"/>
      <c r="O330" s="66"/>
      <c r="P330" s="66"/>
      <c r="Q330" s="66"/>
      <c r="R330" s="66"/>
      <c r="S330" s="66"/>
      <c r="T330" s="67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T330" s="19" t="s">
        <v>737</v>
      </c>
      <c r="AU330" s="19" t="s">
        <v>80</v>
      </c>
    </row>
    <row r="331" spans="1:65" s="2" customFormat="1" ht="16.5" customHeight="1">
      <c r="A331" s="36"/>
      <c r="B331" s="37"/>
      <c r="C331" s="180" t="s">
        <v>2201</v>
      </c>
      <c r="D331" s="180" t="s">
        <v>229</v>
      </c>
      <c r="E331" s="181" t="s">
        <v>3878</v>
      </c>
      <c r="F331" s="182" t="s">
        <v>3879</v>
      </c>
      <c r="G331" s="183" t="s">
        <v>3873</v>
      </c>
      <c r="H331" s="184">
        <v>30</v>
      </c>
      <c r="I331" s="185"/>
      <c r="J331" s="186">
        <f>ROUND(I331*H331,2)</f>
        <v>0</v>
      </c>
      <c r="K331" s="182" t="s">
        <v>233</v>
      </c>
      <c r="L331" s="41"/>
      <c r="M331" s="187" t="s">
        <v>19</v>
      </c>
      <c r="N331" s="188" t="s">
        <v>44</v>
      </c>
      <c r="O331" s="66"/>
      <c r="P331" s="189">
        <f>O331*H331</f>
        <v>0</v>
      </c>
      <c r="Q331" s="189">
        <v>0</v>
      </c>
      <c r="R331" s="189">
        <f>Q331*H331</f>
        <v>0</v>
      </c>
      <c r="S331" s="189">
        <v>0</v>
      </c>
      <c r="T331" s="190">
        <f>S331*H331</f>
        <v>0</v>
      </c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R331" s="191" t="s">
        <v>3874</v>
      </c>
      <c r="AT331" s="191" t="s">
        <v>229</v>
      </c>
      <c r="AU331" s="191" t="s">
        <v>80</v>
      </c>
      <c r="AY331" s="19" t="s">
        <v>226</v>
      </c>
      <c r="BE331" s="192">
        <f>IF(N331="základní",J331,0)</f>
        <v>0</v>
      </c>
      <c r="BF331" s="192">
        <f>IF(N331="snížená",J331,0)</f>
        <v>0</v>
      </c>
      <c r="BG331" s="192">
        <f>IF(N331="zákl. přenesená",J331,0)</f>
        <v>0</v>
      </c>
      <c r="BH331" s="192">
        <f>IF(N331="sníž. přenesená",J331,0)</f>
        <v>0</v>
      </c>
      <c r="BI331" s="192">
        <f>IF(N331="nulová",J331,0)</f>
        <v>0</v>
      </c>
      <c r="BJ331" s="19" t="s">
        <v>80</v>
      </c>
      <c r="BK331" s="192">
        <f>ROUND(I331*H331,2)</f>
        <v>0</v>
      </c>
      <c r="BL331" s="19" t="s">
        <v>3874</v>
      </c>
      <c r="BM331" s="191" t="s">
        <v>3880</v>
      </c>
    </row>
    <row r="332" spans="1:65" s="2" customFormat="1" ht="11.25">
      <c r="A332" s="36"/>
      <c r="B332" s="37"/>
      <c r="C332" s="38"/>
      <c r="D332" s="193" t="s">
        <v>236</v>
      </c>
      <c r="E332" s="38"/>
      <c r="F332" s="194" t="s">
        <v>3881</v>
      </c>
      <c r="G332" s="38"/>
      <c r="H332" s="38"/>
      <c r="I332" s="195"/>
      <c r="J332" s="38"/>
      <c r="K332" s="38"/>
      <c r="L332" s="41"/>
      <c r="M332" s="196"/>
      <c r="N332" s="197"/>
      <c r="O332" s="66"/>
      <c r="P332" s="66"/>
      <c r="Q332" s="66"/>
      <c r="R332" s="66"/>
      <c r="S332" s="66"/>
      <c r="T332" s="67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T332" s="19" t="s">
        <v>236</v>
      </c>
      <c r="AU332" s="19" t="s">
        <v>80</v>
      </c>
    </row>
    <row r="333" spans="1:65" s="2" customFormat="1" ht="19.5">
      <c r="A333" s="36"/>
      <c r="B333" s="37"/>
      <c r="C333" s="38"/>
      <c r="D333" s="200" t="s">
        <v>737</v>
      </c>
      <c r="E333" s="38"/>
      <c r="F333" s="249" t="s">
        <v>3882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737</v>
      </c>
      <c r="AU333" s="19" t="s">
        <v>80</v>
      </c>
    </row>
    <row r="334" spans="1:65" s="2" customFormat="1" ht="16.5" customHeight="1">
      <c r="A334" s="36"/>
      <c r="B334" s="37"/>
      <c r="C334" s="180" t="s">
        <v>2205</v>
      </c>
      <c r="D334" s="180" t="s">
        <v>229</v>
      </c>
      <c r="E334" s="181" t="s">
        <v>3883</v>
      </c>
      <c r="F334" s="182" t="s">
        <v>3884</v>
      </c>
      <c r="G334" s="183" t="s">
        <v>3873</v>
      </c>
      <c r="H334" s="184">
        <v>40</v>
      </c>
      <c r="I334" s="185"/>
      <c r="J334" s="186">
        <f>ROUND(I334*H334,2)</f>
        <v>0</v>
      </c>
      <c r="K334" s="182" t="s">
        <v>233</v>
      </c>
      <c r="L334" s="41"/>
      <c r="M334" s="187" t="s">
        <v>19</v>
      </c>
      <c r="N334" s="188" t="s">
        <v>44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3874</v>
      </c>
      <c r="AT334" s="191" t="s">
        <v>229</v>
      </c>
      <c r="AU334" s="191" t="s">
        <v>80</v>
      </c>
      <c r="AY334" s="19" t="s">
        <v>226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3874</v>
      </c>
      <c r="BM334" s="191" t="s">
        <v>3885</v>
      </c>
    </row>
    <row r="335" spans="1:65" s="2" customFormat="1" ht="11.25">
      <c r="A335" s="36"/>
      <c r="B335" s="37"/>
      <c r="C335" s="38"/>
      <c r="D335" s="193" t="s">
        <v>236</v>
      </c>
      <c r="E335" s="38"/>
      <c r="F335" s="194" t="s">
        <v>3886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236</v>
      </c>
      <c r="AU335" s="19" t="s">
        <v>80</v>
      </c>
    </row>
    <row r="336" spans="1:65" s="2" customFormat="1" ht="19.5">
      <c r="A336" s="36"/>
      <c r="B336" s="37"/>
      <c r="C336" s="38"/>
      <c r="D336" s="200" t="s">
        <v>737</v>
      </c>
      <c r="E336" s="38"/>
      <c r="F336" s="249" t="s">
        <v>3882</v>
      </c>
      <c r="G336" s="38"/>
      <c r="H336" s="38"/>
      <c r="I336" s="195"/>
      <c r="J336" s="38"/>
      <c r="K336" s="38"/>
      <c r="L336" s="41"/>
      <c r="M336" s="196"/>
      <c r="N336" s="197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737</v>
      </c>
      <c r="AU336" s="19" t="s">
        <v>80</v>
      </c>
    </row>
    <row r="337" spans="1:65" s="12" customFormat="1" ht="22.9" customHeight="1">
      <c r="B337" s="164"/>
      <c r="C337" s="165"/>
      <c r="D337" s="166" t="s">
        <v>72</v>
      </c>
      <c r="E337" s="178" t="s">
        <v>3887</v>
      </c>
      <c r="F337" s="178" t="s">
        <v>3888</v>
      </c>
      <c r="G337" s="165"/>
      <c r="H337" s="165"/>
      <c r="I337" s="168"/>
      <c r="J337" s="179">
        <f>BK337</f>
        <v>0</v>
      </c>
      <c r="K337" s="165"/>
      <c r="L337" s="170"/>
      <c r="M337" s="171"/>
      <c r="N337" s="172"/>
      <c r="O337" s="172"/>
      <c r="P337" s="173">
        <f>SUM(P338:P349)</f>
        <v>0</v>
      </c>
      <c r="Q337" s="172"/>
      <c r="R337" s="173">
        <f>SUM(R338:R349)</f>
        <v>2.5999999999999999E-2</v>
      </c>
      <c r="S337" s="172"/>
      <c r="T337" s="174">
        <f>SUM(T338:T349)</f>
        <v>0.76</v>
      </c>
      <c r="AR337" s="175" t="s">
        <v>90</v>
      </c>
      <c r="AT337" s="176" t="s">
        <v>72</v>
      </c>
      <c r="AU337" s="176" t="s">
        <v>80</v>
      </c>
      <c r="AY337" s="175" t="s">
        <v>226</v>
      </c>
      <c r="BK337" s="177">
        <f>SUM(BK338:BK349)</f>
        <v>0</v>
      </c>
    </row>
    <row r="338" spans="1:65" s="2" customFormat="1" ht="16.5" customHeight="1">
      <c r="A338" s="36"/>
      <c r="B338" s="37"/>
      <c r="C338" s="180" t="s">
        <v>2176</v>
      </c>
      <c r="D338" s="180" t="s">
        <v>229</v>
      </c>
      <c r="E338" s="181" t="s">
        <v>3889</v>
      </c>
      <c r="F338" s="182" t="s">
        <v>3890</v>
      </c>
      <c r="G338" s="183" t="s">
        <v>328</v>
      </c>
      <c r="H338" s="184">
        <v>100</v>
      </c>
      <c r="I338" s="185"/>
      <c r="J338" s="186">
        <f>ROUND(I338*H338,2)</f>
        <v>0</v>
      </c>
      <c r="K338" s="182" t="s">
        <v>233</v>
      </c>
      <c r="L338" s="41"/>
      <c r="M338" s="187" t="s">
        <v>19</v>
      </c>
      <c r="N338" s="188" t="s">
        <v>44</v>
      </c>
      <c r="O338" s="66"/>
      <c r="P338" s="189">
        <f>O338*H338</f>
        <v>0</v>
      </c>
      <c r="Q338" s="189">
        <v>2.5999999999999998E-4</v>
      </c>
      <c r="R338" s="189">
        <f>Q338*H338</f>
        <v>2.5999999999999999E-2</v>
      </c>
      <c r="S338" s="189">
        <v>0</v>
      </c>
      <c r="T338" s="190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91" t="s">
        <v>1170</v>
      </c>
      <c r="AT338" s="191" t="s">
        <v>229</v>
      </c>
      <c r="AU338" s="191" t="s">
        <v>82</v>
      </c>
      <c r="AY338" s="19" t="s">
        <v>226</v>
      </c>
      <c r="BE338" s="192">
        <f>IF(N338="základní",J338,0)</f>
        <v>0</v>
      </c>
      <c r="BF338" s="192">
        <f>IF(N338="snížená",J338,0)</f>
        <v>0</v>
      </c>
      <c r="BG338" s="192">
        <f>IF(N338="zákl. přenesená",J338,0)</f>
        <v>0</v>
      </c>
      <c r="BH338" s="192">
        <f>IF(N338="sníž. přenesená",J338,0)</f>
        <v>0</v>
      </c>
      <c r="BI338" s="192">
        <f>IF(N338="nulová",J338,0)</f>
        <v>0</v>
      </c>
      <c r="BJ338" s="19" t="s">
        <v>80</v>
      </c>
      <c r="BK338" s="192">
        <f>ROUND(I338*H338,2)</f>
        <v>0</v>
      </c>
      <c r="BL338" s="19" t="s">
        <v>1170</v>
      </c>
      <c r="BM338" s="191" t="s">
        <v>3891</v>
      </c>
    </row>
    <row r="339" spans="1:65" s="2" customFormat="1" ht="11.25">
      <c r="A339" s="36"/>
      <c r="B339" s="37"/>
      <c r="C339" s="38"/>
      <c r="D339" s="193" t="s">
        <v>236</v>
      </c>
      <c r="E339" s="38"/>
      <c r="F339" s="194" t="s">
        <v>3892</v>
      </c>
      <c r="G339" s="38"/>
      <c r="H339" s="38"/>
      <c r="I339" s="195"/>
      <c r="J339" s="38"/>
      <c r="K339" s="38"/>
      <c r="L339" s="41"/>
      <c r="M339" s="196"/>
      <c r="N339" s="197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236</v>
      </c>
      <c r="AU339" s="19" t="s">
        <v>82</v>
      </c>
    </row>
    <row r="340" spans="1:65" s="2" customFormat="1" ht="19.5">
      <c r="A340" s="36"/>
      <c r="B340" s="37"/>
      <c r="C340" s="38"/>
      <c r="D340" s="200" t="s">
        <v>737</v>
      </c>
      <c r="E340" s="38"/>
      <c r="F340" s="249" t="s">
        <v>3893</v>
      </c>
      <c r="G340" s="38"/>
      <c r="H340" s="38"/>
      <c r="I340" s="195"/>
      <c r="J340" s="38"/>
      <c r="K340" s="38"/>
      <c r="L340" s="41"/>
      <c r="M340" s="196"/>
      <c r="N340" s="197"/>
      <c r="O340" s="66"/>
      <c r="P340" s="66"/>
      <c r="Q340" s="66"/>
      <c r="R340" s="66"/>
      <c r="S340" s="66"/>
      <c r="T340" s="67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T340" s="19" t="s">
        <v>737</v>
      </c>
      <c r="AU340" s="19" t="s">
        <v>82</v>
      </c>
    </row>
    <row r="341" spans="1:65" s="2" customFormat="1" ht="16.5" customHeight="1">
      <c r="A341" s="36"/>
      <c r="B341" s="37"/>
      <c r="C341" s="180" t="s">
        <v>2183</v>
      </c>
      <c r="D341" s="180" t="s">
        <v>229</v>
      </c>
      <c r="E341" s="181" t="s">
        <v>3894</v>
      </c>
      <c r="F341" s="182" t="s">
        <v>3895</v>
      </c>
      <c r="G341" s="183" t="s">
        <v>261</v>
      </c>
      <c r="H341" s="184">
        <v>40</v>
      </c>
      <c r="I341" s="185"/>
      <c r="J341" s="186">
        <f>ROUND(I341*H341,2)</f>
        <v>0</v>
      </c>
      <c r="K341" s="182" t="s">
        <v>233</v>
      </c>
      <c r="L341" s="41"/>
      <c r="M341" s="187" t="s">
        <v>19</v>
      </c>
      <c r="N341" s="188" t="s">
        <v>44</v>
      </c>
      <c r="O341" s="66"/>
      <c r="P341" s="189">
        <f>O341*H341</f>
        <v>0</v>
      </c>
      <c r="Q341" s="189">
        <v>0</v>
      </c>
      <c r="R341" s="189">
        <f>Q341*H341</f>
        <v>0</v>
      </c>
      <c r="S341" s="189">
        <v>7.0000000000000001E-3</v>
      </c>
      <c r="T341" s="190">
        <f>S341*H341</f>
        <v>0.28000000000000003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1170</v>
      </c>
      <c r="AT341" s="191" t="s">
        <v>229</v>
      </c>
      <c r="AU341" s="191" t="s">
        <v>82</v>
      </c>
      <c r="AY341" s="19" t="s">
        <v>226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1170</v>
      </c>
      <c r="BM341" s="191" t="s">
        <v>3896</v>
      </c>
    </row>
    <row r="342" spans="1:65" s="2" customFormat="1" ht="11.25">
      <c r="A342" s="36"/>
      <c r="B342" s="37"/>
      <c r="C342" s="38"/>
      <c r="D342" s="193" t="s">
        <v>236</v>
      </c>
      <c r="E342" s="38"/>
      <c r="F342" s="194" t="s">
        <v>3897</v>
      </c>
      <c r="G342" s="38"/>
      <c r="H342" s="38"/>
      <c r="I342" s="195"/>
      <c r="J342" s="38"/>
      <c r="K342" s="38"/>
      <c r="L342" s="41"/>
      <c r="M342" s="196"/>
      <c r="N342" s="197"/>
      <c r="O342" s="66"/>
      <c r="P342" s="66"/>
      <c r="Q342" s="66"/>
      <c r="R342" s="66"/>
      <c r="S342" s="66"/>
      <c r="T342" s="67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T342" s="19" t="s">
        <v>236</v>
      </c>
      <c r="AU342" s="19" t="s">
        <v>82</v>
      </c>
    </row>
    <row r="343" spans="1:65" s="2" customFormat="1" ht="29.25">
      <c r="A343" s="36"/>
      <c r="B343" s="37"/>
      <c r="C343" s="38"/>
      <c r="D343" s="200" t="s">
        <v>737</v>
      </c>
      <c r="E343" s="38"/>
      <c r="F343" s="249" t="s">
        <v>3898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737</v>
      </c>
      <c r="AU343" s="19" t="s">
        <v>82</v>
      </c>
    </row>
    <row r="344" spans="1:65" s="2" customFormat="1" ht="24.2" customHeight="1">
      <c r="A344" s="36"/>
      <c r="B344" s="37"/>
      <c r="C344" s="180" t="s">
        <v>2168</v>
      </c>
      <c r="D344" s="180" t="s">
        <v>229</v>
      </c>
      <c r="E344" s="181" t="s">
        <v>3899</v>
      </c>
      <c r="F344" s="182" t="s">
        <v>3900</v>
      </c>
      <c r="G344" s="183" t="s">
        <v>261</v>
      </c>
      <c r="H344" s="184">
        <v>130</v>
      </c>
      <c r="I344" s="185"/>
      <c r="J344" s="186">
        <f>ROUND(I344*H344,2)</f>
        <v>0</v>
      </c>
      <c r="K344" s="182" t="s">
        <v>233</v>
      </c>
      <c r="L344" s="41"/>
      <c r="M344" s="187" t="s">
        <v>19</v>
      </c>
      <c r="N344" s="188" t="s">
        <v>44</v>
      </c>
      <c r="O344" s="66"/>
      <c r="P344" s="189">
        <f>O344*H344</f>
        <v>0</v>
      </c>
      <c r="Q344" s="189">
        <v>0</v>
      </c>
      <c r="R344" s="189">
        <f>Q344*H344</f>
        <v>0</v>
      </c>
      <c r="S344" s="189">
        <v>1E-3</v>
      </c>
      <c r="T344" s="190">
        <f>S344*H344</f>
        <v>0.13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1170</v>
      </c>
      <c r="AT344" s="191" t="s">
        <v>229</v>
      </c>
      <c r="AU344" s="191" t="s">
        <v>82</v>
      </c>
      <c r="AY344" s="19" t="s">
        <v>226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1170</v>
      </c>
      <c r="BM344" s="191" t="s">
        <v>3901</v>
      </c>
    </row>
    <row r="345" spans="1:65" s="2" customFormat="1" ht="11.25">
      <c r="A345" s="36"/>
      <c r="B345" s="37"/>
      <c r="C345" s="38"/>
      <c r="D345" s="193" t="s">
        <v>236</v>
      </c>
      <c r="E345" s="38"/>
      <c r="F345" s="194" t="s">
        <v>3902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236</v>
      </c>
      <c r="AU345" s="19" t="s">
        <v>82</v>
      </c>
    </row>
    <row r="346" spans="1:65" s="2" customFormat="1" ht="24.2" customHeight="1">
      <c r="A346" s="36"/>
      <c r="B346" s="37"/>
      <c r="C346" s="180" t="s">
        <v>2172</v>
      </c>
      <c r="D346" s="180" t="s">
        <v>229</v>
      </c>
      <c r="E346" s="181" t="s">
        <v>3903</v>
      </c>
      <c r="F346" s="182" t="s">
        <v>3904</v>
      </c>
      <c r="G346" s="183" t="s">
        <v>328</v>
      </c>
      <c r="H346" s="184">
        <v>100</v>
      </c>
      <c r="I346" s="185"/>
      <c r="J346" s="186">
        <f>ROUND(I346*H346,2)</f>
        <v>0</v>
      </c>
      <c r="K346" s="182" t="s">
        <v>233</v>
      </c>
      <c r="L346" s="41"/>
      <c r="M346" s="187" t="s">
        <v>19</v>
      </c>
      <c r="N346" s="188" t="s">
        <v>44</v>
      </c>
      <c r="O346" s="66"/>
      <c r="P346" s="189">
        <f>O346*H346</f>
        <v>0</v>
      </c>
      <c r="Q346" s="189">
        <v>0</v>
      </c>
      <c r="R346" s="189">
        <f>Q346*H346</f>
        <v>0</v>
      </c>
      <c r="S346" s="189">
        <v>3.5000000000000001E-3</v>
      </c>
      <c r="T346" s="190">
        <f>S346*H346</f>
        <v>0.35000000000000003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91" t="s">
        <v>1170</v>
      </c>
      <c r="AT346" s="191" t="s">
        <v>229</v>
      </c>
      <c r="AU346" s="191" t="s">
        <v>82</v>
      </c>
      <c r="AY346" s="19" t="s">
        <v>226</v>
      </c>
      <c r="BE346" s="192">
        <f>IF(N346="základní",J346,0)</f>
        <v>0</v>
      </c>
      <c r="BF346" s="192">
        <f>IF(N346="snížená",J346,0)</f>
        <v>0</v>
      </c>
      <c r="BG346" s="192">
        <f>IF(N346="zákl. přenesená",J346,0)</f>
        <v>0</v>
      </c>
      <c r="BH346" s="192">
        <f>IF(N346="sníž. přenesená",J346,0)</f>
        <v>0</v>
      </c>
      <c r="BI346" s="192">
        <f>IF(N346="nulová",J346,0)</f>
        <v>0</v>
      </c>
      <c r="BJ346" s="19" t="s">
        <v>80</v>
      </c>
      <c r="BK346" s="192">
        <f>ROUND(I346*H346,2)</f>
        <v>0</v>
      </c>
      <c r="BL346" s="19" t="s">
        <v>1170</v>
      </c>
      <c r="BM346" s="191" t="s">
        <v>3905</v>
      </c>
    </row>
    <row r="347" spans="1:65" s="2" customFormat="1" ht="11.25">
      <c r="A347" s="36"/>
      <c r="B347" s="37"/>
      <c r="C347" s="38"/>
      <c r="D347" s="193" t="s">
        <v>236</v>
      </c>
      <c r="E347" s="38"/>
      <c r="F347" s="194" t="s">
        <v>3906</v>
      </c>
      <c r="G347" s="38"/>
      <c r="H347" s="38"/>
      <c r="I347" s="195"/>
      <c r="J347" s="38"/>
      <c r="K347" s="38"/>
      <c r="L347" s="41"/>
      <c r="M347" s="196"/>
      <c r="N347" s="197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236</v>
      </c>
      <c r="AU347" s="19" t="s">
        <v>82</v>
      </c>
    </row>
    <row r="348" spans="1:65" s="2" customFormat="1" ht="16.5" customHeight="1">
      <c r="A348" s="36"/>
      <c r="B348" s="37"/>
      <c r="C348" s="180" t="s">
        <v>2189</v>
      </c>
      <c r="D348" s="180" t="s">
        <v>229</v>
      </c>
      <c r="E348" s="181" t="s">
        <v>3907</v>
      </c>
      <c r="F348" s="182" t="s">
        <v>3908</v>
      </c>
      <c r="G348" s="183" t="s">
        <v>245</v>
      </c>
      <c r="H348" s="184">
        <v>2.5999999999999999E-2</v>
      </c>
      <c r="I348" s="185"/>
      <c r="J348" s="186">
        <f>ROUND(I348*H348,2)</f>
        <v>0</v>
      </c>
      <c r="K348" s="182" t="s">
        <v>233</v>
      </c>
      <c r="L348" s="41"/>
      <c r="M348" s="187" t="s">
        <v>19</v>
      </c>
      <c r="N348" s="188" t="s">
        <v>44</v>
      </c>
      <c r="O348" s="66"/>
      <c r="P348" s="189">
        <f>O348*H348</f>
        <v>0</v>
      </c>
      <c r="Q348" s="189">
        <v>0</v>
      </c>
      <c r="R348" s="189">
        <f>Q348*H348</f>
        <v>0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1170</v>
      </c>
      <c r="AT348" s="191" t="s">
        <v>229</v>
      </c>
      <c r="AU348" s="191" t="s">
        <v>82</v>
      </c>
      <c r="AY348" s="19" t="s">
        <v>226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1170</v>
      </c>
      <c r="BM348" s="191" t="s">
        <v>3909</v>
      </c>
    </row>
    <row r="349" spans="1:65" s="2" customFormat="1" ht="11.25">
      <c r="A349" s="36"/>
      <c r="B349" s="37"/>
      <c r="C349" s="38"/>
      <c r="D349" s="193" t="s">
        <v>236</v>
      </c>
      <c r="E349" s="38"/>
      <c r="F349" s="194" t="s">
        <v>3910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236</v>
      </c>
      <c r="AU349" s="19" t="s">
        <v>82</v>
      </c>
    </row>
    <row r="350" spans="1:65" s="12" customFormat="1" ht="25.9" customHeight="1">
      <c r="B350" s="164"/>
      <c r="C350" s="165"/>
      <c r="D350" s="166" t="s">
        <v>72</v>
      </c>
      <c r="E350" s="167" t="s">
        <v>681</v>
      </c>
      <c r="F350" s="167" t="s">
        <v>682</v>
      </c>
      <c r="G350" s="165"/>
      <c r="H350" s="165"/>
      <c r="I350" s="168"/>
      <c r="J350" s="169">
        <f>BK350</f>
        <v>0</v>
      </c>
      <c r="K350" s="165"/>
      <c r="L350" s="170"/>
      <c r="M350" s="171"/>
      <c r="N350" s="172"/>
      <c r="O350" s="172"/>
      <c r="P350" s="173">
        <f>P351+P354</f>
        <v>0</v>
      </c>
      <c r="Q350" s="172"/>
      <c r="R350" s="173">
        <f>R351+R354</f>
        <v>0</v>
      </c>
      <c r="S350" s="172"/>
      <c r="T350" s="174">
        <f>T351+T354</f>
        <v>0</v>
      </c>
      <c r="AR350" s="175" t="s">
        <v>258</v>
      </c>
      <c r="AT350" s="176" t="s">
        <v>72</v>
      </c>
      <c r="AU350" s="176" t="s">
        <v>73</v>
      </c>
      <c r="AY350" s="175" t="s">
        <v>226</v>
      </c>
      <c r="BK350" s="177">
        <f>BK351+BK354</f>
        <v>0</v>
      </c>
    </row>
    <row r="351" spans="1:65" s="12" customFormat="1" ht="22.9" customHeight="1">
      <c r="B351" s="164"/>
      <c r="C351" s="165"/>
      <c r="D351" s="166" t="s">
        <v>72</v>
      </c>
      <c r="E351" s="178" t="s">
        <v>3911</v>
      </c>
      <c r="F351" s="178" t="s">
        <v>3912</v>
      </c>
      <c r="G351" s="165"/>
      <c r="H351" s="165"/>
      <c r="I351" s="168"/>
      <c r="J351" s="179">
        <f>BK351</f>
        <v>0</v>
      </c>
      <c r="K351" s="165"/>
      <c r="L351" s="170"/>
      <c r="M351" s="171"/>
      <c r="N351" s="172"/>
      <c r="O351" s="172"/>
      <c r="P351" s="173">
        <f>SUM(P352:P353)</f>
        <v>0</v>
      </c>
      <c r="Q351" s="172"/>
      <c r="R351" s="173">
        <f>SUM(R352:R353)</f>
        <v>0</v>
      </c>
      <c r="S351" s="172"/>
      <c r="T351" s="174">
        <f>SUM(T352:T353)</f>
        <v>0</v>
      </c>
      <c r="AR351" s="175" t="s">
        <v>258</v>
      </c>
      <c r="AT351" s="176" t="s">
        <v>72</v>
      </c>
      <c r="AU351" s="176" t="s">
        <v>80</v>
      </c>
      <c r="AY351" s="175" t="s">
        <v>226</v>
      </c>
      <c r="BK351" s="177">
        <f>SUM(BK352:BK353)</f>
        <v>0</v>
      </c>
    </row>
    <row r="352" spans="1:65" s="2" customFormat="1" ht="16.5" customHeight="1">
      <c r="A352" s="36"/>
      <c r="B352" s="37"/>
      <c r="C352" s="180" t="s">
        <v>2210</v>
      </c>
      <c r="D352" s="180" t="s">
        <v>229</v>
      </c>
      <c r="E352" s="181" t="s">
        <v>3913</v>
      </c>
      <c r="F352" s="182" t="s">
        <v>3914</v>
      </c>
      <c r="G352" s="183" t="s">
        <v>3157</v>
      </c>
      <c r="H352" s="184">
        <v>1</v>
      </c>
      <c r="I352" s="185"/>
      <c r="J352" s="186">
        <f>ROUND(I352*H352,2)</f>
        <v>0</v>
      </c>
      <c r="K352" s="182" t="s">
        <v>233</v>
      </c>
      <c r="L352" s="41"/>
      <c r="M352" s="187" t="s">
        <v>19</v>
      </c>
      <c r="N352" s="188" t="s">
        <v>44</v>
      </c>
      <c r="O352" s="66"/>
      <c r="P352" s="189">
        <f>O352*H352</f>
        <v>0</v>
      </c>
      <c r="Q352" s="189">
        <v>0</v>
      </c>
      <c r="R352" s="189">
        <f>Q352*H352</f>
        <v>0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686</v>
      </c>
      <c r="AT352" s="191" t="s">
        <v>229</v>
      </c>
      <c r="AU352" s="191" t="s">
        <v>82</v>
      </c>
      <c r="AY352" s="19" t="s">
        <v>226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686</v>
      </c>
      <c r="BM352" s="191" t="s">
        <v>3915</v>
      </c>
    </row>
    <row r="353" spans="1:65" s="2" customFormat="1" ht="11.25">
      <c r="A353" s="36"/>
      <c r="B353" s="37"/>
      <c r="C353" s="38"/>
      <c r="D353" s="193" t="s">
        <v>236</v>
      </c>
      <c r="E353" s="38"/>
      <c r="F353" s="194" t="s">
        <v>3916</v>
      </c>
      <c r="G353" s="38"/>
      <c r="H353" s="38"/>
      <c r="I353" s="195"/>
      <c r="J353" s="38"/>
      <c r="K353" s="38"/>
      <c r="L353" s="41"/>
      <c r="M353" s="196"/>
      <c r="N353" s="197"/>
      <c r="O353" s="66"/>
      <c r="P353" s="66"/>
      <c r="Q353" s="66"/>
      <c r="R353" s="66"/>
      <c r="S353" s="66"/>
      <c r="T353" s="67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T353" s="19" t="s">
        <v>236</v>
      </c>
      <c r="AU353" s="19" t="s">
        <v>82</v>
      </c>
    </row>
    <row r="354" spans="1:65" s="12" customFormat="1" ht="22.9" customHeight="1">
      <c r="B354" s="164"/>
      <c r="C354" s="165"/>
      <c r="D354" s="166" t="s">
        <v>72</v>
      </c>
      <c r="E354" s="178" t="s">
        <v>3917</v>
      </c>
      <c r="F354" s="178" t="s">
        <v>3918</v>
      </c>
      <c r="G354" s="165"/>
      <c r="H354" s="165"/>
      <c r="I354" s="168"/>
      <c r="J354" s="179">
        <f>BK354</f>
        <v>0</v>
      </c>
      <c r="K354" s="165"/>
      <c r="L354" s="170"/>
      <c r="M354" s="171"/>
      <c r="N354" s="172"/>
      <c r="O354" s="172"/>
      <c r="P354" s="173">
        <f>SUM(P355:P356)</f>
        <v>0</v>
      </c>
      <c r="Q354" s="172"/>
      <c r="R354" s="173">
        <f>SUM(R355:R356)</f>
        <v>0</v>
      </c>
      <c r="S354" s="172"/>
      <c r="T354" s="174">
        <f>SUM(T355:T356)</f>
        <v>0</v>
      </c>
      <c r="AR354" s="175" t="s">
        <v>258</v>
      </c>
      <c r="AT354" s="176" t="s">
        <v>72</v>
      </c>
      <c r="AU354" s="176" t="s">
        <v>80</v>
      </c>
      <c r="AY354" s="175" t="s">
        <v>226</v>
      </c>
      <c r="BK354" s="177">
        <f>SUM(BK355:BK356)</f>
        <v>0</v>
      </c>
    </row>
    <row r="355" spans="1:65" s="2" customFormat="1" ht="16.5" customHeight="1">
      <c r="A355" s="36"/>
      <c r="B355" s="37"/>
      <c r="C355" s="180" t="s">
        <v>2215</v>
      </c>
      <c r="D355" s="180" t="s">
        <v>229</v>
      </c>
      <c r="E355" s="181" t="s">
        <v>3919</v>
      </c>
      <c r="F355" s="182" t="s">
        <v>3920</v>
      </c>
      <c r="G355" s="183" t="s">
        <v>3157</v>
      </c>
      <c r="H355" s="184">
        <v>1</v>
      </c>
      <c r="I355" s="185"/>
      <c r="J355" s="186">
        <f>ROUND(I355*H355,2)</f>
        <v>0</v>
      </c>
      <c r="K355" s="182" t="s">
        <v>233</v>
      </c>
      <c r="L355" s="41"/>
      <c r="M355" s="187" t="s">
        <v>19</v>
      </c>
      <c r="N355" s="188" t="s">
        <v>44</v>
      </c>
      <c r="O355" s="66"/>
      <c r="P355" s="189">
        <f>O355*H355</f>
        <v>0</v>
      </c>
      <c r="Q355" s="189">
        <v>0</v>
      </c>
      <c r="R355" s="189">
        <f>Q355*H355</f>
        <v>0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686</v>
      </c>
      <c r="AT355" s="191" t="s">
        <v>229</v>
      </c>
      <c r="AU355" s="191" t="s">
        <v>82</v>
      </c>
      <c r="AY355" s="19" t="s">
        <v>226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686</v>
      </c>
      <c r="BM355" s="191" t="s">
        <v>3921</v>
      </c>
    </row>
    <row r="356" spans="1:65" s="2" customFormat="1" ht="11.25">
      <c r="A356" s="36"/>
      <c r="B356" s="37"/>
      <c r="C356" s="38"/>
      <c r="D356" s="193" t="s">
        <v>236</v>
      </c>
      <c r="E356" s="38"/>
      <c r="F356" s="194" t="s">
        <v>3922</v>
      </c>
      <c r="G356" s="38"/>
      <c r="H356" s="38"/>
      <c r="I356" s="195"/>
      <c r="J356" s="38"/>
      <c r="K356" s="38"/>
      <c r="L356" s="41"/>
      <c r="M356" s="241"/>
      <c r="N356" s="242"/>
      <c r="O356" s="243"/>
      <c r="P356" s="243"/>
      <c r="Q356" s="243"/>
      <c r="R356" s="243"/>
      <c r="S356" s="243"/>
      <c r="T356" s="244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T356" s="19" t="s">
        <v>236</v>
      </c>
      <c r="AU356" s="19" t="s">
        <v>82</v>
      </c>
    </row>
    <row r="357" spans="1:65" s="2" customFormat="1" ht="6.95" customHeight="1">
      <c r="A357" s="36"/>
      <c r="B357" s="49"/>
      <c r="C357" s="50"/>
      <c r="D357" s="50"/>
      <c r="E357" s="50"/>
      <c r="F357" s="50"/>
      <c r="G357" s="50"/>
      <c r="H357" s="50"/>
      <c r="I357" s="50"/>
      <c r="J357" s="50"/>
      <c r="K357" s="50"/>
      <c r="L357" s="41"/>
      <c r="M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</row>
  </sheetData>
  <sheetProtection algorithmName="SHA-512" hashValue="fI+4JmwfEHsQXUOBZm0ZyHMVQpRJ7aejflig4v9BfMgQ8iga1kZlCU+rKzZKb8amG6IZ6GI9tG914i2O1XJhqg==" saltValue="uXF2WY/ip15VBcjuF408XKX8758WzdlwmoapsEApIm4qa90ZHfkKhFZ5QNUnNOeNhfaQSnM4RlKOzM7K+U58Ng==" spinCount="100000" sheet="1" objects="1" scenarios="1" formatColumns="0" formatRows="0" autoFilter="0"/>
  <autoFilter ref="C100:K356" xr:uid="{00000000-0009-0000-0000-00000B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B00-000000000000}"/>
    <hyperlink ref="F109" r:id="rId2" xr:uid="{00000000-0004-0000-0B00-000001000000}"/>
    <hyperlink ref="F112" r:id="rId3" xr:uid="{00000000-0004-0000-0B00-000002000000}"/>
    <hyperlink ref="F115" r:id="rId4" xr:uid="{00000000-0004-0000-0B00-000003000000}"/>
    <hyperlink ref="F123" r:id="rId5" xr:uid="{00000000-0004-0000-0B00-000004000000}"/>
    <hyperlink ref="F129" r:id="rId6" xr:uid="{00000000-0004-0000-0B00-000005000000}"/>
    <hyperlink ref="F133" r:id="rId7" xr:uid="{00000000-0004-0000-0B00-000006000000}"/>
    <hyperlink ref="F136" r:id="rId8" xr:uid="{00000000-0004-0000-0B00-000007000000}"/>
    <hyperlink ref="F138" r:id="rId9" xr:uid="{00000000-0004-0000-0B00-000008000000}"/>
    <hyperlink ref="F140" r:id="rId10" xr:uid="{00000000-0004-0000-0B00-000009000000}"/>
    <hyperlink ref="F142" r:id="rId11" xr:uid="{00000000-0004-0000-0B00-00000A000000}"/>
    <hyperlink ref="F148" r:id="rId12" xr:uid="{00000000-0004-0000-0B00-00000B000000}"/>
    <hyperlink ref="F151" r:id="rId13" xr:uid="{00000000-0004-0000-0B00-00000C000000}"/>
    <hyperlink ref="F159" r:id="rId14" xr:uid="{00000000-0004-0000-0B00-00000D000000}"/>
    <hyperlink ref="F162" r:id="rId15" xr:uid="{00000000-0004-0000-0B00-00000E000000}"/>
    <hyperlink ref="F165" r:id="rId16" xr:uid="{00000000-0004-0000-0B00-00000F000000}"/>
    <hyperlink ref="F168" r:id="rId17" xr:uid="{00000000-0004-0000-0B00-000010000000}"/>
    <hyperlink ref="F171" r:id="rId18" xr:uid="{00000000-0004-0000-0B00-000011000000}"/>
    <hyperlink ref="F174" r:id="rId19" xr:uid="{00000000-0004-0000-0B00-000012000000}"/>
    <hyperlink ref="F178" r:id="rId20" xr:uid="{00000000-0004-0000-0B00-000013000000}"/>
    <hyperlink ref="F182" r:id="rId21" xr:uid="{00000000-0004-0000-0B00-000014000000}"/>
    <hyperlink ref="F185" r:id="rId22" xr:uid="{00000000-0004-0000-0B00-000015000000}"/>
    <hyperlink ref="F188" r:id="rId23" xr:uid="{00000000-0004-0000-0B00-000016000000}"/>
    <hyperlink ref="F192" r:id="rId24" xr:uid="{00000000-0004-0000-0B00-000017000000}"/>
    <hyperlink ref="F200" r:id="rId25" xr:uid="{00000000-0004-0000-0B00-000018000000}"/>
    <hyperlink ref="F203" r:id="rId26" xr:uid="{00000000-0004-0000-0B00-000019000000}"/>
    <hyperlink ref="F206" r:id="rId27" xr:uid="{00000000-0004-0000-0B00-00001A000000}"/>
    <hyperlink ref="F211" r:id="rId28" xr:uid="{00000000-0004-0000-0B00-00001B000000}"/>
    <hyperlink ref="F216" r:id="rId29" xr:uid="{00000000-0004-0000-0B00-00001C000000}"/>
    <hyperlink ref="F220" r:id="rId30" xr:uid="{00000000-0004-0000-0B00-00001D000000}"/>
    <hyperlink ref="F223" r:id="rId31" xr:uid="{00000000-0004-0000-0B00-00001E000000}"/>
    <hyperlink ref="F226" r:id="rId32" xr:uid="{00000000-0004-0000-0B00-00001F000000}"/>
    <hyperlink ref="F231" r:id="rId33" xr:uid="{00000000-0004-0000-0B00-000020000000}"/>
    <hyperlink ref="F235" r:id="rId34" xr:uid="{00000000-0004-0000-0B00-000021000000}"/>
    <hyperlink ref="F243" r:id="rId35" xr:uid="{00000000-0004-0000-0B00-000022000000}"/>
    <hyperlink ref="F247" r:id="rId36" xr:uid="{00000000-0004-0000-0B00-000023000000}"/>
    <hyperlink ref="F254" r:id="rId37" xr:uid="{00000000-0004-0000-0B00-000024000000}"/>
    <hyperlink ref="F258" r:id="rId38" xr:uid="{00000000-0004-0000-0B00-000025000000}"/>
    <hyperlink ref="F263" r:id="rId39" xr:uid="{00000000-0004-0000-0B00-000026000000}"/>
    <hyperlink ref="F268" r:id="rId40" xr:uid="{00000000-0004-0000-0B00-000027000000}"/>
    <hyperlink ref="F273" r:id="rId41" xr:uid="{00000000-0004-0000-0B00-000028000000}"/>
    <hyperlink ref="F277" r:id="rId42" xr:uid="{00000000-0004-0000-0B00-000029000000}"/>
    <hyperlink ref="F280" r:id="rId43" xr:uid="{00000000-0004-0000-0B00-00002A000000}"/>
    <hyperlink ref="F284" r:id="rId44" xr:uid="{00000000-0004-0000-0B00-00002B000000}"/>
    <hyperlink ref="F286" r:id="rId45" xr:uid="{00000000-0004-0000-0B00-00002C000000}"/>
    <hyperlink ref="F288" r:id="rId46" xr:uid="{00000000-0004-0000-0B00-00002D000000}"/>
    <hyperlink ref="F291" r:id="rId47" xr:uid="{00000000-0004-0000-0B00-00002E000000}"/>
    <hyperlink ref="F295" r:id="rId48" xr:uid="{00000000-0004-0000-0B00-00002F000000}"/>
    <hyperlink ref="F301" r:id="rId49" xr:uid="{00000000-0004-0000-0B00-000030000000}"/>
    <hyperlink ref="F305" r:id="rId50" xr:uid="{00000000-0004-0000-0B00-000031000000}"/>
    <hyperlink ref="F309" r:id="rId51" xr:uid="{00000000-0004-0000-0B00-000032000000}"/>
    <hyperlink ref="F313" r:id="rId52" xr:uid="{00000000-0004-0000-0B00-000033000000}"/>
    <hyperlink ref="F317" r:id="rId53" xr:uid="{00000000-0004-0000-0B00-000034000000}"/>
    <hyperlink ref="F321" r:id="rId54" xr:uid="{00000000-0004-0000-0B00-000035000000}"/>
    <hyperlink ref="F324" r:id="rId55" xr:uid="{00000000-0004-0000-0B00-000036000000}"/>
    <hyperlink ref="F329" r:id="rId56" xr:uid="{00000000-0004-0000-0B00-000037000000}"/>
    <hyperlink ref="F332" r:id="rId57" xr:uid="{00000000-0004-0000-0B00-000038000000}"/>
    <hyperlink ref="F335" r:id="rId58" xr:uid="{00000000-0004-0000-0B00-000039000000}"/>
    <hyperlink ref="F339" r:id="rId59" xr:uid="{00000000-0004-0000-0B00-00003A000000}"/>
    <hyperlink ref="F342" r:id="rId60" xr:uid="{00000000-0004-0000-0B00-00003B000000}"/>
    <hyperlink ref="F345" r:id="rId61" xr:uid="{00000000-0004-0000-0B00-00003C000000}"/>
    <hyperlink ref="F347" r:id="rId62" xr:uid="{00000000-0004-0000-0B00-00003D000000}"/>
    <hyperlink ref="F349" r:id="rId63" xr:uid="{00000000-0004-0000-0B00-00003E000000}"/>
    <hyperlink ref="F353" r:id="rId64" xr:uid="{00000000-0004-0000-0B00-00003F000000}"/>
    <hyperlink ref="F356" r:id="rId65" xr:uid="{00000000-0004-0000-0B00-000040000000}"/>
  </hyperlinks>
  <pageMargins left="0.39370078740157483" right="0.39370078740157483" top="0.39370078740157483" bottom="0.39370078740157483" header="0" footer="0"/>
  <pageSetup paperSize="9" scale="84" fitToHeight="100" orientation="landscape" r:id="rId66"/>
  <headerFooter>
    <oddFooter>&amp;CStrana &amp;P z &amp;N</oddFooter>
  </headerFooter>
  <drawing r:id="rId6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7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ROUND(J108,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ROUND((SUM(BE108:BE754)),  2)</f>
        <v>0</v>
      </c>
      <c r="G37" s="36"/>
      <c r="H37" s="36"/>
      <c r="I37" s="126">
        <v>0.21</v>
      </c>
      <c r="J37" s="125">
        <f>ROUND(((SUM(BE108:BE754))*I37),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ROUND((SUM(BF108:BF754)),  2)</f>
        <v>0</v>
      </c>
      <c r="G38" s="36"/>
      <c r="H38" s="36"/>
      <c r="I38" s="126">
        <v>0.15</v>
      </c>
      <c r="J38" s="125">
        <f>ROUND(((SUM(BF108:BF754))*I38),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ROUND((SUM(BG108:BG754)),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ROUND((SUM(BH108:BH754)),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ROUND((SUM(BI108:BI754)),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03.1 - Stavební část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J108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J109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691</v>
      </c>
      <c r="E69" s="150"/>
      <c r="F69" s="150"/>
      <c r="G69" s="150"/>
      <c r="H69" s="150"/>
      <c r="I69" s="150"/>
      <c r="J69" s="151">
        <f>J110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1178</v>
      </c>
      <c r="E70" s="150"/>
      <c r="F70" s="150"/>
      <c r="G70" s="150"/>
      <c r="H70" s="150"/>
      <c r="I70" s="150"/>
      <c r="J70" s="151">
        <f>J169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1179</v>
      </c>
      <c r="E71" s="150"/>
      <c r="F71" s="150"/>
      <c r="G71" s="150"/>
      <c r="H71" s="150"/>
      <c r="I71" s="150"/>
      <c r="J71" s="151">
        <f>J256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1180</v>
      </c>
      <c r="E72" s="150"/>
      <c r="F72" s="150"/>
      <c r="G72" s="150"/>
      <c r="H72" s="150"/>
      <c r="I72" s="150"/>
      <c r="J72" s="151">
        <f>J342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1181</v>
      </c>
      <c r="E73" s="150"/>
      <c r="F73" s="150"/>
      <c r="G73" s="150"/>
      <c r="H73" s="150"/>
      <c r="I73" s="150"/>
      <c r="J73" s="151">
        <f>J395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692</v>
      </c>
      <c r="E74" s="150"/>
      <c r="F74" s="150"/>
      <c r="G74" s="150"/>
      <c r="H74" s="150"/>
      <c r="I74" s="150"/>
      <c r="J74" s="151">
        <f>J459</f>
        <v>0</v>
      </c>
      <c r="K74" s="98"/>
      <c r="L74" s="152"/>
    </row>
    <row r="75" spans="1:47" s="10" customFormat="1" ht="19.899999999999999" customHeight="1">
      <c r="B75" s="148"/>
      <c r="C75" s="98"/>
      <c r="D75" s="149" t="s">
        <v>1182</v>
      </c>
      <c r="E75" s="150"/>
      <c r="F75" s="150"/>
      <c r="G75" s="150"/>
      <c r="H75" s="150"/>
      <c r="I75" s="150"/>
      <c r="J75" s="151">
        <f>J494</f>
        <v>0</v>
      </c>
      <c r="K75" s="98"/>
      <c r="L75" s="152"/>
    </row>
    <row r="76" spans="1:47" s="9" customFormat="1" ht="24.95" customHeight="1">
      <c r="B76" s="142"/>
      <c r="C76" s="143"/>
      <c r="D76" s="144" t="s">
        <v>205</v>
      </c>
      <c r="E76" s="145"/>
      <c r="F76" s="145"/>
      <c r="G76" s="145"/>
      <c r="H76" s="145"/>
      <c r="I76" s="145"/>
      <c r="J76" s="146">
        <f>J497</f>
        <v>0</v>
      </c>
      <c r="K76" s="143"/>
      <c r="L76" s="147"/>
    </row>
    <row r="77" spans="1:47" s="10" customFormat="1" ht="19.899999999999999" customHeight="1">
      <c r="B77" s="148"/>
      <c r="C77" s="98"/>
      <c r="D77" s="149" t="s">
        <v>1183</v>
      </c>
      <c r="E77" s="150"/>
      <c r="F77" s="150"/>
      <c r="G77" s="150"/>
      <c r="H77" s="150"/>
      <c r="I77" s="150"/>
      <c r="J77" s="151">
        <f>J498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207</v>
      </c>
      <c r="E78" s="150"/>
      <c r="F78" s="150"/>
      <c r="G78" s="150"/>
      <c r="H78" s="150"/>
      <c r="I78" s="150"/>
      <c r="J78" s="151">
        <f>J584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209</v>
      </c>
      <c r="E79" s="150"/>
      <c r="F79" s="150"/>
      <c r="G79" s="150"/>
      <c r="H79" s="150"/>
      <c r="I79" s="150"/>
      <c r="J79" s="151">
        <f>J593</f>
        <v>0</v>
      </c>
      <c r="K79" s="98"/>
      <c r="L79" s="152"/>
    </row>
    <row r="80" spans="1:47" s="10" customFormat="1" ht="19.899999999999999" customHeight="1">
      <c r="B80" s="148"/>
      <c r="C80" s="98"/>
      <c r="D80" s="149" t="s">
        <v>1184</v>
      </c>
      <c r="E80" s="150"/>
      <c r="F80" s="150"/>
      <c r="G80" s="150"/>
      <c r="H80" s="150"/>
      <c r="I80" s="150"/>
      <c r="J80" s="151">
        <f>J619</f>
        <v>0</v>
      </c>
      <c r="K80" s="98"/>
      <c r="L80" s="152"/>
    </row>
    <row r="81" spans="1:31" s="10" customFormat="1" ht="19.899999999999999" customHeight="1">
      <c r="B81" s="148"/>
      <c r="C81" s="98"/>
      <c r="D81" s="149" t="s">
        <v>210</v>
      </c>
      <c r="E81" s="150"/>
      <c r="F81" s="150"/>
      <c r="G81" s="150"/>
      <c r="H81" s="150"/>
      <c r="I81" s="150"/>
      <c r="J81" s="151">
        <f>J663</f>
        <v>0</v>
      </c>
      <c r="K81" s="98"/>
      <c r="L81" s="152"/>
    </row>
    <row r="82" spans="1:31" s="10" customFormat="1" ht="19.899999999999999" customHeight="1">
      <c r="B82" s="148"/>
      <c r="C82" s="98"/>
      <c r="D82" s="149" t="s">
        <v>1185</v>
      </c>
      <c r="E82" s="150"/>
      <c r="F82" s="150"/>
      <c r="G82" s="150"/>
      <c r="H82" s="150"/>
      <c r="I82" s="150"/>
      <c r="J82" s="151">
        <f>J679</f>
        <v>0</v>
      </c>
      <c r="K82" s="98"/>
      <c r="L82" s="152"/>
    </row>
    <row r="83" spans="1:31" s="10" customFormat="1" ht="19.899999999999999" customHeight="1">
      <c r="B83" s="148"/>
      <c r="C83" s="98"/>
      <c r="D83" s="149" t="s">
        <v>1186</v>
      </c>
      <c r="E83" s="150"/>
      <c r="F83" s="150"/>
      <c r="G83" s="150"/>
      <c r="H83" s="150"/>
      <c r="I83" s="150"/>
      <c r="J83" s="151">
        <f>J693</f>
        <v>0</v>
      </c>
      <c r="K83" s="98"/>
      <c r="L83" s="152"/>
    </row>
    <row r="84" spans="1:31" s="10" customFormat="1" ht="19.899999999999999" customHeight="1">
      <c r="B84" s="148"/>
      <c r="C84" s="98"/>
      <c r="D84" s="149" t="s">
        <v>1189</v>
      </c>
      <c r="E84" s="150"/>
      <c r="F84" s="150"/>
      <c r="G84" s="150"/>
      <c r="H84" s="150"/>
      <c r="I84" s="150"/>
      <c r="J84" s="151">
        <f>J720</f>
        <v>0</v>
      </c>
      <c r="K84" s="98"/>
      <c r="L84" s="152"/>
    </row>
    <row r="85" spans="1:31" s="2" customFormat="1" ht="21.7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6.95" customHeight="1">
      <c r="A86" s="3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90" spans="1:31" s="2" customFormat="1" ht="6.95" customHeight="1">
      <c r="A90" s="36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24.95" customHeight="1">
      <c r="A91" s="36"/>
      <c r="B91" s="37"/>
      <c r="C91" s="25" t="s">
        <v>211</v>
      </c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16</v>
      </c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6.5" customHeight="1">
      <c r="A94" s="36"/>
      <c r="B94" s="37"/>
      <c r="C94" s="38"/>
      <c r="D94" s="38"/>
      <c r="E94" s="414" t="str">
        <f>E7</f>
        <v>Vstupní objekt do areálu Kamencového jezera D1 Mostecká</v>
      </c>
      <c r="F94" s="415"/>
      <c r="G94" s="415"/>
      <c r="H94" s="415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1" customFormat="1" ht="12" customHeight="1">
      <c r="B95" s="23"/>
      <c r="C95" s="31" t="s">
        <v>195</v>
      </c>
      <c r="D95" s="24"/>
      <c r="E95" s="24"/>
      <c r="F95" s="24"/>
      <c r="G95" s="24"/>
      <c r="H95" s="24"/>
      <c r="I95" s="24"/>
      <c r="J95" s="24"/>
      <c r="K95" s="24"/>
      <c r="L95" s="22"/>
    </row>
    <row r="96" spans="1:31" s="1" customFormat="1" ht="16.5" customHeight="1">
      <c r="B96" s="23"/>
      <c r="C96" s="24"/>
      <c r="D96" s="24"/>
      <c r="E96" s="414" t="s">
        <v>689</v>
      </c>
      <c r="F96" s="365"/>
      <c r="G96" s="365"/>
      <c r="H96" s="365"/>
      <c r="I96" s="24"/>
      <c r="J96" s="24"/>
      <c r="K96" s="24"/>
      <c r="L96" s="22"/>
    </row>
    <row r="97" spans="1:65" s="1" customFormat="1" ht="12" customHeight="1">
      <c r="B97" s="23"/>
      <c r="C97" s="31" t="s">
        <v>197</v>
      </c>
      <c r="D97" s="24"/>
      <c r="E97" s="24"/>
      <c r="F97" s="24"/>
      <c r="G97" s="24"/>
      <c r="H97" s="24"/>
      <c r="I97" s="24"/>
      <c r="J97" s="24"/>
      <c r="K97" s="24"/>
      <c r="L97" s="22"/>
    </row>
    <row r="98" spans="1:65" s="2" customFormat="1" ht="16.5" customHeight="1">
      <c r="A98" s="36"/>
      <c r="B98" s="37"/>
      <c r="C98" s="38"/>
      <c r="D98" s="38"/>
      <c r="E98" s="416" t="s">
        <v>490</v>
      </c>
      <c r="F98" s="417"/>
      <c r="G98" s="417"/>
      <c r="H98" s="417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199</v>
      </c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6.5" customHeight="1">
      <c r="A100" s="36"/>
      <c r="B100" s="37"/>
      <c r="C100" s="38"/>
      <c r="D100" s="38"/>
      <c r="E100" s="387" t="str">
        <f>E13</f>
        <v>SO 03.1 - Stavební část</v>
      </c>
      <c r="F100" s="417"/>
      <c r="G100" s="417"/>
      <c r="H100" s="417"/>
      <c r="I100" s="38"/>
      <c r="J100" s="38"/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2" customHeight="1">
      <c r="A102" s="36"/>
      <c r="B102" s="37"/>
      <c r="C102" s="31" t="s">
        <v>21</v>
      </c>
      <c r="D102" s="38"/>
      <c r="E102" s="38"/>
      <c r="F102" s="29" t="str">
        <f>F16</f>
        <v xml:space="preserve"> </v>
      </c>
      <c r="G102" s="38"/>
      <c r="H102" s="38"/>
      <c r="I102" s="31" t="s">
        <v>23</v>
      </c>
      <c r="J102" s="61" t="str">
        <f>IF(J16="","",J16)</f>
        <v>5. 4. 2022</v>
      </c>
      <c r="K102" s="38"/>
      <c r="L102" s="11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1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>
      <c r="A104" s="36"/>
      <c r="B104" s="37"/>
      <c r="C104" s="31" t="s">
        <v>25</v>
      </c>
      <c r="D104" s="38"/>
      <c r="E104" s="38"/>
      <c r="F104" s="29" t="str">
        <f>E19</f>
        <v>Statutární město Chomutov</v>
      </c>
      <c r="G104" s="38"/>
      <c r="H104" s="38"/>
      <c r="I104" s="31" t="s">
        <v>31</v>
      </c>
      <c r="J104" s="34" t="str">
        <f>E25</f>
        <v>Refuel s.r.o.</v>
      </c>
      <c r="K104" s="38"/>
      <c r="L104" s="11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5.2" customHeight="1">
      <c r="A105" s="36"/>
      <c r="B105" s="37"/>
      <c r="C105" s="31" t="s">
        <v>29</v>
      </c>
      <c r="D105" s="38"/>
      <c r="E105" s="38"/>
      <c r="F105" s="29" t="str">
        <f>IF(E22="","",E22)</f>
        <v>Vyplň údaj</v>
      </c>
      <c r="G105" s="38"/>
      <c r="H105" s="38"/>
      <c r="I105" s="31" t="s">
        <v>36</v>
      </c>
      <c r="J105" s="34" t="str">
        <f>E28</f>
        <v xml:space="preserve"> </v>
      </c>
      <c r="K105" s="38"/>
      <c r="L105" s="11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0.3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1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11" customFormat="1" ht="29.25" customHeight="1">
      <c r="A107" s="153"/>
      <c r="B107" s="154"/>
      <c r="C107" s="155" t="s">
        <v>212</v>
      </c>
      <c r="D107" s="156" t="s">
        <v>58</v>
      </c>
      <c r="E107" s="156" t="s">
        <v>54</v>
      </c>
      <c r="F107" s="156" t="s">
        <v>55</v>
      </c>
      <c r="G107" s="156" t="s">
        <v>213</v>
      </c>
      <c r="H107" s="156" t="s">
        <v>214</v>
      </c>
      <c r="I107" s="156" t="s">
        <v>215</v>
      </c>
      <c r="J107" s="156" t="s">
        <v>203</v>
      </c>
      <c r="K107" s="157" t="s">
        <v>216</v>
      </c>
      <c r="L107" s="158"/>
      <c r="M107" s="70" t="s">
        <v>19</v>
      </c>
      <c r="N107" s="71" t="s">
        <v>43</v>
      </c>
      <c r="O107" s="71" t="s">
        <v>217</v>
      </c>
      <c r="P107" s="71" t="s">
        <v>218</v>
      </c>
      <c r="Q107" s="71" t="s">
        <v>219</v>
      </c>
      <c r="R107" s="71" t="s">
        <v>220</v>
      </c>
      <c r="S107" s="71" t="s">
        <v>221</v>
      </c>
      <c r="T107" s="72" t="s">
        <v>222</v>
      </c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</row>
    <row r="108" spans="1:65" s="2" customFormat="1" ht="22.9" customHeight="1">
      <c r="A108" s="36"/>
      <c r="B108" s="37"/>
      <c r="C108" s="77" t="s">
        <v>223</v>
      </c>
      <c r="D108" s="38"/>
      <c r="E108" s="38"/>
      <c r="F108" s="38"/>
      <c r="G108" s="38"/>
      <c r="H108" s="38"/>
      <c r="I108" s="38"/>
      <c r="J108" s="159">
        <f>BK108</f>
        <v>0</v>
      </c>
      <c r="K108" s="38"/>
      <c r="L108" s="41"/>
      <c r="M108" s="73"/>
      <c r="N108" s="160"/>
      <c r="O108" s="74"/>
      <c r="P108" s="161">
        <f>P109+P497</f>
        <v>0</v>
      </c>
      <c r="Q108" s="74"/>
      <c r="R108" s="161">
        <f>R109+R497</f>
        <v>209.2354766150186</v>
      </c>
      <c r="S108" s="74"/>
      <c r="T108" s="162">
        <f>T109+T497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72</v>
      </c>
      <c r="AU108" s="19" t="s">
        <v>204</v>
      </c>
      <c r="BK108" s="163">
        <f>BK109+BK497</f>
        <v>0</v>
      </c>
    </row>
    <row r="109" spans="1:65" s="12" customFormat="1" ht="25.9" customHeight="1">
      <c r="B109" s="164"/>
      <c r="C109" s="165"/>
      <c r="D109" s="166" t="s">
        <v>72</v>
      </c>
      <c r="E109" s="167" t="s">
        <v>572</v>
      </c>
      <c r="F109" s="167" t="s">
        <v>573</v>
      </c>
      <c r="G109" s="165"/>
      <c r="H109" s="165"/>
      <c r="I109" s="168"/>
      <c r="J109" s="169">
        <f>BK109</f>
        <v>0</v>
      </c>
      <c r="K109" s="165"/>
      <c r="L109" s="170"/>
      <c r="M109" s="171"/>
      <c r="N109" s="172"/>
      <c r="O109" s="172"/>
      <c r="P109" s="173">
        <f>P110+P169+P256+P342+P395+P459+P494</f>
        <v>0</v>
      </c>
      <c r="Q109" s="172"/>
      <c r="R109" s="173">
        <f>R110+R169+R256+R342+R395+R459+R494</f>
        <v>206.1341724560186</v>
      </c>
      <c r="S109" s="172"/>
      <c r="T109" s="174">
        <f>T110+T169+T256+T342+T395+T459+T494</f>
        <v>0</v>
      </c>
      <c r="AR109" s="175" t="s">
        <v>80</v>
      </c>
      <c r="AT109" s="176" t="s">
        <v>72</v>
      </c>
      <c r="AU109" s="176" t="s">
        <v>73</v>
      </c>
      <c r="AY109" s="175" t="s">
        <v>226</v>
      </c>
      <c r="BK109" s="177">
        <f>BK110+BK169+BK256+BK342+BK395+BK459+BK494</f>
        <v>0</v>
      </c>
    </row>
    <row r="110" spans="1:65" s="12" customFormat="1" ht="22.9" customHeight="1">
      <c r="B110" s="164"/>
      <c r="C110" s="165"/>
      <c r="D110" s="166" t="s">
        <v>72</v>
      </c>
      <c r="E110" s="178" t="s">
        <v>80</v>
      </c>
      <c r="F110" s="178" t="s">
        <v>576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SUM(P111:P168)</f>
        <v>0</v>
      </c>
      <c r="Q110" s="172"/>
      <c r="R110" s="173">
        <f>SUM(R111:R168)</f>
        <v>0</v>
      </c>
      <c r="S110" s="172"/>
      <c r="T110" s="174">
        <f>SUM(T111:T168)</f>
        <v>0</v>
      </c>
      <c r="AR110" s="175" t="s">
        <v>80</v>
      </c>
      <c r="AT110" s="176" t="s">
        <v>72</v>
      </c>
      <c r="AU110" s="176" t="s">
        <v>80</v>
      </c>
      <c r="AY110" s="175" t="s">
        <v>226</v>
      </c>
      <c r="BK110" s="177">
        <f>SUM(BK111:BK168)</f>
        <v>0</v>
      </c>
    </row>
    <row r="111" spans="1:65" s="2" customFormat="1" ht="21.75" customHeight="1">
      <c r="A111" s="36"/>
      <c r="B111" s="37"/>
      <c r="C111" s="180" t="s">
        <v>80</v>
      </c>
      <c r="D111" s="180" t="s">
        <v>229</v>
      </c>
      <c r="E111" s="181" t="s">
        <v>3923</v>
      </c>
      <c r="F111" s="182" t="s">
        <v>3924</v>
      </c>
      <c r="G111" s="183" t="s">
        <v>420</v>
      </c>
      <c r="H111" s="184">
        <v>20.28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143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143</v>
      </c>
      <c r="BM111" s="191" t="s">
        <v>3925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3926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13" customFormat="1" ht="11.25">
      <c r="B113" s="198"/>
      <c r="C113" s="199"/>
      <c r="D113" s="200" t="s">
        <v>238</v>
      </c>
      <c r="E113" s="201" t="s">
        <v>19</v>
      </c>
      <c r="F113" s="202" t="s">
        <v>3927</v>
      </c>
      <c r="G113" s="199"/>
      <c r="H113" s="201" t="s">
        <v>19</v>
      </c>
      <c r="I113" s="203"/>
      <c r="J113" s="199"/>
      <c r="K113" s="199"/>
      <c r="L113" s="204"/>
      <c r="M113" s="205"/>
      <c r="N113" s="206"/>
      <c r="O113" s="206"/>
      <c r="P113" s="206"/>
      <c r="Q113" s="206"/>
      <c r="R113" s="206"/>
      <c r="S113" s="206"/>
      <c r="T113" s="207"/>
      <c r="AT113" s="208" t="s">
        <v>238</v>
      </c>
      <c r="AU113" s="208" t="s">
        <v>82</v>
      </c>
      <c r="AV113" s="13" t="s">
        <v>80</v>
      </c>
      <c r="AW113" s="13" t="s">
        <v>35</v>
      </c>
      <c r="AX113" s="13" t="s">
        <v>73</v>
      </c>
      <c r="AY113" s="208" t="s">
        <v>226</v>
      </c>
    </row>
    <row r="114" spans="1:65" s="13" customFormat="1" ht="11.25">
      <c r="B114" s="198"/>
      <c r="C114" s="199"/>
      <c r="D114" s="200" t="s">
        <v>238</v>
      </c>
      <c r="E114" s="201" t="s">
        <v>19</v>
      </c>
      <c r="F114" s="202" t="s">
        <v>3928</v>
      </c>
      <c r="G114" s="199"/>
      <c r="H114" s="201" t="s">
        <v>19</v>
      </c>
      <c r="I114" s="203"/>
      <c r="J114" s="199"/>
      <c r="K114" s="199"/>
      <c r="L114" s="204"/>
      <c r="M114" s="205"/>
      <c r="N114" s="206"/>
      <c r="O114" s="206"/>
      <c r="P114" s="206"/>
      <c r="Q114" s="206"/>
      <c r="R114" s="206"/>
      <c r="S114" s="206"/>
      <c r="T114" s="207"/>
      <c r="AT114" s="208" t="s">
        <v>238</v>
      </c>
      <c r="AU114" s="208" t="s">
        <v>82</v>
      </c>
      <c r="AV114" s="13" t="s">
        <v>80</v>
      </c>
      <c r="AW114" s="13" t="s">
        <v>35</v>
      </c>
      <c r="AX114" s="13" t="s">
        <v>73</v>
      </c>
      <c r="AY114" s="208" t="s">
        <v>226</v>
      </c>
    </row>
    <row r="115" spans="1:65" s="13" customFormat="1" ht="11.25">
      <c r="B115" s="198"/>
      <c r="C115" s="199"/>
      <c r="D115" s="200" t="s">
        <v>238</v>
      </c>
      <c r="E115" s="201" t="s">
        <v>19</v>
      </c>
      <c r="F115" s="202" t="s">
        <v>3929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238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226</v>
      </c>
    </row>
    <row r="116" spans="1:65" s="14" customFormat="1" ht="11.25">
      <c r="B116" s="209"/>
      <c r="C116" s="210"/>
      <c r="D116" s="200" t="s">
        <v>238</v>
      </c>
      <c r="E116" s="211" t="s">
        <v>19</v>
      </c>
      <c r="F116" s="212" t="s">
        <v>3930</v>
      </c>
      <c r="G116" s="210"/>
      <c r="H116" s="213">
        <v>20.28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238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226</v>
      </c>
    </row>
    <row r="117" spans="1:65" s="15" customFormat="1" ht="11.25">
      <c r="B117" s="220"/>
      <c r="C117" s="221"/>
      <c r="D117" s="200" t="s">
        <v>238</v>
      </c>
      <c r="E117" s="222" t="s">
        <v>19</v>
      </c>
      <c r="F117" s="223" t="s">
        <v>241</v>
      </c>
      <c r="G117" s="221"/>
      <c r="H117" s="224">
        <v>20.28</v>
      </c>
      <c r="I117" s="225"/>
      <c r="J117" s="221"/>
      <c r="K117" s="221"/>
      <c r="L117" s="226"/>
      <c r="M117" s="227"/>
      <c r="N117" s="228"/>
      <c r="O117" s="228"/>
      <c r="P117" s="228"/>
      <c r="Q117" s="228"/>
      <c r="R117" s="228"/>
      <c r="S117" s="228"/>
      <c r="T117" s="229"/>
      <c r="AT117" s="230" t="s">
        <v>238</v>
      </c>
      <c r="AU117" s="230" t="s">
        <v>82</v>
      </c>
      <c r="AV117" s="15" t="s">
        <v>143</v>
      </c>
      <c r="AW117" s="15" t="s">
        <v>35</v>
      </c>
      <c r="AX117" s="15" t="s">
        <v>80</v>
      </c>
      <c r="AY117" s="230" t="s">
        <v>226</v>
      </c>
    </row>
    <row r="118" spans="1:65" s="2" customFormat="1" ht="24.2" customHeight="1">
      <c r="A118" s="36"/>
      <c r="B118" s="37"/>
      <c r="C118" s="180" t="s">
        <v>82</v>
      </c>
      <c r="D118" s="180" t="s">
        <v>229</v>
      </c>
      <c r="E118" s="181" t="s">
        <v>3931</v>
      </c>
      <c r="F118" s="182" t="s">
        <v>3932</v>
      </c>
      <c r="G118" s="183" t="s">
        <v>420</v>
      </c>
      <c r="H118" s="184">
        <v>90.335999999999999</v>
      </c>
      <c r="I118" s="185"/>
      <c r="J118" s="186">
        <f>ROUND(I118*H118,2)</f>
        <v>0</v>
      </c>
      <c r="K118" s="182" t="s">
        <v>233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143</v>
      </c>
      <c r="AT118" s="191" t="s">
        <v>229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143</v>
      </c>
      <c r="BM118" s="191" t="s">
        <v>3933</v>
      </c>
    </row>
    <row r="119" spans="1:65" s="2" customFormat="1" ht="11.25">
      <c r="A119" s="36"/>
      <c r="B119" s="37"/>
      <c r="C119" s="38"/>
      <c r="D119" s="193" t="s">
        <v>236</v>
      </c>
      <c r="E119" s="38"/>
      <c r="F119" s="194" t="s">
        <v>3934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236</v>
      </c>
      <c r="AU119" s="19" t="s">
        <v>82</v>
      </c>
    </row>
    <row r="120" spans="1:65" s="13" customFormat="1" ht="11.25">
      <c r="B120" s="198"/>
      <c r="C120" s="199"/>
      <c r="D120" s="200" t="s">
        <v>238</v>
      </c>
      <c r="E120" s="201" t="s">
        <v>19</v>
      </c>
      <c r="F120" s="202" t="s">
        <v>3927</v>
      </c>
      <c r="G120" s="199"/>
      <c r="H120" s="201" t="s">
        <v>19</v>
      </c>
      <c r="I120" s="203"/>
      <c r="J120" s="199"/>
      <c r="K120" s="199"/>
      <c r="L120" s="204"/>
      <c r="M120" s="205"/>
      <c r="N120" s="206"/>
      <c r="O120" s="206"/>
      <c r="P120" s="206"/>
      <c r="Q120" s="206"/>
      <c r="R120" s="206"/>
      <c r="S120" s="206"/>
      <c r="T120" s="207"/>
      <c r="AT120" s="208" t="s">
        <v>238</v>
      </c>
      <c r="AU120" s="208" t="s">
        <v>82</v>
      </c>
      <c r="AV120" s="13" t="s">
        <v>80</v>
      </c>
      <c r="AW120" s="13" t="s">
        <v>35</v>
      </c>
      <c r="AX120" s="13" t="s">
        <v>73</v>
      </c>
      <c r="AY120" s="208" t="s">
        <v>226</v>
      </c>
    </row>
    <row r="121" spans="1:65" s="13" customFormat="1" ht="11.25">
      <c r="B121" s="198"/>
      <c r="C121" s="199"/>
      <c r="D121" s="200" t="s">
        <v>238</v>
      </c>
      <c r="E121" s="201" t="s">
        <v>19</v>
      </c>
      <c r="F121" s="202" t="s">
        <v>3935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238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226</v>
      </c>
    </row>
    <row r="122" spans="1:65" s="13" customFormat="1" ht="11.25">
      <c r="B122" s="198"/>
      <c r="C122" s="199"/>
      <c r="D122" s="200" t="s">
        <v>238</v>
      </c>
      <c r="E122" s="201" t="s">
        <v>19</v>
      </c>
      <c r="F122" s="202" t="s">
        <v>3936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238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226</v>
      </c>
    </row>
    <row r="123" spans="1:65" s="14" customFormat="1" ht="11.25">
      <c r="B123" s="209"/>
      <c r="C123" s="210"/>
      <c r="D123" s="200" t="s">
        <v>238</v>
      </c>
      <c r="E123" s="211" t="s">
        <v>19</v>
      </c>
      <c r="F123" s="212" t="s">
        <v>3937</v>
      </c>
      <c r="G123" s="210"/>
      <c r="H123" s="213">
        <v>54.48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238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226</v>
      </c>
    </row>
    <row r="124" spans="1:65" s="14" customFormat="1" ht="11.25">
      <c r="B124" s="209"/>
      <c r="C124" s="210"/>
      <c r="D124" s="200" t="s">
        <v>238</v>
      </c>
      <c r="E124" s="211" t="s">
        <v>19</v>
      </c>
      <c r="F124" s="212" t="s">
        <v>3938</v>
      </c>
      <c r="G124" s="210"/>
      <c r="H124" s="213">
        <v>35.856000000000002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238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226</v>
      </c>
    </row>
    <row r="125" spans="1:65" s="15" customFormat="1" ht="11.25">
      <c r="B125" s="220"/>
      <c r="C125" s="221"/>
      <c r="D125" s="200" t="s">
        <v>238</v>
      </c>
      <c r="E125" s="222" t="s">
        <v>19</v>
      </c>
      <c r="F125" s="223" t="s">
        <v>241</v>
      </c>
      <c r="G125" s="221"/>
      <c r="H125" s="224">
        <v>90.335999999999999</v>
      </c>
      <c r="I125" s="225"/>
      <c r="J125" s="221"/>
      <c r="K125" s="221"/>
      <c r="L125" s="226"/>
      <c r="M125" s="227"/>
      <c r="N125" s="228"/>
      <c r="O125" s="228"/>
      <c r="P125" s="228"/>
      <c r="Q125" s="228"/>
      <c r="R125" s="228"/>
      <c r="S125" s="228"/>
      <c r="T125" s="229"/>
      <c r="AT125" s="230" t="s">
        <v>238</v>
      </c>
      <c r="AU125" s="230" t="s">
        <v>82</v>
      </c>
      <c r="AV125" s="15" t="s">
        <v>143</v>
      </c>
      <c r="AW125" s="15" t="s">
        <v>35</v>
      </c>
      <c r="AX125" s="15" t="s">
        <v>80</v>
      </c>
      <c r="AY125" s="230" t="s">
        <v>226</v>
      </c>
    </row>
    <row r="126" spans="1:65" s="2" customFormat="1" ht="24.2" customHeight="1">
      <c r="A126" s="36"/>
      <c r="B126" s="37"/>
      <c r="C126" s="180" t="s">
        <v>90</v>
      </c>
      <c r="D126" s="180" t="s">
        <v>229</v>
      </c>
      <c r="E126" s="181" t="s">
        <v>1212</v>
      </c>
      <c r="F126" s="182" t="s">
        <v>1213</v>
      </c>
      <c r="G126" s="183" t="s">
        <v>420</v>
      </c>
      <c r="H126" s="184">
        <v>106.38500000000001</v>
      </c>
      <c r="I126" s="185"/>
      <c r="J126" s="186">
        <f>ROUND(I126*H126,2)</f>
        <v>0</v>
      </c>
      <c r="K126" s="182" t="s">
        <v>233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143</v>
      </c>
      <c r="AT126" s="191" t="s">
        <v>229</v>
      </c>
      <c r="AU126" s="191" t="s">
        <v>82</v>
      </c>
      <c r="AY126" s="19" t="s">
        <v>226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143</v>
      </c>
      <c r="BM126" s="191" t="s">
        <v>3939</v>
      </c>
    </row>
    <row r="127" spans="1:65" s="2" customFormat="1" ht="11.25">
      <c r="A127" s="36"/>
      <c r="B127" s="37"/>
      <c r="C127" s="38"/>
      <c r="D127" s="193" t="s">
        <v>236</v>
      </c>
      <c r="E127" s="38"/>
      <c r="F127" s="194" t="s">
        <v>1215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236</v>
      </c>
      <c r="AU127" s="19" t="s">
        <v>82</v>
      </c>
    </row>
    <row r="128" spans="1:65" s="13" customFormat="1" ht="11.25">
      <c r="B128" s="198"/>
      <c r="C128" s="199"/>
      <c r="D128" s="200" t="s">
        <v>238</v>
      </c>
      <c r="E128" s="201" t="s">
        <v>19</v>
      </c>
      <c r="F128" s="202" t="s">
        <v>3927</v>
      </c>
      <c r="G128" s="199"/>
      <c r="H128" s="201" t="s">
        <v>19</v>
      </c>
      <c r="I128" s="203"/>
      <c r="J128" s="199"/>
      <c r="K128" s="199"/>
      <c r="L128" s="204"/>
      <c r="M128" s="205"/>
      <c r="N128" s="206"/>
      <c r="O128" s="206"/>
      <c r="P128" s="206"/>
      <c r="Q128" s="206"/>
      <c r="R128" s="206"/>
      <c r="S128" s="206"/>
      <c r="T128" s="207"/>
      <c r="AT128" s="208" t="s">
        <v>238</v>
      </c>
      <c r="AU128" s="208" t="s">
        <v>82</v>
      </c>
      <c r="AV128" s="13" t="s">
        <v>80</v>
      </c>
      <c r="AW128" s="13" t="s">
        <v>35</v>
      </c>
      <c r="AX128" s="13" t="s">
        <v>73</v>
      </c>
      <c r="AY128" s="208" t="s">
        <v>226</v>
      </c>
    </row>
    <row r="129" spans="1:65" s="13" customFormat="1" ht="11.25">
      <c r="B129" s="198"/>
      <c r="C129" s="199"/>
      <c r="D129" s="200" t="s">
        <v>238</v>
      </c>
      <c r="E129" s="201" t="s">
        <v>19</v>
      </c>
      <c r="F129" s="202" t="s">
        <v>3935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238</v>
      </c>
      <c r="AU129" s="208" t="s">
        <v>82</v>
      </c>
      <c r="AV129" s="13" t="s">
        <v>80</v>
      </c>
      <c r="AW129" s="13" t="s">
        <v>35</v>
      </c>
      <c r="AX129" s="13" t="s">
        <v>73</v>
      </c>
      <c r="AY129" s="208" t="s">
        <v>226</v>
      </c>
    </row>
    <row r="130" spans="1:65" s="13" customFormat="1" ht="11.25">
      <c r="B130" s="198"/>
      <c r="C130" s="199"/>
      <c r="D130" s="200" t="s">
        <v>238</v>
      </c>
      <c r="E130" s="201" t="s">
        <v>19</v>
      </c>
      <c r="F130" s="202" t="s">
        <v>3929</v>
      </c>
      <c r="G130" s="199"/>
      <c r="H130" s="201" t="s">
        <v>19</v>
      </c>
      <c r="I130" s="203"/>
      <c r="J130" s="199"/>
      <c r="K130" s="199"/>
      <c r="L130" s="204"/>
      <c r="M130" s="205"/>
      <c r="N130" s="206"/>
      <c r="O130" s="206"/>
      <c r="P130" s="206"/>
      <c r="Q130" s="206"/>
      <c r="R130" s="206"/>
      <c r="S130" s="206"/>
      <c r="T130" s="207"/>
      <c r="AT130" s="208" t="s">
        <v>238</v>
      </c>
      <c r="AU130" s="208" t="s">
        <v>82</v>
      </c>
      <c r="AV130" s="13" t="s">
        <v>80</v>
      </c>
      <c r="AW130" s="13" t="s">
        <v>35</v>
      </c>
      <c r="AX130" s="13" t="s">
        <v>73</v>
      </c>
      <c r="AY130" s="208" t="s">
        <v>226</v>
      </c>
    </row>
    <row r="131" spans="1:65" s="14" customFormat="1" ht="11.25">
      <c r="B131" s="209"/>
      <c r="C131" s="210"/>
      <c r="D131" s="200" t="s">
        <v>238</v>
      </c>
      <c r="E131" s="211" t="s">
        <v>19</v>
      </c>
      <c r="F131" s="212" t="s">
        <v>3940</v>
      </c>
      <c r="G131" s="210"/>
      <c r="H131" s="213">
        <v>55.055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238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226</v>
      </c>
    </row>
    <row r="132" spans="1:65" s="14" customFormat="1" ht="11.25">
      <c r="B132" s="209"/>
      <c r="C132" s="210"/>
      <c r="D132" s="200" t="s">
        <v>238</v>
      </c>
      <c r="E132" s="211" t="s">
        <v>19</v>
      </c>
      <c r="F132" s="212" t="s">
        <v>3941</v>
      </c>
      <c r="G132" s="210"/>
      <c r="H132" s="213">
        <v>51.33</v>
      </c>
      <c r="I132" s="214"/>
      <c r="J132" s="210"/>
      <c r="K132" s="210"/>
      <c r="L132" s="215"/>
      <c r="M132" s="216"/>
      <c r="N132" s="217"/>
      <c r="O132" s="217"/>
      <c r="P132" s="217"/>
      <c r="Q132" s="217"/>
      <c r="R132" s="217"/>
      <c r="S132" s="217"/>
      <c r="T132" s="218"/>
      <c r="AT132" s="219" t="s">
        <v>238</v>
      </c>
      <c r="AU132" s="219" t="s">
        <v>82</v>
      </c>
      <c r="AV132" s="14" t="s">
        <v>82</v>
      </c>
      <c r="AW132" s="14" t="s">
        <v>35</v>
      </c>
      <c r="AX132" s="14" t="s">
        <v>73</v>
      </c>
      <c r="AY132" s="219" t="s">
        <v>226</v>
      </c>
    </row>
    <row r="133" spans="1:65" s="15" customFormat="1" ht="11.25">
      <c r="B133" s="220"/>
      <c r="C133" s="221"/>
      <c r="D133" s="200" t="s">
        <v>238</v>
      </c>
      <c r="E133" s="222" t="s">
        <v>19</v>
      </c>
      <c r="F133" s="223" t="s">
        <v>241</v>
      </c>
      <c r="G133" s="221"/>
      <c r="H133" s="224">
        <v>106.38500000000001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238</v>
      </c>
      <c r="AU133" s="230" t="s">
        <v>82</v>
      </c>
      <c r="AV133" s="15" t="s">
        <v>143</v>
      </c>
      <c r="AW133" s="15" t="s">
        <v>35</v>
      </c>
      <c r="AX133" s="15" t="s">
        <v>80</v>
      </c>
      <c r="AY133" s="230" t="s">
        <v>226</v>
      </c>
    </row>
    <row r="134" spans="1:65" s="2" customFormat="1" ht="37.9" customHeight="1">
      <c r="A134" s="36"/>
      <c r="B134" s="37"/>
      <c r="C134" s="180" t="s">
        <v>143</v>
      </c>
      <c r="D134" s="180" t="s">
        <v>229</v>
      </c>
      <c r="E134" s="181" t="s">
        <v>1223</v>
      </c>
      <c r="F134" s="182" t="s">
        <v>1224</v>
      </c>
      <c r="G134" s="183" t="s">
        <v>420</v>
      </c>
      <c r="H134" s="184">
        <v>132.81100000000001</v>
      </c>
      <c r="I134" s="185"/>
      <c r="J134" s="186">
        <f>ROUND(I134*H134,2)</f>
        <v>0</v>
      </c>
      <c r="K134" s="182" t="s">
        <v>233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143</v>
      </c>
      <c r="AT134" s="191" t="s">
        <v>229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3942</v>
      </c>
    </row>
    <row r="135" spans="1:65" s="2" customFormat="1" ht="11.25">
      <c r="A135" s="36"/>
      <c r="B135" s="37"/>
      <c r="C135" s="38"/>
      <c r="D135" s="193" t="s">
        <v>236</v>
      </c>
      <c r="E135" s="38"/>
      <c r="F135" s="194" t="s">
        <v>1226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236</v>
      </c>
      <c r="AU135" s="19" t="s">
        <v>82</v>
      </c>
    </row>
    <row r="136" spans="1:65" s="13" customFormat="1" ht="11.25">
      <c r="B136" s="198"/>
      <c r="C136" s="199"/>
      <c r="D136" s="200" t="s">
        <v>238</v>
      </c>
      <c r="E136" s="201" t="s">
        <v>19</v>
      </c>
      <c r="F136" s="202" t="s">
        <v>3943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238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226</v>
      </c>
    </row>
    <row r="137" spans="1:65" s="14" customFormat="1" ht="11.25">
      <c r="B137" s="209"/>
      <c r="C137" s="210"/>
      <c r="D137" s="200" t="s">
        <v>238</v>
      </c>
      <c r="E137" s="211" t="s">
        <v>19</v>
      </c>
      <c r="F137" s="212" t="s">
        <v>3944</v>
      </c>
      <c r="G137" s="210"/>
      <c r="H137" s="213">
        <v>132.81100000000001</v>
      </c>
      <c r="I137" s="214"/>
      <c r="J137" s="210"/>
      <c r="K137" s="210"/>
      <c r="L137" s="215"/>
      <c r="M137" s="216"/>
      <c r="N137" s="217"/>
      <c r="O137" s="217"/>
      <c r="P137" s="217"/>
      <c r="Q137" s="217"/>
      <c r="R137" s="217"/>
      <c r="S137" s="217"/>
      <c r="T137" s="218"/>
      <c r="AT137" s="219" t="s">
        <v>238</v>
      </c>
      <c r="AU137" s="219" t="s">
        <v>82</v>
      </c>
      <c r="AV137" s="14" t="s">
        <v>82</v>
      </c>
      <c r="AW137" s="14" t="s">
        <v>35</v>
      </c>
      <c r="AX137" s="14" t="s">
        <v>73</v>
      </c>
      <c r="AY137" s="219" t="s">
        <v>226</v>
      </c>
    </row>
    <row r="138" spans="1:65" s="15" customFormat="1" ht="11.25">
      <c r="B138" s="220"/>
      <c r="C138" s="221"/>
      <c r="D138" s="200" t="s">
        <v>238</v>
      </c>
      <c r="E138" s="222" t="s">
        <v>19</v>
      </c>
      <c r="F138" s="223" t="s">
        <v>241</v>
      </c>
      <c r="G138" s="221"/>
      <c r="H138" s="224">
        <v>132.81100000000001</v>
      </c>
      <c r="I138" s="225"/>
      <c r="J138" s="221"/>
      <c r="K138" s="221"/>
      <c r="L138" s="226"/>
      <c r="M138" s="227"/>
      <c r="N138" s="228"/>
      <c r="O138" s="228"/>
      <c r="P138" s="228"/>
      <c r="Q138" s="228"/>
      <c r="R138" s="228"/>
      <c r="S138" s="228"/>
      <c r="T138" s="229"/>
      <c r="AT138" s="230" t="s">
        <v>238</v>
      </c>
      <c r="AU138" s="230" t="s">
        <v>82</v>
      </c>
      <c r="AV138" s="15" t="s">
        <v>143</v>
      </c>
      <c r="AW138" s="15" t="s">
        <v>35</v>
      </c>
      <c r="AX138" s="15" t="s">
        <v>80</v>
      </c>
      <c r="AY138" s="230" t="s">
        <v>226</v>
      </c>
    </row>
    <row r="139" spans="1:65" s="2" customFormat="1" ht="37.9" customHeight="1">
      <c r="A139" s="36"/>
      <c r="B139" s="37"/>
      <c r="C139" s="180" t="s">
        <v>258</v>
      </c>
      <c r="D139" s="180" t="s">
        <v>229</v>
      </c>
      <c r="E139" s="181" t="s">
        <v>1229</v>
      </c>
      <c r="F139" s="182" t="s">
        <v>1230</v>
      </c>
      <c r="G139" s="183" t="s">
        <v>420</v>
      </c>
      <c r="H139" s="184">
        <v>84.19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143</v>
      </c>
      <c r="AT139" s="191" t="s">
        <v>229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143</v>
      </c>
      <c r="BM139" s="191" t="s">
        <v>3945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1232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82</v>
      </c>
    </row>
    <row r="141" spans="1:65" s="13" customFormat="1" ht="11.25">
      <c r="B141" s="198"/>
      <c r="C141" s="199"/>
      <c r="D141" s="200" t="s">
        <v>238</v>
      </c>
      <c r="E141" s="201" t="s">
        <v>19</v>
      </c>
      <c r="F141" s="202" t="s">
        <v>1233</v>
      </c>
      <c r="G141" s="199"/>
      <c r="H141" s="201" t="s">
        <v>19</v>
      </c>
      <c r="I141" s="203"/>
      <c r="J141" s="199"/>
      <c r="K141" s="199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238</v>
      </c>
      <c r="AU141" s="208" t="s">
        <v>82</v>
      </c>
      <c r="AV141" s="13" t="s">
        <v>80</v>
      </c>
      <c r="AW141" s="13" t="s">
        <v>35</v>
      </c>
      <c r="AX141" s="13" t="s">
        <v>73</v>
      </c>
      <c r="AY141" s="208" t="s">
        <v>226</v>
      </c>
    </row>
    <row r="142" spans="1:65" s="14" customFormat="1" ht="11.25">
      <c r="B142" s="209"/>
      <c r="C142" s="210"/>
      <c r="D142" s="200" t="s">
        <v>238</v>
      </c>
      <c r="E142" s="211" t="s">
        <v>19</v>
      </c>
      <c r="F142" s="212" t="s">
        <v>3946</v>
      </c>
      <c r="G142" s="210"/>
      <c r="H142" s="213">
        <v>217.001</v>
      </c>
      <c r="I142" s="214"/>
      <c r="J142" s="210"/>
      <c r="K142" s="210"/>
      <c r="L142" s="215"/>
      <c r="M142" s="216"/>
      <c r="N142" s="217"/>
      <c r="O142" s="217"/>
      <c r="P142" s="217"/>
      <c r="Q142" s="217"/>
      <c r="R142" s="217"/>
      <c r="S142" s="217"/>
      <c r="T142" s="218"/>
      <c r="AT142" s="219" t="s">
        <v>238</v>
      </c>
      <c r="AU142" s="219" t="s">
        <v>82</v>
      </c>
      <c r="AV142" s="14" t="s">
        <v>82</v>
      </c>
      <c r="AW142" s="14" t="s">
        <v>35</v>
      </c>
      <c r="AX142" s="14" t="s">
        <v>73</v>
      </c>
      <c r="AY142" s="219" t="s">
        <v>226</v>
      </c>
    </row>
    <row r="143" spans="1:65" s="14" customFormat="1" ht="11.25">
      <c r="B143" s="209"/>
      <c r="C143" s="210"/>
      <c r="D143" s="200" t="s">
        <v>238</v>
      </c>
      <c r="E143" s="211" t="s">
        <v>19</v>
      </c>
      <c r="F143" s="212" t="s">
        <v>3947</v>
      </c>
      <c r="G143" s="210"/>
      <c r="H143" s="213">
        <v>-132.81100000000001</v>
      </c>
      <c r="I143" s="214"/>
      <c r="J143" s="210"/>
      <c r="K143" s="210"/>
      <c r="L143" s="215"/>
      <c r="M143" s="216"/>
      <c r="N143" s="217"/>
      <c r="O143" s="217"/>
      <c r="P143" s="217"/>
      <c r="Q143" s="217"/>
      <c r="R143" s="217"/>
      <c r="S143" s="217"/>
      <c r="T143" s="218"/>
      <c r="AT143" s="219" t="s">
        <v>238</v>
      </c>
      <c r="AU143" s="219" t="s">
        <v>82</v>
      </c>
      <c r="AV143" s="14" t="s">
        <v>82</v>
      </c>
      <c r="AW143" s="14" t="s">
        <v>35</v>
      </c>
      <c r="AX143" s="14" t="s">
        <v>73</v>
      </c>
      <c r="AY143" s="219" t="s">
        <v>226</v>
      </c>
    </row>
    <row r="144" spans="1:65" s="15" customFormat="1" ht="11.25">
      <c r="B144" s="220"/>
      <c r="C144" s="221"/>
      <c r="D144" s="200" t="s">
        <v>238</v>
      </c>
      <c r="E144" s="222" t="s">
        <v>19</v>
      </c>
      <c r="F144" s="223" t="s">
        <v>241</v>
      </c>
      <c r="G144" s="221"/>
      <c r="H144" s="224">
        <v>84.19</v>
      </c>
      <c r="I144" s="225"/>
      <c r="J144" s="221"/>
      <c r="K144" s="221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238</v>
      </c>
      <c r="AU144" s="230" t="s">
        <v>82</v>
      </c>
      <c r="AV144" s="15" t="s">
        <v>143</v>
      </c>
      <c r="AW144" s="15" t="s">
        <v>35</v>
      </c>
      <c r="AX144" s="15" t="s">
        <v>80</v>
      </c>
      <c r="AY144" s="230" t="s">
        <v>226</v>
      </c>
    </row>
    <row r="145" spans="1:65" s="2" customFormat="1" ht="24.2" customHeight="1">
      <c r="A145" s="36"/>
      <c r="B145" s="37"/>
      <c r="C145" s="180" t="s">
        <v>265</v>
      </c>
      <c r="D145" s="180" t="s">
        <v>229</v>
      </c>
      <c r="E145" s="181" t="s">
        <v>3948</v>
      </c>
      <c r="F145" s="182" t="s">
        <v>3949</v>
      </c>
      <c r="G145" s="183" t="s">
        <v>420</v>
      </c>
      <c r="H145" s="184">
        <v>132.81100000000001</v>
      </c>
      <c r="I145" s="185"/>
      <c r="J145" s="186">
        <f>ROUND(I145*H145,2)</f>
        <v>0</v>
      </c>
      <c r="K145" s="182" t="s">
        <v>233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143</v>
      </c>
      <c r="AT145" s="191" t="s">
        <v>229</v>
      </c>
      <c r="AU145" s="191" t="s">
        <v>82</v>
      </c>
      <c r="AY145" s="19" t="s">
        <v>226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143</v>
      </c>
      <c r="BM145" s="191" t="s">
        <v>3950</v>
      </c>
    </row>
    <row r="146" spans="1:65" s="2" customFormat="1" ht="11.25">
      <c r="A146" s="36"/>
      <c r="B146" s="37"/>
      <c r="C146" s="38"/>
      <c r="D146" s="193" t="s">
        <v>236</v>
      </c>
      <c r="E146" s="38"/>
      <c r="F146" s="194" t="s">
        <v>3951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236</v>
      </c>
      <c r="AU146" s="19" t="s">
        <v>82</v>
      </c>
    </row>
    <row r="147" spans="1:65" s="2" customFormat="1" ht="24.2" customHeight="1">
      <c r="A147" s="36"/>
      <c r="B147" s="37"/>
      <c r="C147" s="180" t="s">
        <v>270</v>
      </c>
      <c r="D147" s="180" t="s">
        <v>229</v>
      </c>
      <c r="E147" s="181" t="s">
        <v>1237</v>
      </c>
      <c r="F147" s="182" t="s">
        <v>1238</v>
      </c>
      <c r="G147" s="183" t="s">
        <v>245</v>
      </c>
      <c r="H147" s="184">
        <v>151.542</v>
      </c>
      <c r="I147" s="185"/>
      <c r="J147" s="186">
        <f>ROUND(I147*H147,2)</f>
        <v>0</v>
      </c>
      <c r="K147" s="182" t="s">
        <v>233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143</v>
      </c>
      <c r="AT147" s="191" t="s">
        <v>229</v>
      </c>
      <c r="AU147" s="191" t="s">
        <v>82</v>
      </c>
      <c r="AY147" s="19" t="s">
        <v>226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143</v>
      </c>
      <c r="BM147" s="191" t="s">
        <v>3952</v>
      </c>
    </row>
    <row r="148" spans="1:65" s="2" customFormat="1" ht="11.25">
      <c r="A148" s="36"/>
      <c r="B148" s="37"/>
      <c r="C148" s="38"/>
      <c r="D148" s="193" t="s">
        <v>236</v>
      </c>
      <c r="E148" s="38"/>
      <c r="F148" s="194" t="s">
        <v>1240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236</v>
      </c>
      <c r="AU148" s="19" t="s">
        <v>82</v>
      </c>
    </row>
    <row r="149" spans="1:65" s="14" customFormat="1" ht="11.25">
      <c r="B149" s="209"/>
      <c r="C149" s="210"/>
      <c r="D149" s="200" t="s">
        <v>238</v>
      </c>
      <c r="E149" s="210"/>
      <c r="F149" s="212" t="s">
        <v>3953</v>
      </c>
      <c r="G149" s="210"/>
      <c r="H149" s="213">
        <v>151.542</v>
      </c>
      <c r="I149" s="214"/>
      <c r="J149" s="210"/>
      <c r="K149" s="210"/>
      <c r="L149" s="215"/>
      <c r="M149" s="216"/>
      <c r="N149" s="217"/>
      <c r="O149" s="217"/>
      <c r="P149" s="217"/>
      <c r="Q149" s="217"/>
      <c r="R149" s="217"/>
      <c r="S149" s="217"/>
      <c r="T149" s="218"/>
      <c r="AT149" s="219" t="s">
        <v>238</v>
      </c>
      <c r="AU149" s="219" t="s">
        <v>82</v>
      </c>
      <c r="AV149" s="14" t="s">
        <v>82</v>
      </c>
      <c r="AW149" s="14" t="s">
        <v>4</v>
      </c>
      <c r="AX149" s="14" t="s">
        <v>80</v>
      </c>
      <c r="AY149" s="219" t="s">
        <v>226</v>
      </c>
    </row>
    <row r="150" spans="1:65" s="2" customFormat="1" ht="24.2" customHeight="1">
      <c r="A150" s="36"/>
      <c r="B150" s="37"/>
      <c r="C150" s="180" t="s">
        <v>275</v>
      </c>
      <c r="D150" s="180" t="s">
        <v>229</v>
      </c>
      <c r="E150" s="181" t="s">
        <v>1242</v>
      </c>
      <c r="F150" s="182" t="s">
        <v>1243</v>
      </c>
      <c r="G150" s="183" t="s">
        <v>420</v>
      </c>
      <c r="H150" s="184">
        <v>84.19</v>
      </c>
      <c r="I150" s="185"/>
      <c r="J150" s="186">
        <f>ROUND(I150*H150,2)</f>
        <v>0</v>
      </c>
      <c r="K150" s="182" t="s">
        <v>233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143</v>
      </c>
      <c r="AT150" s="191" t="s">
        <v>229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143</v>
      </c>
      <c r="BM150" s="191" t="s">
        <v>3954</v>
      </c>
    </row>
    <row r="151" spans="1:65" s="2" customFormat="1" ht="11.25">
      <c r="A151" s="36"/>
      <c r="B151" s="37"/>
      <c r="C151" s="38"/>
      <c r="D151" s="193" t="s">
        <v>236</v>
      </c>
      <c r="E151" s="38"/>
      <c r="F151" s="194" t="s">
        <v>1245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236</v>
      </c>
      <c r="AU151" s="19" t="s">
        <v>82</v>
      </c>
    </row>
    <row r="152" spans="1:65" s="2" customFormat="1" ht="24.2" customHeight="1">
      <c r="A152" s="36"/>
      <c r="B152" s="37"/>
      <c r="C152" s="180" t="s">
        <v>281</v>
      </c>
      <c r="D152" s="180" t="s">
        <v>229</v>
      </c>
      <c r="E152" s="181" t="s">
        <v>715</v>
      </c>
      <c r="F152" s="182" t="s">
        <v>716</v>
      </c>
      <c r="G152" s="183" t="s">
        <v>420</v>
      </c>
      <c r="H152" s="184">
        <v>132.81100000000001</v>
      </c>
      <c r="I152" s="185"/>
      <c r="J152" s="186">
        <f>ROUND(I152*H152,2)</f>
        <v>0</v>
      </c>
      <c r="K152" s="182" t="s">
        <v>233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143</v>
      </c>
      <c r="AT152" s="191" t="s">
        <v>229</v>
      </c>
      <c r="AU152" s="191" t="s">
        <v>82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143</v>
      </c>
      <c r="BM152" s="191" t="s">
        <v>3955</v>
      </c>
    </row>
    <row r="153" spans="1:65" s="2" customFormat="1" ht="11.25">
      <c r="A153" s="36"/>
      <c r="B153" s="37"/>
      <c r="C153" s="38"/>
      <c r="D153" s="193" t="s">
        <v>236</v>
      </c>
      <c r="E153" s="38"/>
      <c r="F153" s="194" t="s">
        <v>718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236</v>
      </c>
      <c r="AU153" s="19" t="s">
        <v>82</v>
      </c>
    </row>
    <row r="154" spans="1:65" s="13" customFormat="1" ht="11.25">
      <c r="B154" s="198"/>
      <c r="C154" s="199"/>
      <c r="D154" s="200" t="s">
        <v>238</v>
      </c>
      <c r="E154" s="201" t="s">
        <v>19</v>
      </c>
      <c r="F154" s="202" t="s">
        <v>2444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238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226</v>
      </c>
    </row>
    <row r="155" spans="1:65" s="14" customFormat="1" ht="11.25">
      <c r="B155" s="209"/>
      <c r="C155" s="210"/>
      <c r="D155" s="200" t="s">
        <v>238</v>
      </c>
      <c r="E155" s="211" t="s">
        <v>19</v>
      </c>
      <c r="F155" s="212" t="s">
        <v>3956</v>
      </c>
      <c r="G155" s="210"/>
      <c r="H155" s="213">
        <v>90.335999999999999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238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226</v>
      </c>
    </row>
    <row r="156" spans="1:65" s="14" customFormat="1" ht="11.25">
      <c r="B156" s="209"/>
      <c r="C156" s="210"/>
      <c r="D156" s="200" t="s">
        <v>238</v>
      </c>
      <c r="E156" s="211" t="s">
        <v>19</v>
      </c>
      <c r="F156" s="212" t="s">
        <v>3957</v>
      </c>
      <c r="G156" s="210"/>
      <c r="H156" s="213">
        <v>106.38500000000001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238</v>
      </c>
      <c r="AU156" s="219" t="s">
        <v>82</v>
      </c>
      <c r="AV156" s="14" t="s">
        <v>82</v>
      </c>
      <c r="AW156" s="14" t="s">
        <v>35</v>
      </c>
      <c r="AX156" s="14" t="s">
        <v>73</v>
      </c>
      <c r="AY156" s="219" t="s">
        <v>226</v>
      </c>
    </row>
    <row r="157" spans="1:65" s="16" customFormat="1" ht="11.25">
      <c r="B157" s="253"/>
      <c r="C157" s="254"/>
      <c r="D157" s="200" t="s">
        <v>238</v>
      </c>
      <c r="E157" s="255" t="s">
        <v>19</v>
      </c>
      <c r="F157" s="256" t="s">
        <v>1207</v>
      </c>
      <c r="G157" s="254"/>
      <c r="H157" s="257">
        <v>196.721</v>
      </c>
      <c r="I157" s="258"/>
      <c r="J157" s="254"/>
      <c r="K157" s="254"/>
      <c r="L157" s="259"/>
      <c r="M157" s="260"/>
      <c r="N157" s="261"/>
      <c r="O157" s="261"/>
      <c r="P157" s="261"/>
      <c r="Q157" s="261"/>
      <c r="R157" s="261"/>
      <c r="S157" s="261"/>
      <c r="T157" s="262"/>
      <c r="AT157" s="263" t="s">
        <v>238</v>
      </c>
      <c r="AU157" s="263" t="s">
        <v>82</v>
      </c>
      <c r="AV157" s="16" t="s">
        <v>90</v>
      </c>
      <c r="AW157" s="16" t="s">
        <v>35</v>
      </c>
      <c r="AX157" s="16" t="s">
        <v>73</v>
      </c>
      <c r="AY157" s="263" t="s">
        <v>226</v>
      </c>
    </row>
    <row r="158" spans="1:65" s="13" customFormat="1" ht="11.25">
      <c r="B158" s="198"/>
      <c r="C158" s="199"/>
      <c r="D158" s="200" t="s">
        <v>238</v>
      </c>
      <c r="E158" s="201" t="s">
        <v>19</v>
      </c>
      <c r="F158" s="202" t="s">
        <v>3958</v>
      </c>
      <c r="G158" s="199"/>
      <c r="H158" s="201" t="s">
        <v>19</v>
      </c>
      <c r="I158" s="203"/>
      <c r="J158" s="199"/>
      <c r="K158" s="199"/>
      <c r="L158" s="204"/>
      <c r="M158" s="205"/>
      <c r="N158" s="206"/>
      <c r="O158" s="206"/>
      <c r="P158" s="206"/>
      <c r="Q158" s="206"/>
      <c r="R158" s="206"/>
      <c r="S158" s="206"/>
      <c r="T158" s="207"/>
      <c r="AT158" s="208" t="s">
        <v>238</v>
      </c>
      <c r="AU158" s="208" t="s">
        <v>82</v>
      </c>
      <c r="AV158" s="13" t="s">
        <v>80</v>
      </c>
      <c r="AW158" s="13" t="s">
        <v>35</v>
      </c>
      <c r="AX158" s="13" t="s">
        <v>73</v>
      </c>
      <c r="AY158" s="208" t="s">
        <v>226</v>
      </c>
    </row>
    <row r="159" spans="1:65" s="14" customFormat="1" ht="11.25">
      <c r="B159" s="209"/>
      <c r="C159" s="210"/>
      <c r="D159" s="200" t="s">
        <v>238</v>
      </c>
      <c r="E159" s="211" t="s">
        <v>19</v>
      </c>
      <c r="F159" s="212" t="s">
        <v>3959</v>
      </c>
      <c r="G159" s="210"/>
      <c r="H159" s="213">
        <v>-21.75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238</v>
      </c>
      <c r="AU159" s="219" t="s">
        <v>82</v>
      </c>
      <c r="AV159" s="14" t="s">
        <v>82</v>
      </c>
      <c r="AW159" s="14" t="s">
        <v>35</v>
      </c>
      <c r="AX159" s="14" t="s">
        <v>73</v>
      </c>
      <c r="AY159" s="219" t="s">
        <v>226</v>
      </c>
    </row>
    <row r="160" spans="1:65" s="16" customFormat="1" ht="11.25">
      <c r="B160" s="253"/>
      <c r="C160" s="254"/>
      <c r="D160" s="200" t="s">
        <v>238</v>
      </c>
      <c r="E160" s="255" t="s">
        <v>19</v>
      </c>
      <c r="F160" s="256" t="s">
        <v>1207</v>
      </c>
      <c r="G160" s="254"/>
      <c r="H160" s="257">
        <v>-21.75</v>
      </c>
      <c r="I160" s="258"/>
      <c r="J160" s="254"/>
      <c r="K160" s="254"/>
      <c r="L160" s="259"/>
      <c r="M160" s="260"/>
      <c r="N160" s="261"/>
      <c r="O160" s="261"/>
      <c r="P160" s="261"/>
      <c r="Q160" s="261"/>
      <c r="R160" s="261"/>
      <c r="S160" s="261"/>
      <c r="T160" s="262"/>
      <c r="AT160" s="263" t="s">
        <v>238</v>
      </c>
      <c r="AU160" s="263" t="s">
        <v>82</v>
      </c>
      <c r="AV160" s="16" t="s">
        <v>90</v>
      </c>
      <c r="AW160" s="16" t="s">
        <v>35</v>
      </c>
      <c r="AX160" s="16" t="s">
        <v>73</v>
      </c>
      <c r="AY160" s="263" t="s">
        <v>226</v>
      </c>
    </row>
    <row r="161" spans="1:65" s="13" customFormat="1" ht="11.25">
      <c r="B161" s="198"/>
      <c r="C161" s="199"/>
      <c r="D161" s="200" t="s">
        <v>238</v>
      </c>
      <c r="E161" s="201" t="s">
        <v>19</v>
      </c>
      <c r="F161" s="202" t="s">
        <v>3960</v>
      </c>
      <c r="G161" s="199"/>
      <c r="H161" s="201" t="s">
        <v>19</v>
      </c>
      <c r="I161" s="203"/>
      <c r="J161" s="199"/>
      <c r="K161" s="199"/>
      <c r="L161" s="204"/>
      <c r="M161" s="205"/>
      <c r="N161" s="206"/>
      <c r="O161" s="206"/>
      <c r="P161" s="206"/>
      <c r="Q161" s="206"/>
      <c r="R161" s="206"/>
      <c r="S161" s="206"/>
      <c r="T161" s="207"/>
      <c r="AT161" s="208" t="s">
        <v>238</v>
      </c>
      <c r="AU161" s="208" t="s">
        <v>82</v>
      </c>
      <c r="AV161" s="13" t="s">
        <v>80</v>
      </c>
      <c r="AW161" s="13" t="s">
        <v>35</v>
      </c>
      <c r="AX161" s="13" t="s">
        <v>73</v>
      </c>
      <c r="AY161" s="208" t="s">
        <v>226</v>
      </c>
    </row>
    <row r="162" spans="1:65" s="14" customFormat="1" ht="11.25">
      <c r="B162" s="209"/>
      <c r="C162" s="210"/>
      <c r="D162" s="200" t="s">
        <v>238</v>
      </c>
      <c r="E162" s="211" t="s">
        <v>19</v>
      </c>
      <c r="F162" s="212" t="s">
        <v>3961</v>
      </c>
      <c r="G162" s="210"/>
      <c r="H162" s="213">
        <v>-11.507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238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226</v>
      </c>
    </row>
    <row r="163" spans="1:65" s="16" customFormat="1" ht="11.25">
      <c r="B163" s="253"/>
      <c r="C163" s="254"/>
      <c r="D163" s="200" t="s">
        <v>238</v>
      </c>
      <c r="E163" s="255" t="s">
        <v>19</v>
      </c>
      <c r="F163" s="256" t="s">
        <v>1207</v>
      </c>
      <c r="G163" s="254"/>
      <c r="H163" s="257">
        <v>-11.507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238</v>
      </c>
      <c r="AU163" s="263" t="s">
        <v>82</v>
      </c>
      <c r="AV163" s="16" t="s">
        <v>90</v>
      </c>
      <c r="AW163" s="16" t="s">
        <v>35</v>
      </c>
      <c r="AX163" s="16" t="s">
        <v>73</v>
      </c>
      <c r="AY163" s="263" t="s">
        <v>226</v>
      </c>
    </row>
    <row r="164" spans="1:65" s="13" customFormat="1" ht="11.25">
      <c r="B164" s="198"/>
      <c r="C164" s="199"/>
      <c r="D164" s="200" t="s">
        <v>238</v>
      </c>
      <c r="E164" s="201" t="s">
        <v>19</v>
      </c>
      <c r="F164" s="202" t="s">
        <v>3962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238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226</v>
      </c>
    </row>
    <row r="165" spans="1:65" s="14" customFormat="1" ht="11.25">
      <c r="B165" s="209"/>
      <c r="C165" s="210"/>
      <c r="D165" s="200" t="s">
        <v>238</v>
      </c>
      <c r="E165" s="211" t="s">
        <v>19</v>
      </c>
      <c r="F165" s="212" t="s">
        <v>3963</v>
      </c>
      <c r="G165" s="210"/>
      <c r="H165" s="213">
        <v>-4.32</v>
      </c>
      <c r="I165" s="214"/>
      <c r="J165" s="210"/>
      <c r="K165" s="210"/>
      <c r="L165" s="215"/>
      <c r="M165" s="216"/>
      <c r="N165" s="217"/>
      <c r="O165" s="217"/>
      <c r="P165" s="217"/>
      <c r="Q165" s="217"/>
      <c r="R165" s="217"/>
      <c r="S165" s="217"/>
      <c r="T165" s="218"/>
      <c r="AT165" s="219" t="s">
        <v>238</v>
      </c>
      <c r="AU165" s="219" t="s">
        <v>82</v>
      </c>
      <c r="AV165" s="14" t="s">
        <v>82</v>
      </c>
      <c r="AW165" s="14" t="s">
        <v>35</v>
      </c>
      <c r="AX165" s="14" t="s">
        <v>73</v>
      </c>
      <c r="AY165" s="219" t="s">
        <v>226</v>
      </c>
    </row>
    <row r="166" spans="1:65" s="14" customFormat="1" ht="11.25">
      <c r="B166" s="209"/>
      <c r="C166" s="210"/>
      <c r="D166" s="200" t="s">
        <v>238</v>
      </c>
      <c r="E166" s="211" t="s">
        <v>19</v>
      </c>
      <c r="F166" s="212" t="s">
        <v>3964</v>
      </c>
      <c r="G166" s="210"/>
      <c r="H166" s="213">
        <v>-26.332999999999998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238</v>
      </c>
      <c r="AU166" s="219" t="s">
        <v>82</v>
      </c>
      <c r="AV166" s="14" t="s">
        <v>82</v>
      </c>
      <c r="AW166" s="14" t="s">
        <v>35</v>
      </c>
      <c r="AX166" s="14" t="s">
        <v>73</v>
      </c>
      <c r="AY166" s="219" t="s">
        <v>226</v>
      </c>
    </row>
    <row r="167" spans="1:65" s="16" customFormat="1" ht="11.25">
      <c r="B167" s="253"/>
      <c r="C167" s="254"/>
      <c r="D167" s="200" t="s">
        <v>238</v>
      </c>
      <c r="E167" s="255" t="s">
        <v>19</v>
      </c>
      <c r="F167" s="256" t="s">
        <v>1207</v>
      </c>
      <c r="G167" s="254"/>
      <c r="H167" s="257">
        <v>-30.652999999999999</v>
      </c>
      <c r="I167" s="258"/>
      <c r="J167" s="254"/>
      <c r="K167" s="254"/>
      <c r="L167" s="259"/>
      <c r="M167" s="260"/>
      <c r="N167" s="261"/>
      <c r="O167" s="261"/>
      <c r="P167" s="261"/>
      <c r="Q167" s="261"/>
      <c r="R167" s="261"/>
      <c r="S167" s="261"/>
      <c r="T167" s="262"/>
      <c r="AT167" s="263" t="s">
        <v>238</v>
      </c>
      <c r="AU167" s="263" t="s">
        <v>82</v>
      </c>
      <c r="AV167" s="16" t="s">
        <v>90</v>
      </c>
      <c r="AW167" s="16" t="s">
        <v>35</v>
      </c>
      <c r="AX167" s="16" t="s">
        <v>73</v>
      </c>
      <c r="AY167" s="263" t="s">
        <v>226</v>
      </c>
    </row>
    <row r="168" spans="1:65" s="15" customFormat="1" ht="11.25">
      <c r="B168" s="220"/>
      <c r="C168" s="221"/>
      <c r="D168" s="200" t="s">
        <v>238</v>
      </c>
      <c r="E168" s="222" t="s">
        <v>19</v>
      </c>
      <c r="F168" s="223" t="s">
        <v>241</v>
      </c>
      <c r="G168" s="221"/>
      <c r="H168" s="224">
        <v>132.81100000000001</v>
      </c>
      <c r="I168" s="225"/>
      <c r="J168" s="221"/>
      <c r="K168" s="221"/>
      <c r="L168" s="226"/>
      <c r="M168" s="227"/>
      <c r="N168" s="228"/>
      <c r="O168" s="228"/>
      <c r="P168" s="228"/>
      <c r="Q168" s="228"/>
      <c r="R168" s="228"/>
      <c r="S168" s="228"/>
      <c r="T168" s="229"/>
      <c r="AT168" s="230" t="s">
        <v>238</v>
      </c>
      <c r="AU168" s="230" t="s">
        <v>82</v>
      </c>
      <c r="AV168" s="15" t="s">
        <v>143</v>
      </c>
      <c r="AW168" s="15" t="s">
        <v>35</v>
      </c>
      <c r="AX168" s="15" t="s">
        <v>80</v>
      </c>
      <c r="AY168" s="230" t="s">
        <v>226</v>
      </c>
    </row>
    <row r="169" spans="1:65" s="12" customFormat="1" ht="22.9" customHeight="1">
      <c r="B169" s="164"/>
      <c r="C169" s="165"/>
      <c r="D169" s="166" t="s">
        <v>72</v>
      </c>
      <c r="E169" s="178" t="s">
        <v>82</v>
      </c>
      <c r="F169" s="178" t="s">
        <v>1263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SUM(P170:P255)</f>
        <v>0</v>
      </c>
      <c r="Q169" s="172"/>
      <c r="R169" s="173">
        <f>SUM(R170:R255)</f>
        <v>54.489195282281699</v>
      </c>
      <c r="S169" s="172"/>
      <c r="T169" s="174">
        <f>SUM(T170:T255)</f>
        <v>0</v>
      </c>
      <c r="AR169" s="175" t="s">
        <v>80</v>
      </c>
      <c r="AT169" s="176" t="s">
        <v>72</v>
      </c>
      <c r="AU169" s="176" t="s">
        <v>80</v>
      </c>
      <c r="AY169" s="175" t="s">
        <v>226</v>
      </c>
      <c r="BK169" s="177">
        <f>SUM(BK170:BK255)</f>
        <v>0</v>
      </c>
    </row>
    <row r="170" spans="1:65" s="2" customFormat="1" ht="24.2" customHeight="1">
      <c r="A170" s="36"/>
      <c r="B170" s="37"/>
      <c r="C170" s="180" t="s">
        <v>285</v>
      </c>
      <c r="D170" s="180" t="s">
        <v>229</v>
      </c>
      <c r="E170" s="181" t="s">
        <v>1264</v>
      </c>
      <c r="F170" s="182" t="s">
        <v>1265</v>
      </c>
      <c r="G170" s="183" t="s">
        <v>420</v>
      </c>
      <c r="H170" s="184">
        <v>17.399999999999999</v>
      </c>
      <c r="I170" s="185"/>
      <c r="J170" s="186">
        <f>ROUND(I170*H170,2)</f>
        <v>0</v>
      </c>
      <c r="K170" s="182" t="s">
        <v>233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143</v>
      </c>
      <c r="AT170" s="191" t="s">
        <v>229</v>
      </c>
      <c r="AU170" s="191" t="s">
        <v>82</v>
      </c>
      <c r="AY170" s="19" t="s">
        <v>226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143</v>
      </c>
      <c r="BM170" s="191" t="s">
        <v>3965</v>
      </c>
    </row>
    <row r="171" spans="1:65" s="2" customFormat="1" ht="11.25">
      <c r="A171" s="36"/>
      <c r="B171" s="37"/>
      <c r="C171" s="38"/>
      <c r="D171" s="193" t="s">
        <v>236</v>
      </c>
      <c r="E171" s="38"/>
      <c r="F171" s="194" t="s">
        <v>1267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236</v>
      </c>
      <c r="AU171" s="19" t="s">
        <v>82</v>
      </c>
    </row>
    <row r="172" spans="1:65" s="13" customFormat="1" ht="11.25">
      <c r="B172" s="198"/>
      <c r="C172" s="199"/>
      <c r="D172" s="200" t="s">
        <v>238</v>
      </c>
      <c r="E172" s="201" t="s">
        <v>19</v>
      </c>
      <c r="F172" s="202" t="s">
        <v>1268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238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226</v>
      </c>
    </row>
    <row r="173" spans="1:65" s="14" customFormat="1" ht="11.25">
      <c r="B173" s="209"/>
      <c r="C173" s="210"/>
      <c r="D173" s="200" t="s">
        <v>238</v>
      </c>
      <c r="E173" s="211" t="s">
        <v>19</v>
      </c>
      <c r="F173" s="212" t="s">
        <v>3966</v>
      </c>
      <c r="G173" s="210"/>
      <c r="H173" s="213">
        <v>8.1359999999999992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238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226</v>
      </c>
    </row>
    <row r="174" spans="1:65" s="14" customFormat="1" ht="11.25">
      <c r="B174" s="209"/>
      <c r="C174" s="210"/>
      <c r="D174" s="200" t="s">
        <v>238</v>
      </c>
      <c r="E174" s="211" t="s">
        <v>19</v>
      </c>
      <c r="F174" s="212" t="s">
        <v>3967</v>
      </c>
      <c r="G174" s="210"/>
      <c r="H174" s="213">
        <v>9.2639999999999993</v>
      </c>
      <c r="I174" s="214"/>
      <c r="J174" s="210"/>
      <c r="K174" s="210"/>
      <c r="L174" s="215"/>
      <c r="M174" s="216"/>
      <c r="N174" s="217"/>
      <c r="O174" s="217"/>
      <c r="P174" s="217"/>
      <c r="Q174" s="217"/>
      <c r="R174" s="217"/>
      <c r="S174" s="217"/>
      <c r="T174" s="218"/>
      <c r="AT174" s="219" t="s">
        <v>238</v>
      </c>
      <c r="AU174" s="219" t="s">
        <v>82</v>
      </c>
      <c r="AV174" s="14" t="s">
        <v>82</v>
      </c>
      <c r="AW174" s="14" t="s">
        <v>35</v>
      </c>
      <c r="AX174" s="14" t="s">
        <v>73</v>
      </c>
      <c r="AY174" s="219" t="s">
        <v>226</v>
      </c>
    </row>
    <row r="175" spans="1:65" s="15" customFormat="1" ht="11.25">
      <c r="B175" s="220"/>
      <c r="C175" s="221"/>
      <c r="D175" s="200" t="s">
        <v>238</v>
      </c>
      <c r="E175" s="222" t="s">
        <v>19</v>
      </c>
      <c r="F175" s="223" t="s">
        <v>241</v>
      </c>
      <c r="G175" s="221"/>
      <c r="H175" s="224">
        <v>17.399999999999999</v>
      </c>
      <c r="I175" s="225"/>
      <c r="J175" s="221"/>
      <c r="K175" s="221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238</v>
      </c>
      <c r="AU175" s="230" t="s">
        <v>82</v>
      </c>
      <c r="AV175" s="15" t="s">
        <v>143</v>
      </c>
      <c r="AW175" s="15" t="s">
        <v>35</v>
      </c>
      <c r="AX175" s="15" t="s">
        <v>80</v>
      </c>
      <c r="AY175" s="230" t="s">
        <v>226</v>
      </c>
    </row>
    <row r="176" spans="1:65" s="2" customFormat="1" ht="24.2" customHeight="1">
      <c r="A176" s="36"/>
      <c r="B176" s="37"/>
      <c r="C176" s="180" t="s">
        <v>290</v>
      </c>
      <c r="D176" s="180" t="s">
        <v>229</v>
      </c>
      <c r="E176" s="181" t="s">
        <v>1271</v>
      </c>
      <c r="F176" s="182" t="s">
        <v>1272</v>
      </c>
      <c r="G176" s="183" t="s">
        <v>232</v>
      </c>
      <c r="H176" s="184">
        <v>145</v>
      </c>
      <c r="I176" s="185"/>
      <c r="J176" s="186">
        <f>ROUND(I176*H176,2)</f>
        <v>0</v>
      </c>
      <c r="K176" s="182" t="s">
        <v>233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1.6694E-4</v>
      </c>
      <c r="R176" s="189">
        <f>Q176*H176</f>
        <v>2.42063E-2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143</v>
      </c>
      <c r="AT176" s="191" t="s">
        <v>229</v>
      </c>
      <c r="AU176" s="191" t="s">
        <v>82</v>
      </c>
      <c r="AY176" s="19" t="s">
        <v>226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143</v>
      </c>
      <c r="BM176" s="191" t="s">
        <v>3968</v>
      </c>
    </row>
    <row r="177" spans="1:65" s="2" customFormat="1" ht="11.25">
      <c r="A177" s="36"/>
      <c r="B177" s="37"/>
      <c r="C177" s="38"/>
      <c r="D177" s="193" t="s">
        <v>236</v>
      </c>
      <c r="E177" s="38"/>
      <c r="F177" s="194" t="s">
        <v>1274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236</v>
      </c>
      <c r="AU177" s="19" t="s">
        <v>82</v>
      </c>
    </row>
    <row r="178" spans="1:65" s="13" customFormat="1" ht="11.25">
      <c r="B178" s="198"/>
      <c r="C178" s="199"/>
      <c r="D178" s="200" t="s">
        <v>238</v>
      </c>
      <c r="E178" s="201" t="s">
        <v>19</v>
      </c>
      <c r="F178" s="202" t="s">
        <v>1268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238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226</v>
      </c>
    </row>
    <row r="179" spans="1:65" s="14" customFormat="1" ht="11.25">
      <c r="B179" s="209"/>
      <c r="C179" s="210"/>
      <c r="D179" s="200" t="s">
        <v>238</v>
      </c>
      <c r="E179" s="211" t="s">
        <v>19</v>
      </c>
      <c r="F179" s="212" t="s">
        <v>3969</v>
      </c>
      <c r="G179" s="210"/>
      <c r="H179" s="213">
        <v>67.8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238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226</v>
      </c>
    </row>
    <row r="180" spans="1:65" s="14" customFormat="1" ht="11.25">
      <c r="B180" s="209"/>
      <c r="C180" s="210"/>
      <c r="D180" s="200" t="s">
        <v>238</v>
      </c>
      <c r="E180" s="211" t="s">
        <v>19</v>
      </c>
      <c r="F180" s="212" t="s">
        <v>3970</v>
      </c>
      <c r="G180" s="210"/>
      <c r="H180" s="213">
        <v>77.2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238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226</v>
      </c>
    </row>
    <row r="181" spans="1:65" s="15" customFormat="1" ht="11.25">
      <c r="B181" s="220"/>
      <c r="C181" s="221"/>
      <c r="D181" s="200" t="s">
        <v>238</v>
      </c>
      <c r="E181" s="222" t="s">
        <v>19</v>
      </c>
      <c r="F181" s="223" t="s">
        <v>241</v>
      </c>
      <c r="G181" s="221"/>
      <c r="H181" s="224">
        <v>145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238</v>
      </c>
      <c r="AU181" s="230" t="s">
        <v>82</v>
      </c>
      <c r="AV181" s="15" t="s">
        <v>143</v>
      </c>
      <c r="AW181" s="15" t="s">
        <v>35</v>
      </c>
      <c r="AX181" s="15" t="s">
        <v>80</v>
      </c>
      <c r="AY181" s="230" t="s">
        <v>226</v>
      </c>
    </row>
    <row r="182" spans="1:65" s="2" customFormat="1" ht="16.5" customHeight="1">
      <c r="A182" s="36"/>
      <c r="B182" s="37"/>
      <c r="C182" s="231" t="s">
        <v>294</v>
      </c>
      <c r="D182" s="231" t="s">
        <v>242</v>
      </c>
      <c r="E182" s="232" t="s">
        <v>352</v>
      </c>
      <c r="F182" s="233" t="s">
        <v>353</v>
      </c>
      <c r="G182" s="234" t="s">
        <v>232</v>
      </c>
      <c r="H182" s="235">
        <v>159.5</v>
      </c>
      <c r="I182" s="236"/>
      <c r="J182" s="237">
        <f>ROUND(I182*H182,2)</f>
        <v>0</v>
      </c>
      <c r="K182" s="233" t="s">
        <v>233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2.9999999999999997E-4</v>
      </c>
      <c r="R182" s="189">
        <f>Q182*H182</f>
        <v>4.7849999999999997E-2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275</v>
      </c>
      <c r="AT182" s="191" t="s">
        <v>242</v>
      </c>
      <c r="AU182" s="191" t="s">
        <v>82</v>
      </c>
      <c r="AY182" s="19" t="s">
        <v>226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143</v>
      </c>
      <c r="BM182" s="191" t="s">
        <v>3971</v>
      </c>
    </row>
    <row r="183" spans="1:65" s="14" customFormat="1" ht="11.25">
      <c r="B183" s="209"/>
      <c r="C183" s="210"/>
      <c r="D183" s="200" t="s">
        <v>238</v>
      </c>
      <c r="E183" s="210"/>
      <c r="F183" s="212" t="s">
        <v>3972</v>
      </c>
      <c r="G183" s="210"/>
      <c r="H183" s="213">
        <v>159.5</v>
      </c>
      <c r="I183" s="214"/>
      <c r="J183" s="210"/>
      <c r="K183" s="210"/>
      <c r="L183" s="215"/>
      <c r="M183" s="216"/>
      <c r="N183" s="217"/>
      <c r="O183" s="217"/>
      <c r="P183" s="217"/>
      <c r="Q183" s="217"/>
      <c r="R183" s="217"/>
      <c r="S183" s="217"/>
      <c r="T183" s="218"/>
      <c r="AT183" s="219" t="s">
        <v>238</v>
      </c>
      <c r="AU183" s="219" t="s">
        <v>82</v>
      </c>
      <c r="AV183" s="14" t="s">
        <v>82</v>
      </c>
      <c r="AW183" s="14" t="s">
        <v>4</v>
      </c>
      <c r="AX183" s="14" t="s">
        <v>80</v>
      </c>
      <c r="AY183" s="219" t="s">
        <v>226</v>
      </c>
    </row>
    <row r="184" spans="1:65" s="2" customFormat="1" ht="16.5" customHeight="1">
      <c r="A184" s="36"/>
      <c r="B184" s="37"/>
      <c r="C184" s="180" t="s">
        <v>299</v>
      </c>
      <c r="D184" s="180" t="s">
        <v>229</v>
      </c>
      <c r="E184" s="181" t="s">
        <v>1278</v>
      </c>
      <c r="F184" s="182" t="s">
        <v>1279</v>
      </c>
      <c r="G184" s="183" t="s">
        <v>420</v>
      </c>
      <c r="H184" s="184">
        <v>4.3499999999999996</v>
      </c>
      <c r="I184" s="185"/>
      <c r="J184" s="186">
        <f>ROUND(I184*H184,2)</f>
        <v>0</v>
      </c>
      <c r="K184" s="182" t="s">
        <v>233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2.3010199999999998</v>
      </c>
      <c r="R184" s="189">
        <f>Q184*H184</f>
        <v>10.009436999999998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143</v>
      </c>
      <c r="AT184" s="191" t="s">
        <v>229</v>
      </c>
      <c r="AU184" s="191" t="s">
        <v>82</v>
      </c>
      <c r="AY184" s="19" t="s">
        <v>226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143</v>
      </c>
      <c r="BM184" s="191" t="s">
        <v>3973</v>
      </c>
    </row>
    <row r="185" spans="1:65" s="2" customFormat="1" ht="11.25">
      <c r="A185" s="36"/>
      <c r="B185" s="37"/>
      <c r="C185" s="38"/>
      <c r="D185" s="193" t="s">
        <v>236</v>
      </c>
      <c r="E185" s="38"/>
      <c r="F185" s="194" t="s">
        <v>1281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236</v>
      </c>
      <c r="AU185" s="19" t="s">
        <v>82</v>
      </c>
    </row>
    <row r="186" spans="1:65" s="13" customFormat="1" ht="11.25">
      <c r="B186" s="198"/>
      <c r="C186" s="199"/>
      <c r="D186" s="200" t="s">
        <v>238</v>
      </c>
      <c r="E186" s="201" t="s">
        <v>19</v>
      </c>
      <c r="F186" s="202" t="s">
        <v>1268</v>
      </c>
      <c r="G186" s="199"/>
      <c r="H186" s="201" t="s">
        <v>19</v>
      </c>
      <c r="I186" s="203"/>
      <c r="J186" s="199"/>
      <c r="K186" s="199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238</v>
      </c>
      <c r="AU186" s="208" t="s">
        <v>82</v>
      </c>
      <c r="AV186" s="13" t="s">
        <v>80</v>
      </c>
      <c r="AW186" s="13" t="s">
        <v>35</v>
      </c>
      <c r="AX186" s="13" t="s">
        <v>73</v>
      </c>
      <c r="AY186" s="208" t="s">
        <v>226</v>
      </c>
    </row>
    <row r="187" spans="1:65" s="14" customFormat="1" ht="11.25">
      <c r="B187" s="209"/>
      <c r="C187" s="210"/>
      <c r="D187" s="200" t="s">
        <v>238</v>
      </c>
      <c r="E187" s="211" t="s">
        <v>19</v>
      </c>
      <c r="F187" s="212" t="s">
        <v>3974</v>
      </c>
      <c r="G187" s="210"/>
      <c r="H187" s="213">
        <v>2.0339999999999998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238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226</v>
      </c>
    </row>
    <row r="188" spans="1:65" s="14" customFormat="1" ht="11.25">
      <c r="B188" s="209"/>
      <c r="C188" s="210"/>
      <c r="D188" s="200" t="s">
        <v>238</v>
      </c>
      <c r="E188" s="211" t="s">
        <v>19</v>
      </c>
      <c r="F188" s="212" t="s">
        <v>3975</v>
      </c>
      <c r="G188" s="210"/>
      <c r="H188" s="213">
        <v>2.3159999999999998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238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226</v>
      </c>
    </row>
    <row r="189" spans="1:65" s="15" customFormat="1" ht="11.25">
      <c r="B189" s="220"/>
      <c r="C189" s="221"/>
      <c r="D189" s="200" t="s">
        <v>238</v>
      </c>
      <c r="E189" s="222" t="s">
        <v>19</v>
      </c>
      <c r="F189" s="223" t="s">
        <v>241</v>
      </c>
      <c r="G189" s="221"/>
      <c r="H189" s="224">
        <v>4.3499999999999996</v>
      </c>
      <c r="I189" s="225"/>
      <c r="J189" s="221"/>
      <c r="K189" s="221"/>
      <c r="L189" s="226"/>
      <c r="M189" s="227"/>
      <c r="N189" s="228"/>
      <c r="O189" s="228"/>
      <c r="P189" s="228"/>
      <c r="Q189" s="228"/>
      <c r="R189" s="228"/>
      <c r="S189" s="228"/>
      <c r="T189" s="229"/>
      <c r="AT189" s="230" t="s">
        <v>238</v>
      </c>
      <c r="AU189" s="230" t="s">
        <v>82</v>
      </c>
      <c r="AV189" s="15" t="s">
        <v>143</v>
      </c>
      <c r="AW189" s="15" t="s">
        <v>35</v>
      </c>
      <c r="AX189" s="15" t="s">
        <v>80</v>
      </c>
      <c r="AY189" s="230" t="s">
        <v>226</v>
      </c>
    </row>
    <row r="190" spans="1:65" s="2" customFormat="1" ht="16.5" customHeight="1">
      <c r="A190" s="36"/>
      <c r="B190" s="37"/>
      <c r="C190" s="180" t="s">
        <v>303</v>
      </c>
      <c r="D190" s="180" t="s">
        <v>229</v>
      </c>
      <c r="E190" s="181" t="s">
        <v>1283</v>
      </c>
      <c r="F190" s="182" t="s">
        <v>1284</v>
      </c>
      <c r="G190" s="183" t="s">
        <v>328</v>
      </c>
      <c r="H190" s="184">
        <v>72.5</v>
      </c>
      <c r="I190" s="185"/>
      <c r="J190" s="186">
        <f>ROUND(I190*H190,2)</f>
        <v>0</v>
      </c>
      <c r="K190" s="182" t="s">
        <v>233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4.8959999999999997E-4</v>
      </c>
      <c r="R190" s="189">
        <f>Q190*H190</f>
        <v>3.5496E-2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143</v>
      </c>
      <c r="AT190" s="191" t="s">
        <v>229</v>
      </c>
      <c r="AU190" s="191" t="s">
        <v>82</v>
      </c>
      <c r="AY190" s="19" t="s">
        <v>226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143</v>
      </c>
      <c r="BM190" s="191" t="s">
        <v>3976</v>
      </c>
    </row>
    <row r="191" spans="1:65" s="2" customFormat="1" ht="11.25">
      <c r="A191" s="36"/>
      <c r="B191" s="37"/>
      <c r="C191" s="38"/>
      <c r="D191" s="193" t="s">
        <v>236</v>
      </c>
      <c r="E191" s="38"/>
      <c r="F191" s="194" t="s">
        <v>1286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236</v>
      </c>
      <c r="AU191" s="19" t="s">
        <v>82</v>
      </c>
    </row>
    <row r="192" spans="1:65" s="13" customFormat="1" ht="11.25">
      <c r="B192" s="198"/>
      <c r="C192" s="199"/>
      <c r="D192" s="200" t="s">
        <v>238</v>
      </c>
      <c r="E192" s="201" t="s">
        <v>19</v>
      </c>
      <c r="F192" s="202" t="s">
        <v>1268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238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226</v>
      </c>
    </row>
    <row r="193" spans="1:65" s="14" customFormat="1" ht="11.25">
      <c r="B193" s="209"/>
      <c r="C193" s="210"/>
      <c r="D193" s="200" t="s">
        <v>238</v>
      </c>
      <c r="E193" s="211" t="s">
        <v>19</v>
      </c>
      <c r="F193" s="212" t="s">
        <v>3977</v>
      </c>
      <c r="G193" s="210"/>
      <c r="H193" s="213">
        <v>33.9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238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226</v>
      </c>
    </row>
    <row r="194" spans="1:65" s="14" customFormat="1" ht="11.25">
      <c r="B194" s="209"/>
      <c r="C194" s="210"/>
      <c r="D194" s="200" t="s">
        <v>238</v>
      </c>
      <c r="E194" s="211" t="s">
        <v>19</v>
      </c>
      <c r="F194" s="212" t="s">
        <v>3978</v>
      </c>
      <c r="G194" s="210"/>
      <c r="H194" s="213">
        <v>38.6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238</v>
      </c>
      <c r="AU194" s="219" t="s">
        <v>82</v>
      </c>
      <c r="AV194" s="14" t="s">
        <v>82</v>
      </c>
      <c r="AW194" s="14" t="s">
        <v>35</v>
      </c>
      <c r="AX194" s="14" t="s">
        <v>73</v>
      </c>
      <c r="AY194" s="219" t="s">
        <v>226</v>
      </c>
    </row>
    <row r="195" spans="1:65" s="15" customFormat="1" ht="11.25">
      <c r="B195" s="220"/>
      <c r="C195" s="221"/>
      <c r="D195" s="200" t="s">
        <v>238</v>
      </c>
      <c r="E195" s="222" t="s">
        <v>19</v>
      </c>
      <c r="F195" s="223" t="s">
        <v>241</v>
      </c>
      <c r="G195" s="221"/>
      <c r="H195" s="224">
        <v>72.5</v>
      </c>
      <c r="I195" s="225"/>
      <c r="J195" s="221"/>
      <c r="K195" s="221"/>
      <c r="L195" s="226"/>
      <c r="M195" s="227"/>
      <c r="N195" s="228"/>
      <c r="O195" s="228"/>
      <c r="P195" s="228"/>
      <c r="Q195" s="228"/>
      <c r="R195" s="228"/>
      <c r="S195" s="228"/>
      <c r="T195" s="229"/>
      <c r="AT195" s="230" t="s">
        <v>238</v>
      </c>
      <c r="AU195" s="230" t="s">
        <v>82</v>
      </c>
      <c r="AV195" s="15" t="s">
        <v>143</v>
      </c>
      <c r="AW195" s="15" t="s">
        <v>35</v>
      </c>
      <c r="AX195" s="15" t="s">
        <v>80</v>
      </c>
      <c r="AY195" s="230" t="s">
        <v>226</v>
      </c>
    </row>
    <row r="196" spans="1:65" s="2" customFormat="1" ht="21.75" customHeight="1">
      <c r="A196" s="36"/>
      <c r="B196" s="37"/>
      <c r="C196" s="180" t="s">
        <v>8</v>
      </c>
      <c r="D196" s="180" t="s">
        <v>229</v>
      </c>
      <c r="E196" s="181" t="s">
        <v>1304</v>
      </c>
      <c r="F196" s="182" t="s">
        <v>1305</v>
      </c>
      <c r="G196" s="183" t="s">
        <v>420</v>
      </c>
      <c r="H196" s="184">
        <v>6.01</v>
      </c>
      <c r="I196" s="185"/>
      <c r="J196" s="186">
        <f>ROUND(I196*H196,2)</f>
        <v>0</v>
      </c>
      <c r="K196" s="182" t="s">
        <v>233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2.5018722040000001</v>
      </c>
      <c r="R196" s="189">
        <f>Q196*H196</f>
        <v>15.03625194604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143</v>
      </c>
      <c r="AT196" s="191" t="s">
        <v>229</v>
      </c>
      <c r="AU196" s="191" t="s">
        <v>82</v>
      </c>
      <c r="AY196" s="19" t="s">
        <v>226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143</v>
      </c>
      <c r="BM196" s="191" t="s">
        <v>3979</v>
      </c>
    </row>
    <row r="197" spans="1:65" s="2" customFormat="1" ht="11.25">
      <c r="A197" s="36"/>
      <c r="B197" s="37"/>
      <c r="C197" s="38"/>
      <c r="D197" s="193" t="s">
        <v>236</v>
      </c>
      <c r="E197" s="38"/>
      <c r="F197" s="194" t="s">
        <v>1307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236</v>
      </c>
      <c r="AU197" s="19" t="s">
        <v>82</v>
      </c>
    </row>
    <row r="198" spans="1:65" s="13" customFormat="1" ht="11.25">
      <c r="B198" s="198"/>
      <c r="C198" s="199"/>
      <c r="D198" s="200" t="s">
        <v>238</v>
      </c>
      <c r="E198" s="201" t="s">
        <v>19</v>
      </c>
      <c r="F198" s="202" t="s">
        <v>3980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238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226</v>
      </c>
    </row>
    <row r="199" spans="1:65" s="14" customFormat="1" ht="11.25">
      <c r="B199" s="209"/>
      <c r="C199" s="210"/>
      <c r="D199" s="200" t="s">
        <v>238</v>
      </c>
      <c r="E199" s="211" t="s">
        <v>19</v>
      </c>
      <c r="F199" s="212" t="s">
        <v>3981</v>
      </c>
      <c r="G199" s="210"/>
      <c r="H199" s="213">
        <v>6.01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238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226</v>
      </c>
    </row>
    <row r="200" spans="1:65" s="15" customFormat="1" ht="11.25">
      <c r="B200" s="220"/>
      <c r="C200" s="221"/>
      <c r="D200" s="200" t="s">
        <v>238</v>
      </c>
      <c r="E200" s="222" t="s">
        <v>19</v>
      </c>
      <c r="F200" s="223" t="s">
        <v>241</v>
      </c>
      <c r="G200" s="221"/>
      <c r="H200" s="224">
        <v>6.01</v>
      </c>
      <c r="I200" s="225"/>
      <c r="J200" s="221"/>
      <c r="K200" s="221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238</v>
      </c>
      <c r="AU200" s="230" t="s">
        <v>82</v>
      </c>
      <c r="AV200" s="15" t="s">
        <v>143</v>
      </c>
      <c r="AW200" s="15" t="s">
        <v>35</v>
      </c>
      <c r="AX200" s="15" t="s">
        <v>80</v>
      </c>
      <c r="AY200" s="230" t="s">
        <v>226</v>
      </c>
    </row>
    <row r="201" spans="1:65" s="2" customFormat="1" ht="16.5" customHeight="1">
      <c r="A201" s="36"/>
      <c r="B201" s="37"/>
      <c r="C201" s="180" t="s">
        <v>234</v>
      </c>
      <c r="D201" s="180" t="s">
        <v>229</v>
      </c>
      <c r="E201" s="181" t="s">
        <v>1309</v>
      </c>
      <c r="F201" s="182" t="s">
        <v>1310</v>
      </c>
      <c r="G201" s="183" t="s">
        <v>232</v>
      </c>
      <c r="H201" s="184">
        <v>7</v>
      </c>
      <c r="I201" s="185"/>
      <c r="J201" s="186">
        <f>ROUND(I201*H201,2)</f>
        <v>0</v>
      </c>
      <c r="K201" s="182" t="s">
        <v>233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2.4719E-3</v>
      </c>
      <c r="R201" s="189">
        <f>Q201*H201</f>
        <v>1.7303300000000001E-2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143</v>
      </c>
      <c r="AT201" s="191" t="s">
        <v>229</v>
      </c>
      <c r="AU201" s="191" t="s">
        <v>82</v>
      </c>
      <c r="AY201" s="19" t="s">
        <v>226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143</v>
      </c>
      <c r="BM201" s="191" t="s">
        <v>3982</v>
      </c>
    </row>
    <row r="202" spans="1:65" s="2" customFormat="1" ht="11.25">
      <c r="A202" s="36"/>
      <c r="B202" s="37"/>
      <c r="C202" s="38"/>
      <c r="D202" s="193" t="s">
        <v>236</v>
      </c>
      <c r="E202" s="38"/>
      <c r="F202" s="194" t="s">
        <v>1312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236</v>
      </c>
      <c r="AU202" s="19" t="s">
        <v>82</v>
      </c>
    </row>
    <row r="203" spans="1:65" s="13" customFormat="1" ht="11.25">
      <c r="B203" s="198"/>
      <c r="C203" s="199"/>
      <c r="D203" s="200" t="s">
        <v>238</v>
      </c>
      <c r="E203" s="201" t="s">
        <v>19</v>
      </c>
      <c r="F203" s="202" t="s">
        <v>3980</v>
      </c>
      <c r="G203" s="199"/>
      <c r="H203" s="201" t="s">
        <v>19</v>
      </c>
      <c r="I203" s="203"/>
      <c r="J203" s="199"/>
      <c r="K203" s="199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238</v>
      </c>
      <c r="AU203" s="208" t="s">
        <v>82</v>
      </c>
      <c r="AV203" s="13" t="s">
        <v>80</v>
      </c>
      <c r="AW203" s="13" t="s">
        <v>35</v>
      </c>
      <c r="AX203" s="13" t="s">
        <v>73</v>
      </c>
      <c r="AY203" s="208" t="s">
        <v>226</v>
      </c>
    </row>
    <row r="204" spans="1:65" s="14" customFormat="1" ht="11.25">
      <c r="B204" s="209"/>
      <c r="C204" s="210"/>
      <c r="D204" s="200" t="s">
        <v>238</v>
      </c>
      <c r="E204" s="211" t="s">
        <v>19</v>
      </c>
      <c r="F204" s="212" t="s">
        <v>3983</v>
      </c>
      <c r="G204" s="210"/>
      <c r="H204" s="213">
        <v>7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238</v>
      </c>
      <c r="AU204" s="219" t="s">
        <v>82</v>
      </c>
      <c r="AV204" s="14" t="s">
        <v>82</v>
      </c>
      <c r="AW204" s="14" t="s">
        <v>35</v>
      </c>
      <c r="AX204" s="14" t="s">
        <v>73</v>
      </c>
      <c r="AY204" s="219" t="s">
        <v>226</v>
      </c>
    </row>
    <row r="205" spans="1:65" s="15" customFormat="1" ht="11.25">
      <c r="B205" s="220"/>
      <c r="C205" s="221"/>
      <c r="D205" s="200" t="s">
        <v>238</v>
      </c>
      <c r="E205" s="222" t="s">
        <v>19</v>
      </c>
      <c r="F205" s="223" t="s">
        <v>241</v>
      </c>
      <c r="G205" s="221"/>
      <c r="H205" s="224">
        <v>7</v>
      </c>
      <c r="I205" s="225"/>
      <c r="J205" s="221"/>
      <c r="K205" s="221"/>
      <c r="L205" s="226"/>
      <c r="M205" s="227"/>
      <c r="N205" s="228"/>
      <c r="O205" s="228"/>
      <c r="P205" s="228"/>
      <c r="Q205" s="228"/>
      <c r="R205" s="228"/>
      <c r="S205" s="228"/>
      <c r="T205" s="229"/>
      <c r="AT205" s="230" t="s">
        <v>238</v>
      </c>
      <c r="AU205" s="230" t="s">
        <v>82</v>
      </c>
      <c r="AV205" s="15" t="s">
        <v>143</v>
      </c>
      <c r="AW205" s="15" t="s">
        <v>35</v>
      </c>
      <c r="AX205" s="15" t="s">
        <v>80</v>
      </c>
      <c r="AY205" s="230" t="s">
        <v>226</v>
      </c>
    </row>
    <row r="206" spans="1:65" s="2" customFormat="1" ht="16.5" customHeight="1">
      <c r="A206" s="36"/>
      <c r="B206" s="37"/>
      <c r="C206" s="180" t="s">
        <v>316</v>
      </c>
      <c r="D206" s="180" t="s">
        <v>229</v>
      </c>
      <c r="E206" s="181" t="s">
        <v>1314</v>
      </c>
      <c r="F206" s="182" t="s">
        <v>1315</v>
      </c>
      <c r="G206" s="183" t="s">
        <v>232</v>
      </c>
      <c r="H206" s="184">
        <v>7</v>
      </c>
      <c r="I206" s="185"/>
      <c r="J206" s="186">
        <f>ROUND(I206*H206,2)</f>
        <v>0</v>
      </c>
      <c r="K206" s="182" t="s">
        <v>233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143</v>
      </c>
      <c r="AT206" s="191" t="s">
        <v>229</v>
      </c>
      <c r="AU206" s="191" t="s">
        <v>82</v>
      </c>
      <c r="AY206" s="19" t="s">
        <v>226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143</v>
      </c>
      <c r="BM206" s="191" t="s">
        <v>3984</v>
      </c>
    </row>
    <row r="207" spans="1:65" s="2" customFormat="1" ht="11.25">
      <c r="A207" s="36"/>
      <c r="B207" s="37"/>
      <c r="C207" s="38"/>
      <c r="D207" s="193" t="s">
        <v>236</v>
      </c>
      <c r="E207" s="38"/>
      <c r="F207" s="194" t="s">
        <v>1317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236</v>
      </c>
      <c r="AU207" s="19" t="s">
        <v>82</v>
      </c>
    </row>
    <row r="208" spans="1:65" s="2" customFormat="1" ht="16.5" customHeight="1">
      <c r="A208" s="36"/>
      <c r="B208" s="37"/>
      <c r="C208" s="180" t="s">
        <v>321</v>
      </c>
      <c r="D208" s="180" t="s">
        <v>229</v>
      </c>
      <c r="E208" s="181" t="s">
        <v>1324</v>
      </c>
      <c r="F208" s="182" t="s">
        <v>1325</v>
      </c>
      <c r="G208" s="183" t="s">
        <v>245</v>
      </c>
      <c r="H208" s="184">
        <v>0.221</v>
      </c>
      <c r="I208" s="185"/>
      <c r="J208" s="186">
        <f>ROUND(I208*H208,2)</f>
        <v>0</v>
      </c>
      <c r="K208" s="182" t="s">
        <v>233</v>
      </c>
      <c r="L208" s="41"/>
      <c r="M208" s="187" t="s">
        <v>19</v>
      </c>
      <c r="N208" s="188" t="s">
        <v>44</v>
      </c>
      <c r="O208" s="66"/>
      <c r="P208" s="189">
        <f>O208*H208</f>
        <v>0</v>
      </c>
      <c r="Q208" s="189">
        <v>1.0627727796999999</v>
      </c>
      <c r="R208" s="189">
        <f>Q208*H208</f>
        <v>0.23487278431369998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143</v>
      </c>
      <c r="AT208" s="191" t="s">
        <v>229</v>
      </c>
      <c r="AU208" s="191" t="s">
        <v>82</v>
      </c>
      <c r="AY208" s="19" t="s">
        <v>226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143</v>
      </c>
      <c r="BM208" s="191" t="s">
        <v>3985</v>
      </c>
    </row>
    <row r="209" spans="1:65" s="2" customFormat="1" ht="11.25">
      <c r="A209" s="36"/>
      <c r="B209" s="37"/>
      <c r="C209" s="38"/>
      <c r="D209" s="193" t="s">
        <v>236</v>
      </c>
      <c r="E209" s="38"/>
      <c r="F209" s="194" t="s">
        <v>1327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236</v>
      </c>
      <c r="AU209" s="19" t="s">
        <v>82</v>
      </c>
    </row>
    <row r="210" spans="1:65" s="13" customFormat="1" ht="11.25">
      <c r="B210" s="198"/>
      <c r="C210" s="199"/>
      <c r="D210" s="200" t="s">
        <v>238</v>
      </c>
      <c r="E210" s="201" t="s">
        <v>19</v>
      </c>
      <c r="F210" s="202" t="s">
        <v>3980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238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226</v>
      </c>
    </row>
    <row r="211" spans="1:65" s="14" customFormat="1" ht="11.25">
      <c r="B211" s="209"/>
      <c r="C211" s="210"/>
      <c r="D211" s="200" t="s">
        <v>238</v>
      </c>
      <c r="E211" s="211" t="s">
        <v>19</v>
      </c>
      <c r="F211" s="212" t="s">
        <v>3986</v>
      </c>
      <c r="G211" s="210"/>
      <c r="H211" s="213">
        <v>0.19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238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226</v>
      </c>
    </row>
    <row r="212" spans="1:65" s="14" customFormat="1" ht="11.25">
      <c r="B212" s="209"/>
      <c r="C212" s="210"/>
      <c r="D212" s="200" t="s">
        <v>238</v>
      </c>
      <c r="E212" s="211" t="s">
        <v>19</v>
      </c>
      <c r="F212" s="212" t="s">
        <v>3987</v>
      </c>
      <c r="G212" s="210"/>
      <c r="H212" s="213">
        <v>3.1E-2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238</v>
      </c>
      <c r="AU212" s="219" t="s">
        <v>82</v>
      </c>
      <c r="AV212" s="14" t="s">
        <v>82</v>
      </c>
      <c r="AW212" s="14" t="s">
        <v>35</v>
      </c>
      <c r="AX212" s="14" t="s">
        <v>73</v>
      </c>
      <c r="AY212" s="219" t="s">
        <v>226</v>
      </c>
    </row>
    <row r="213" spans="1:65" s="15" customFormat="1" ht="11.25">
      <c r="B213" s="220"/>
      <c r="C213" s="221"/>
      <c r="D213" s="200" t="s">
        <v>238</v>
      </c>
      <c r="E213" s="222" t="s">
        <v>19</v>
      </c>
      <c r="F213" s="223" t="s">
        <v>241</v>
      </c>
      <c r="G213" s="221"/>
      <c r="H213" s="224">
        <v>0.221</v>
      </c>
      <c r="I213" s="225"/>
      <c r="J213" s="221"/>
      <c r="K213" s="221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238</v>
      </c>
      <c r="AU213" s="230" t="s">
        <v>82</v>
      </c>
      <c r="AV213" s="15" t="s">
        <v>143</v>
      </c>
      <c r="AW213" s="15" t="s">
        <v>35</v>
      </c>
      <c r="AX213" s="15" t="s">
        <v>80</v>
      </c>
      <c r="AY213" s="230" t="s">
        <v>226</v>
      </c>
    </row>
    <row r="214" spans="1:65" s="2" customFormat="1" ht="21.75" customHeight="1">
      <c r="A214" s="36"/>
      <c r="B214" s="37"/>
      <c r="C214" s="180" t="s">
        <v>325</v>
      </c>
      <c r="D214" s="180" t="s">
        <v>229</v>
      </c>
      <c r="E214" s="181" t="s">
        <v>3988</v>
      </c>
      <c r="F214" s="182" t="s">
        <v>3989</v>
      </c>
      <c r="G214" s="183" t="s">
        <v>420</v>
      </c>
      <c r="H214" s="184">
        <v>11.507</v>
      </c>
      <c r="I214" s="185"/>
      <c r="J214" s="186">
        <f>ROUND(I214*H214,2)</f>
        <v>0</v>
      </c>
      <c r="K214" s="182" t="s">
        <v>233</v>
      </c>
      <c r="L214" s="41"/>
      <c r="M214" s="187" t="s">
        <v>19</v>
      </c>
      <c r="N214" s="188" t="s">
        <v>44</v>
      </c>
      <c r="O214" s="66"/>
      <c r="P214" s="189">
        <f>O214*H214</f>
        <v>0</v>
      </c>
      <c r="Q214" s="189">
        <v>2.5018722040000001</v>
      </c>
      <c r="R214" s="189">
        <f>Q214*H214</f>
        <v>28.789043451428</v>
      </c>
      <c r="S214" s="189">
        <v>0</v>
      </c>
      <c r="T214" s="190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91" t="s">
        <v>143</v>
      </c>
      <c r="AT214" s="191" t="s">
        <v>229</v>
      </c>
      <c r="AU214" s="191" t="s">
        <v>82</v>
      </c>
      <c r="AY214" s="19" t="s">
        <v>226</v>
      </c>
      <c r="BE214" s="192">
        <f>IF(N214="základní",J214,0)</f>
        <v>0</v>
      </c>
      <c r="BF214" s="192">
        <f>IF(N214="snížená",J214,0)</f>
        <v>0</v>
      </c>
      <c r="BG214" s="192">
        <f>IF(N214="zákl. přenesená",J214,0)</f>
        <v>0</v>
      </c>
      <c r="BH214" s="192">
        <f>IF(N214="sníž. přenesená",J214,0)</f>
        <v>0</v>
      </c>
      <c r="BI214" s="192">
        <f>IF(N214="nulová",J214,0)</f>
        <v>0</v>
      </c>
      <c r="BJ214" s="19" t="s">
        <v>80</v>
      </c>
      <c r="BK214" s="192">
        <f>ROUND(I214*H214,2)</f>
        <v>0</v>
      </c>
      <c r="BL214" s="19" t="s">
        <v>143</v>
      </c>
      <c r="BM214" s="191" t="s">
        <v>3990</v>
      </c>
    </row>
    <row r="215" spans="1:65" s="2" customFormat="1" ht="11.25">
      <c r="A215" s="36"/>
      <c r="B215" s="37"/>
      <c r="C215" s="38"/>
      <c r="D215" s="193" t="s">
        <v>236</v>
      </c>
      <c r="E215" s="38"/>
      <c r="F215" s="194" t="s">
        <v>3991</v>
      </c>
      <c r="G215" s="38"/>
      <c r="H215" s="38"/>
      <c r="I215" s="195"/>
      <c r="J215" s="38"/>
      <c r="K215" s="38"/>
      <c r="L215" s="41"/>
      <c r="M215" s="196"/>
      <c r="N215" s="197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236</v>
      </c>
      <c r="AU215" s="19" t="s">
        <v>82</v>
      </c>
    </row>
    <row r="216" spans="1:65" s="13" customFormat="1" ht="11.25">
      <c r="B216" s="198"/>
      <c r="C216" s="199"/>
      <c r="D216" s="200" t="s">
        <v>238</v>
      </c>
      <c r="E216" s="201" t="s">
        <v>19</v>
      </c>
      <c r="F216" s="202" t="s">
        <v>3992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238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226</v>
      </c>
    </row>
    <row r="217" spans="1:65" s="13" customFormat="1" ht="11.25">
      <c r="B217" s="198"/>
      <c r="C217" s="199"/>
      <c r="D217" s="200" t="s">
        <v>238</v>
      </c>
      <c r="E217" s="201" t="s">
        <v>19</v>
      </c>
      <c r="F217" s="202" t="s">
        <v>3936</v>
      </c>
      <c r="G217" s="199"/>
      <c r="H217" s="201" t="s">
        <v>19</v>
      </c>
      <c r="I217" s="203"/>
      <c r="J217" s="199"/>
      <c r="K217" s="199"/>
      <c r="L217" s="204"/>
      <c r="M217" s="205"/>
      <c r="N217" s="206"/>
      <c r="O217" s="206"/>
      <c r="P217" s="206"/>
      <c r="Q217" s="206"/>
      <c r="R217" s="206"/>
      <c r="S217" s="206"/>
      <c r="T217" s="207"/>
      <c r="AT217" s="208" t="s">
        <v>238</v>
      </c>
      <c r="AU217" s="208" t="s">
        <v>82</v>
      </c>
      <c r="AV217" s="13" t="s">
        <v>80</v>
      </c>
      <c r="AW217" s="13" t="s">
        <v>35</v>
      </c>
      <c r="AX217" s="13" t="s">
        <v>73</v>
      </c>
      <c r="AY217" s="208" t="s">
        <v>226</v>
      </c>
    </row>
    <row r="218" spans="1:65" s="14" customFormat="1" ht="11.25">
      <c r="B218" s="209"/>
      <c r="C218" s="210"/>
      <c r="D218" s="200" t="s">
        <v>238</v>
      </c>
      <c r="E218" s="211" t="s">
        <v>19</v>
      </c>
      <c r="F218" s="212" t="s">
        <v>3993</v>
      </c>
      <c r="G218" s="210"/>
      <c r="H218" s="213">
        <v>2.9180000000000001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238</v>
      </c>
      <c r="AU218" s="219" t="s">
        <v>82</v>
      </c>
      <c r="AV218" s="14" t="s">
        <v>82</v>
      </c>
      <c r="AW218" s="14" t="s">
        <v>35</v>
      </c>
      <c r="AX218" s="14" t="s">
        <v>73</v>
      </c>
      <c r="AY218" s="219" t="s">
        <v>226</v>
      </c>
    </row>
    <row r="219" spans="1:65" s="14" customFormat="1" ht="11.25">
      <c r="B219" s="209"/>
      <c r="C219" s="210"/>
      <c r="D219" s="200" t="s">
        <v>238</v>
      </c>
      <c r="E219" s="211" t="s">
        <v>19</v>
      </c>
      <c r="F219" s="212" t="s">
        <v>3994</v>
      </c>
      <c r="G219" s="210"/>
      <c r="H219" s="213">
        <v>4.4870000000000001</v>
      </c>
      <c r="I219" s="214"/>
      <c r="J219" s="210"/>
      <c r="K219" s="210"/>
      <c r="L219" s="215"/>
      <c r="M219" s="216"/>
      <c r="N219" s="217"/>
      <c r="O219" s="217"/>
      <c r="P219" s="217"/>
      <c r="Q219" s="217"/>
      <c r="R219" s="217"/>
      <c r="S219" s="217"/>
      <c r="T219" s="218"/>
      <c r="AT219" s="219" t="s">
        <v>238</v>
      </c>
      <c r="AU219" s="219" t="s">
        <v>82</v>
      </c>
      <c r="AV219" s="14" t="s">
        <v>82</v>
      </c>
      <c r="AW219" s="14" t="s">
        <v>35</v>
      </c>
      <c r="AX219" s="14" t="s">
        <v>73</v>
      </c>
      <c r="AY219" s="219" t="s">
        <v>226</v>
      </c>
    </row>
    <row r="220" spans="1:65" s="16" customFormat="1" ht="11.25">
      <c r="B220" s="253"/>
      <c r="C220" s="254"/>
      <c r="D220" s="200" t="s">
        <v>238</v>
      </c>
      <c r="E220" s="255" t="s">
        <v>19</v>
      </c>
      <c r="F220" s="256" t="s">
        <v>1207</v>
      </c>
      <c r="G220" s="254"/>
      <c r="H220" s="257">
        <v>7.4050000000000002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238</v>
      </c>
      <c r="AU220" s="263" t="s">
        <v>82</v>
      </c>
      <c r="AV220" s="16" t="s">
        <v>90</v>
      </c>
      <c r="AW220" s="16" t="s">
        <v>35</v>
      </c>
      <c r="AX220" s="16" t="s">
        <v>73</v>
      </c>
      <c r="AY220" s="263" t="s">
        <v>226</v>
      </c>
    </row>
    <row r="221" spans="1:65" s="13" customFormat="1" ht="11.25">
      <c r="B221" s="198"/>
      <c r="C221" s="199"/>
      <c r="D221" s="200" t="s">
        <v>238</v>
      </c>
      <c r="E221" s="201" t="s">
        <v>19</v>
      </c>
      <c r="F221" s="202" t="s">
        <v>3929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238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226</v>
      </c>
    </row>
    <row r="222" spans="1:65" s="14" customFormat="1" ht="11.25">
      <c r="B222" s="209"/>
      <c r="C222" s="210"/>
      <c r="D222" s="200" t="s">
        <v>238</v>
      </c>
      <c r="E222" s="211" t="s">
        <v>19</v>
      </c>
      <c r="F222" s="212" t="s">
        <v>3995</v>
      </c>
      <c r="G222" s="210"/>
      <c r="H222" s="213">
        <v>1.343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238</v>
      </c>
      <c r="AU222" s="219" t="s">
        <v>82</v>
      </c>
      <c r="AV222" s="14" t="s">
        <v>82</v>
      </c>
      <c r="AW222" s="14" t="s">
        <v>35</v>
      </c>
      <c r="AX222" s="14" t="s">
        <v>73</v>
      </c>
      <c r="AY222" s="219" t="s">
        <v>226</v>
      </c>
    </row>
    <row r="223" spans="1:65" s="14" customFormat="1" ht="11.25">
      <c r="B223" s="209"/>
      <c r="C223" s="210"/>
      <c r="D223" s="200" t="s">
        <v>238</v>
      </c>
      <c r="E223" s="211" t="s">
        <v>19</v>
      </c>
      <c r="F223" s="212" t="s">
        <v>3996</v>
      </c>
      <c r="G223" s="210"/>
      <c r="H223" s="213">
        <v>0.248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238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226</v>
      </c>
    </row>
    <row r="224" spans="1:65" s="14" customFormat="1" ht="11.25">
      <c r="B224" s="209"/>
      <c r="C224" s="210"/>
      <c r="D224" s="200" t="s">
        <v>238</v>
      </c>
      <c r="E224" s="211" t="s">
        <v>19</v>
      </c>
      <c r="F224" s="212" t="s">
        <v>3997</v>
      </c>
      <c r="G224" s="210"/>
      <c r="H224" s="213">
        <v>0.111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238</v>
      </c>
      <c r="AU224" s="219" t="s">
        <v>82</v>
      </c>
      <c r="AV224" s="14" t="s">
        <v>82</v>
      </c>
      <c r="AW224" s="14" t="s">
        <v>35</v>
      </c>
      <c r="AX224" s="14" t="s">
        <v>73</v>
      </c>
      <c r="AY224" s="219" t="s">
        <v>226</v>
      </c>
    </row>
    <row r="225" spans="1:65" s="14" customFormat="1" ht="11.25">
      <c r="B225" s="209"/>
      <c r="C225" s="210"/>
      <c r="D225" s="200" t="s">
        <v>238</v>
      </c>
      <c r="E225" s="211" t="s">
        <v>19</v>
      </c>
      <c r="F225" s="212" t="s">
        <v>3998</v>
      </c>
      <c r="G225" s="210"/>
      <c r="H225" s="213">
        <v>0.68300000000000005</v>
      </c>
      <c r="I225" s="214"/>
      <c r="J225" s="210"/>
      <c r="K225" s="210"/>
      <c r="L225" s="215"/>
      <c r="M225" s="216"/>
      <c r="N225" s="217"/>
      <c r="O225" s="217"/>
      <c r="P225" s="217"/>
      <c r="Q225" s="217"/>
      <c r="R225" s="217"/>
      <c r="S225" s="217"/>
      <c r="T225" s="218"/>
      <c r="AT225" s="219" t="s">
        <v>238</v>
      </c>
      <c r="AU225" s="219" t="s">
        <v>82</v>
      </c>
      <c r="AV225" s="14" t="s">
        <v>82</v>
      </c>
      <c r="AW225" s="14" t="s">
        <v>35</v>
      </c>
      <c r="AX225" s="14" t="s">
        <v>73</v>
      </c>
      <c r="AY225" s="219" t="s">
        <v>226</v>
      </c>
    </row>
    <row r="226" spans="1:65" s="14" customFormat="1" ht="11.25">
      <c r="B226" s="209"/>
      <c r="C226" s="210"/>
      <c r="D226" s="200" t="s">
        <v>238</v>
      </c>
      <c r="E226" s="211" t="s">
        <v>19</v>
      </c>
      <c r="F226" s="212" t="s">
        <v>3999</v>
      </c>
      <c r="G226" s="210"/>
      <c r="H226" s="213">
        <v>1.6839999999999999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238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226</v>
      </c>
    </row>
    <row r="227" spans="1:65" s="14" customFormat="1" ht="11.25">
      <c r="B227" s="209"/>
      <c r="C227" s="210"/>
      <c r="D227" s="200" t="s">
        <v>238</v>
      </c>
      <c r="E227" s="211" t="s">
        <v>19</v>
      </c>
      <c r="F227" s="212" t="s">
        <v>4000</v>
      </c>
      <c r="G227" s="210"/>
      <c r="H227" s="213">
        <v>3.3000000000000002E-2</v>
      </c>
      <c r="I227" s="214"/>
      <c r="J227" s="210"/>
      <c r="K227" s="210"/>
      <c r="L227" s="215"/>
      <c r="M227" s="216"/>
      <c r="N227" s="217"/>
      <c r="O227" s="217"/>
      <c r="P227" s="217"/>
      <c r="Q227" s="217"/>
      <c r="R227" s="217"/>
      <c r="S227" s="217"/>
      <c r="T227" s="218"/>
      <c r="AT227" s="219" t="s">
        <v>238</v>
      </c>
      <c r="AU227" s="219" t="s">
        <v>82</v>
      </c>
      <c r="AV227" s="14" t="s">
        <v>82</v>
      </c>
      <c r="AW227" s="14" t="s">
        <v>35</v>
      </c>
      <c r="AX227" s="14" t="s">
        <v>73</v>
      </c>
      <c r="AY227" s="219" t="s">
        <v>226</v>
      </c>
    </row>
    <row r="228" spans="1:65" s="16" customFormat="1" ht="11.25">
      <c r="B228" s="253"/>
      <c r="C228" s="254"/>
      <c r="D228" s="200" t="s">
        <v>238</v>
      </c>
      <c r="E228" s="255" t="s">
        <v>19</v>
      </c>
      <c r="F228" s="256" t="s">
        <v>1207</v>
      </c>
      <c r="G228" s="254"/>
      <c r="H228" s="257">
        <v>4.1020000000000003</v>
      </c>
      <c r="I228" s="258"/>
      <c r="J228" s="254"/>
      <c r="K228" s="254"/>
      <c r="L228" s="259"/>
      <c r="M228" s="260"/>
      <c r="N228" s="261"/>
      <c r="O228" s="261"/>
      <c r="P228" s="261"/>
      <c r="Q228" s="261"/>
      <c r="R228" s="261"/>
      <c r="S228" s="261"/>
      <c r="T228" s="262"/>
      <c r="AT228" s="263" t="s">
        <v>238</v>
      </c>
      <c r="AU228" s="263" t="s">
        <v>82</v>
      </c>
      <c r="AV228" s="16" t="s">
        <v>90</v>
      </c>
      <c r="AW228" s="16" t="s">
        <v>35</v>
      </c>
      <c r="AX228" s="16" t="s">
        <v>73</v>
      </c>
      <c r="AY228" s="263" t="s">
        <v>226</v>
      </c>
    </row>
    <row r="229" spans="1:65" s="15" customFormat="1" ht="11.25">
      <c r="B229" s="220"/>
      <c r="C229" s="221"/>
      <c r="D229" s="200" t="s">
        <v>238</v>
      </c>
      <c r="E229" s="222" t="s">
        <v>19</v>
      </c>
      <c r="F229" s="223" t="s">
        <v>241</v>
      </c>
      <c r="G229" s="221"/>
      <c r="H229" s="224">
        <v>11.507</v>
      </c>
      <c r="I229" s="225"/>
      <c r="J229" s="221"/>
      <c r="K229" s="221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238</v>
      </c>
      <c r="AU229" s="230" t="s">
        <v>82</v>
      </c>
      <c r="AV229" s="15" t="s">
        <v>143</v>
      </c>
      <c r="AW229" s="15" t="s">
        <v>35</v>
      </c>
      <c r="AX229" s="15" t="s">
        <v>80</v>
      </c>
      <c r="AY229" s="230" t="s">
        <v>226</v>
      </c>
    </row>
    <row r="230" spans="1:65" s="2" customFormat="1" ht="16.5" customHeight="1">
      <c r="A230" s="36"/>
      <c r="B230" s="37"/>
      <c r="C230" s="180" t="s">
        <v>332</v>
      </c>
      <c r="D230" s="180" t="s">
        <v>229</v>
      </c>
      <c r="E230" s="181" t="s">
        <v>1340</v>
      </c>
      <c r="F230" s="182" t="s">
        <v>1341</v>
      </c>
      <c r="G230" s="183" t="s">
        <v>232</v>
      </c>
      <c r="H230" s="184">
        <v>75.210999999999999</v>
      </c>
      <c r="I230" s="185"/>
      <c r="J230" s="186">
        <f>ROUND(I230*H230,2)</f>
        <v>0</v>
      </c>
      <c r="K230" s="182" t="s">
        <v>233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2.6919000000000001E-3</v>
      </c>
      <c r="R230" s="189">
        <f>Q230*H230</f>
        <v>0.20246049090000001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143</v>
      </c>
      <c r="AT230" s="191" t="s">
        <v>229</v>
      </c>
      <c r="AU230" s="191" t="s">
        <v>82</v>
      </c>
      <c r="AY230" s="19" t="s">
        <v>226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143</v>
      </c>
      <c r="BM230" s="191" t="s">
        <v>4001</v>
      </c>
    </row>
    <row r="231" spans="1:65" s="2" customFormat="1" ht="11.25">
      <c r="A231" s="36"/>
      <c r="B231" s="37"/>
      <c r="C231" s="38"/>
      <c r="D231" s="193" t="s">
        <v>236</v>
      </c>
      <c r="E231" s="38"/>
      <c r="F231" s="194" t="s">
        <v>1343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236</v>
      </c>
      <c r="AU231" s="19" t="s">
        <v>82</v>
      </c>
    </row>
    <row r="232" spans="1:65" s="13" customFormat="1" ht="11.25">
      <c r="B232" s="198"/>
      <c r="C232" s="199"/>
      <c r="D232" s="200" t="s">
        <v>238</v>
      </c>
      <c r="E232" s="201" t="s">
        <v>19</v>
      </c>
      <c r="F232" s="202" t="s">
        <v>3992</v>
      </c>
      <c r="G232" s="199"/>
      <c r="H232" s="201" t="s">
        <v>19</v>
      </c>
      <c r="I232" s="203"/>
      <c r="J232" s="199"/>
      <c r="K232" s="199"/>
      <c r="L232" s="204"/>
      <c r="M232" s="205"/>
      <c r="N232" s="206"/>
      <c r="O232" s="206"/>
      <c r="P232" s="206"/>
      <c r="Q232" s="206"/>
      <c r="R232" s="206"/>
      <c r="S232" s="206"/>
      <c r="T232" s="207"/>
      <c r="AT232" s="208" t="s">
        <v>238</v>
      </c>
      <c r="AU232" s="208" t="s">
        <v>82</v>
      </c>
      <c r="AV232" s="13" t="s">
        <v>80</v>
      </c>
      <c r="AW232" s="13" t="s">
        <v>35</v>
      </c>
      <c r="AX232" s="13" t="s">
        <v>73</v>
      </c>
      <c r="AY232" s="208" t="s">
        <v>226</v>
      </c>
    </row>
    <row r="233" spans="1:65" s="13" customFormat="1" ht="11.25">
      <c r="B233" s="198"/>
      <c r="C233" s="199"/>
      <c r="D233" s="200" t="s">
        <v>238</v>
      </c>
      <c r="E233" s="201" t="s">
        <v>19</v>
      </c>
      <c r="F233" s="202" t="s">
        <v>3936</v>
      </c>
      <c r="G233" s="199"/>
      <c r="H233" s="201" t="s">
        <v>19</v>
      </c>
      <c r="I233" s="203"/>
      <c r="J233" s="199"/>
      <c r="K233" s="199"/>
      <c r="L233" s="204"/>
      <c r="M233" s="205"/>
      <c r="N233" s="206"/>
      <c r="O233" s="206"/>
      <c r="P233" s="206"/>
      <c r="Q233" s="206"/>
      <c r="R233" s="206"/>
      <c r="S233" s="206"/>
      <c r="T233" s="207"/>
      <c r="AT233" s="208" t="s">
        <v>238</v>
      </c>
      <c r="AU233" s="208" t="s">
        <v>82</v>
      </c>
      <c r="AV233" s="13" t="s">
        <v>80</v>
      </c>
      <c r="AW233" s="13" t="s">
        <v>35</v>
      </c>
      <c r="AX233" s="13" t="s">
        <v>73</v>
      </c>
      <c r="AY233" s="208" t="s">
        <v>226</v>
      </c>
    </row>
    <row r="234" spans="1:65" s="14" customFormat="1" ht="11.25">
      <c r="B234" s="209"/>
      <c r="C234" s="210"/>
      <c r="D234" s="200" t="s">
        <v>238</v>
      </c>
      <c r="E234" s="211" t="s">
        <v>19</v>
      </c>
      <c r="F234" s="212" t="s">
        <v>4002</v>
      </c>
      <c r="G234" s="210"/>
      <c r="H234" s="213">
        <v>11.97</v>
      </c>
      <c r="I234" s="214"/>
      <c r="J234" s="210"/>
      <c r="K234" s="210"/>
      <c r="L234" s="215"/>
      <c r="M234" s="216"/>
      <c r="N234" s="217"/>
      <c r="O234" s="217"/>
      <c r="P234" s="217"/>
      <c r="Q234" s="217"/>
      <c r="R234" s="217"/>
      <c r="S234" s="217"/>
      <c r="T234" s="218"/>
      <c r="AT234" s="219" t="s">
        <v>238</v>
      </c>
      <c r="AU234" s="219" t="s">
        <v>82</v>
      </c>
      <c r="AV234" s="14" t="s">
        <v>82</v>
      </c>
      <c r="AW234" s="14" t="s">
        <v>35</v>
      </c>
      <c r="AX234" s="14" t="s">
        <v>73</v>
      </c>
      <c r="AY234" s="219" t="s">
        <v>226</v>
      </c>
    </row>
    <row r="235" spans="1:65" s="14" customFormat="1" ht="11.25">
      <c r="B235" s="209"/>
      <c r="C235" s="210"/>
      <c r="D235" s="200" t="s">
        <v>238</v>
      </c>
      <c r="E235" s="211" t="s">
        <v>19</v>
      </c>
      <c r="F235" s="212" t="s">
        <v>4003</v>
      </c>
      <c r="G235" s="210"/>
      <c r="H235" s="213">
        <v>29.916</v>
      </c>
      <c r="I235" s="214"/>
      <c r="J235" s="210"/>
      <c r="K235" s="210"/>
      <c r="L235" s="215"/>
      <c r="M235" s="216"/>
      <c r="N235" s="217"/>
      <c r="O235" s="217"/>
      <c r="P235" s="217"/>
      <c r="Q235" s="217"/>
      <c r="R235" s="217"/>
      <c r="S235" s="217"/>
      <c r="T235" s="218"/>
      <c r="AT235" s="219" t="s">
        <v>238</v>
      </c>
      <c r="AU235" s="219" t="s">
        <v>82</v>
      </c>
      <c r="AV235" s="14" t="s">
        <v>82</v>
      </c>
      <c r="AW235" s="14" t="s">
        <v>35</v>
      </c>
      <c r="AX235" s="14" t="s">
        <v>73</v>
      </c>
      <c r="AY235" s="219" t="s">
        <v>226</v>
      </c>
    </row>
    <row r="236" spans="1:65" s="16" customFormat="1" ht="11.25">
      <c r="B236" s="253"/>
      <c r="C236" s="254"/>
      <c r="D236" s="200" t="s">
        <v>238</v>
      </c>
      <c r="E236" s="255" t="s">
        <v>19</v>
      </c>
      <c r="F236" s="256" t="s">
        <v>1207</v>
      </c>
      <c r="G236" s="254"/>
      <c r="H236" s="257">
        <v>41.886000000000003</v>
      </c>
      <c r="I236" s="258"/>
      <c r="J236" s="254"/>
      <c r="K236" s="254"/>
      <c r="L236" s="259"/>
      <c r="M236" s="260"/>
      <c r="N236" s="261"/>
      <c r="O236" s="261"/>
      <c r="P236" s="261"/>
      <c r="Q236" s="261"/>
      <c r="R236" s="261"/>
      <c r="S236" s="261"/>
      <c r="T236" s="262"/>
      <c r="AT236" s="263" t="s">
        <v>238</v>
      </c>
      <c r="AU236" s="263" t="s">
        <v>82</v>
      </c>
      <c r="AV236" s="16" t="s">
        <v>90</v>
      </c>
      <c r="AW236" s="16" t="s">
        <v>35</v>
      </c>
      <c r="AX236" s="16" t="s">
        <v>73</v>
      </c>
      <c r="AY236" s="263" t="s">
        <v>226</v>
      </c>
    </row>
    <row r="237" spans="1:65" s="13" customFormat="1" ht="11.25">
      <c r="B237" s="198"/>
      <c r="C237" s="199"/>
      <c r="D237" s="200" t="s">
        <v>238</v>
      </c>
      <c r="E237" s="201" t="s">
        <v>19</v>
      </c>
      <c r="F237" s="202" t="s">
        <v>3929</v>
      </c>
      <c r="G237" s="199"/>
      <c r="H237" s="201" t="s">
        <v>19</v>
      </c>
      <c r="I237" s="203"/>
      <c r="J237" s="199"/>
      <c r="K237" s="199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238</v>
      </c>
      <c r="AU237" s="208" t="s">
        <v>82</v>
      </c>
      <c r="AV237" s="13" t="s">
        <v>80</v>
      </c>
      <c r="AW237" s="13" t="s">
        <v>35</v>
      </c>
      <c r="AX237" s="13" t="s">
        <v>73</v>
      </c>
      <c r="AY237" s="208" t="s">
        <v>226</v>
      </c>
    </row>
    <row r="238" spans="1:65" s="14" customFormat="1" ht="11.25">
      <c r="B238" s="209"/>
      <c r="C238" s="210"/>
      <c r="D238" s="200" t="s">
        <v>238</v>
      </c>
      <c r="E238" s="211" t="s">
        <v>19</v>
      </c>
      <c r="F238" s="212" t="s">
        <v>4004</v>
      </c>
      <c r="G238" s="210"/>
      <c r="H238" s="213">
        <v>9.3000000000000007</v>
      </c>
      <c r="I238" s="214"/>
      <c r="J238" s="210"/>
      <c r="K238" s="210"/>
      <c r="L238" s="215"/>
      <c r="M238" s="216"/>
      <c r="N238" s="217"/>
      <c r="O238" s="217"/>
      <c r="P238" s="217"/>
      <c r="Q238" s="217"/>
      <c r="R238" s="217"/>
      <c r="S238" s="217"/>
      <c r="T238" s="218"/>
      <c r="AT238" s="219" t="s">
        <v>238</v>
      </c>
      <c r="AU238" s="219" t="s">
        <v>82</v>
      </c>
      <c r="AV238" s="14" t="s">
        <v>82</v>
      </c>
      <c r="AW238" s="14" t="s">
        <v>35</v>
      </c>
      <c r="AX238" s="14" t="s">
        <v>73</v>
      </c>
      <c r="AY238" s="219" t="s">
        <v>226</v>
      </c>
    </row>
    <row r="239" spans="1:65" s="14" customFormat="1" ht="11.25">
      <c r="B239" s="209"/>
      <c r="C239" s="210"/>
      <c r="D239" s="200" t="s">
        <v>238</v>
      </c>
      <c r="E239" s="211" t="s">
        <v>19</v>
      </c>
      <c r="F239" s="212" t="s">
        <v>4005</v>
      </c>
      <c r="G239" s="210"/>
      <c r="H239" s="213">
        <v>7.62</v>
      </c>
      <c r="I239" s="214"/>
      <c r="J239" s="210"/>
      <c r="K239" s="210"/>
      <c r="L239" s="215"/>
      <c r="M239" s="216"/>
      <c r="N239" s="217"/>
      <c r="O239" s="217"/>
      <c r="P239" s="217"/>
      <c r="Q239" s="217"/>
      <c r="R239" s="217"/>
      <c r="S239" s="217"/>
      <c r="T239" s="218"/>
      <c r="AT239" s="219" t="s">
        <v>238</v>
      </c>
      <c r="AU239" s="219" t="s">
        <v>82</v>
      </c>
      <c r="AV239" s="14" t="s">
        <v>82</v>
      </c>
      <c r="AW239" s="14" t="s">
        <v>35</v>
      </c>
      <c r="AX239" s="14" t="s">
        <v>73</v>
      </c>
      <c r="AY239" s="219" t="s">
        <v>226</v>
      </c>
    </row>
    <row r="240" spans="1:65" s="14" customFormat="1" ht="11.25">
      <c r="B240" s="209"/>
      <c r="C240" s="210"/>
      <c r="D240" s="200" t="s">
        <v>238</v>
      </c>
      <c r="E240" s="211" t="s">
        <v>19</v>
      </c>
      <c r="F240" s="212" t="s">
        <v>4006</v>
      </c>
      <c r="G240" s="210"/>
      <c r="H240" s="213">
        <v>0.99</v>
      </c>
      <c r="I240" s="214"/>
      <c r="J240" s="210"/>
      <c r="K240" s="210"/>
      <c r="L240" s="215"/>
      <c r="M240" s="216"/>
      <c r="N240" s="217"/>
      <c r="O240" s="217"/>
      <c r="P240" s="217"/>
      <c r="Q240" s="217"/>
      <c r="R240" s="217"/>
      <c r="S240" s="217"/>
      <c r="T240" s="218"/>
      <c r="AT240" s="219" t="s">
        <v>238</v>
      </c>
      <c r="AU240" s="219" t="s">
        <v>82</v>
      </c>
      <c r="AV240" s="14" t="s">
        <v>82</v>
      </c>
      <c r="AW240" s="14" t="s">
        <v>35</v>
      </c>
      <c r="AX240" s="14" t="s">
        <v>73</v>
      </c>
      <c r="AY240" s="219" t="s">
        <v>226</v>
      </c>
    </row>
    <row r="241" spans="1:65" s="14" customFormat="1" ht="11.25">
      <c r="B241" s="209"/>
      <c r="C241" s="210"/>
      <c r="D241" s="200" t="s">
        <v>238</v>
      </c>
      <c r="E241" s="211" t="s">
        <v>19</v>
      </c>
      <c r="F241" s="212" t="s">
        <v>4007</v>
      </c>
      <c r="G241" s="210"/>
      <c r="H241" s="213">
        <v>1.3779999999999999</v>
      </c>
      <c r="I241" s="214"/>
      <c r="J241" s="210"/>
      <c r="K241" s="210"/>
      <c r="L241" s="215"/>
      <c r="M241" s="216"/>
      <c r="N241" s="217"/>
      <c r="O241" s="217"/>
      <c r="P241" s="217"/>
      <c r="Q241" s="217"/>
      <c r="R241" s="217"/>
      <c r="S241" s="217"/>
      <c r="T241" s="218"/>
      <c r="AT241" s="219" t="s">
        <v>238</v>
      </c>
      <c r="AU241" s="219" t="s">
        <v>82</v>
      </c>
      <c r="AV241" s="14" t="s">
        <v>82</v>
      </c>
      <c r="AW241" s="14" t="s">
        <v>35</v>
      </c>
      <c r="AX241" s="14" t="s">
        <v>73</v>
      </c>
      <c r="AY241" s="219" t="s">
        <v>226</v>
      </c>
    </row>
    <row r="242" spans="1:65" s="14" customFormat="1" ht="11.25">
      <c r="B242" s="209"/>
      <c r="C242" s="210"/>
      <c r="D242" s="200" t="s">
        <v>238</v>
      </c>
      <c r="E242" s="211" t="s">
        <v>19</v>
      </c>
      <c r="F242" s="212" t="s">
        <v>4008</v>
      </c>
      <c r="G242" s="210"/>
      <c r="H242" s="213">
        <v>5.8860000000000001</v>
      </c>
      <c r="I242" s="214"/>
      <c r="J242" s="210"/>
      <c r="K242" s="210"/>
      <c r="L242" s="215"/>
      <c r="M242" s="216"/>
      <c r="N242" s="217"/>
      <c r="O242" s="217"/>
      <c r="P242" s="217"/>
      <c r="Q242" s="217"/>
      <c r="R242" s="217"/>
      <c r="S242" s="217"/>
      <c r="T242" s="218"/>
      <c r="AT242" s="219" t="s">
        <v>238</v>
      </c>
      <c r="AU242" s="219" t="s">
        <v>82</v>
      </c>
      <c r="AV242" s="14" t="s">
        <v>82</v>
      </c>
      <c r="AW242" s="14" t="s">
        <v>35</v>
      </c>
      <c r="AX242" s="14" t="s">
        <v>73</v>
      </c>
      <c r="AY242" s="219" t="s">
        <v>226</v>
      </c>
    </row>
    <row r="243" spans="1:65" s="14" customFormat="1" ht="11.25">
      <c r="B243" s="209"/>
      <c r="C243" s="210"/>
      <c r="D243" s="200" t="s">
        <v>238</v>
      </c>
      <c r="E243" s="211" t="s">
        <v>19</v>
      </c>
      <c r="F243" s="212" t="s">
        <v>4009</v>
      </c>
      <c r="G243" s="210"/>
      <c r="H243" s="213">
        <v>7.5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238</v>
      </c>
      <c r="AU243" s="219" t="s">
        <v>82</v>
      </c>
      <c r="AV243" s="14" t="s">
        <v>82</v>
      </c>
      <c r="AW243" s="14" t="s">
        <v>35</v>
      </c>
      <c r="AX243" s="14" t="s">
        <v>73</v>
      </c>
      <c r="AY243" s="219" t="s">
        <v>226</v>
      </c>
    </row>
    <row r="244" spans="1:65" s="14" customFormat="1" ht="11.25">
      <c r="B244" s="209"/>
      <c r="C244" s="210"/>
      <c r="D244" s="200" t="s">
        <v>238</v>
      </c>
      <c r="E244" s="211" t="s">
        <v>19</v>
      </c>
      <c r="F244" s="212" t="s">
        <v>4010</v>
      </c>
      <c r="G244" s="210"/>
      <c r="H244" s="213">
        <v>0.65100000000000002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238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226</v>
      </c>
    </row>
    <row r="245" spans="1:65" s="16" customFormat="1" ht="11.25">
      <c r="B245" s="253"/>
      <c r="C245" s="254"/>
      <c r="D245" s="200" t="s">
        <v>238</v>
      </c>
      <c r="E245" s="255" t="s">
        <v>19</v>
      </c>
      <c r="F245" s="256" t="s">
        <v>1207</v>
      </c>
      <c r="G245" s="254"/>
      <c r="H245" s="257">
        <v>33.325000000000003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AT245" s="263" t="s">
        <v>238</v>
      </c>
      <c r="AU245" s="263" t="s">
        <v>82</v>
      </c>
      <c r="AV245" s="16" t="s">
        <v>90</v>
      </c>
      <c r="AW245" s="16" t="s">
        <v>35</v>
      </c>
      <c r="AX245" s="16" t="s">
        <v>73</v>
      </c>
      <c r="AY245" s="263" t="s">
        <v>226</v>
      </c>
    </row>
    <row r="246" spans="1:65" s="15" customFormat="1" ht="11.25">
      <c r="B246" s="220"/>
      <c r="C246" s="221"/>
      <c r="D246" s="200" t="s">
        <v>238</v>
      </c>
      <c r="E246" s="222" t="s">
        <v>19</v>
      </c>
      <c r="F246" s="223" t="s">
        <v>241</v>
      </c>
      <c r="G246" s="221"/>
      <c r="H246" s="224">
        <v>75.210999999999999</v>
      </c>
      <c r="I246" s="225"/>
      <c r="J246" s="221"/>
      <c r="K246" s="221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238</v>
      </c>
      <c r="AU246" s="230" t="s">
        <v>82</v>
      </c>
      <c r="AV246" s="15" t="s">
        <v>143</v>
      </c>
      <c r="AW246" s="15" t="s">
        <v>35</v>
      </c>
      <c r="AX246" s="15" t="s">
        <v>80</v>
      </c>
      <c r="AY246" s="230" t="s">
        <v>226</v>
      </c>
    </row>
    <row r="247" spans="1:65" s="2" customFormat="1" ht="16.5" customHeight="1">
      <c r="A247" s="36"/>
      <c r="B247" s="37"/>
      <c r="C247" s="180" t="s">
        <v>7</v>
      </c>
      <c r="D247" s="180" t="s">
        <v>229</v>
      </c>
      <c r="E247" s="181" t="s">
        <v>1348</v>
      </c>
      <c r="F247" s="182" t="s">
        <v>1349</v>
      </c>
      <c r="G247" s="183" t="s">
        <v>232</v>
      </c>
      <c r="H247" s="184">
        <v>75.210999999999999</v>
      </c>
      <c r="I247" s="185"/>
      <c r="J247" s="186">
        <f>ROUND(I247*H247,2)</f>
        <v>0</v>
      </c>
      <c r="K247" s="182" t="s">
        <v>233</v>
      </c>
      <c r="L247" s="41"/>
      <c r="M247" s="187" t="s">
        <v>19</v>
      </c>
      <c r="N247" s="188" t="s">
        <v>44</v>
      </c>
      <c r="O247" s="66"/>
      <c r="P247" s="189">
        <f>O247*H247</f>
        <v>0</v>
      </c>
      <c r="Q247" s="189">
        <v>0</v>
      </c>
      <c r="R247" s="189">
        <f>Q247*H247</f>
        <v>0</v>
      </c>
      <c r="S247" s="189">
        <v>0</v>
      </c>
      <c r="T247" s="190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91" t="s">
        <v>143</v>
      </c>
      <c r="AT247" s="191" t="s">
        <v>229</v>
      </c>
      <c r="AU247" s="191" t="s">
        <v>82</v>
      </c>
      <c r="AY247" s="19" t="s">
        <v>226</v>
      </c>
      <c r="BE247" s="192">
        <f>IF(N247="základní",J247,0)</f>
        <v>0</v>
      </c>
      <c r="BF247" s="192">
        <f>IF(N247="snížená",J247,0)</f>
        <v>0</v>
      </c>
      <c r="BG247" s="192">
        <f>IF(N247="zákl. přenesená",J247,0)</f>
        <v>0</v>
      </c>
      <c r="BH247" s="192">
        <f>IF(N247="sníž. přenesená",J247,0)</f>
        <v>0</v>
      </c>
      <c r="BI247" s="192">
        <f>IF(N247="nulová",J247,0)</f>
        <v>0</v>
      </c>
      <c r="BJ247" s="19" t="s">
        <v>80</v>
      </c>
      <c r="BK247" s="192">
        <f>ROUND(I247*H247,2)</f>
        <v>0</v>
      </c>
      <c r="BL247" s="19" t="s">
        <v>143</v>
      </c>
      <c r="BM247" s="191" t="s">
        <v>4011</v>
      </c>
    </row>
    <row r="248" spans="1:65" s="2" customFormat="1" ht="11.25">
      <c r="A248" s="36"/>
      <c r="B248" s="37"/>
      <c r="C248" s="38"/>
      <c r="D248" s="193" t="s">
        <v>236</v>
      </c>
      <c r="E248" s="38"/>
      <c r="F248" s="194" t="s">
        <v>1351</v>
      </c>
      <c r="G248" s="38"/>
      <c r="H248" s="38"/>
      <c r="I248" s="195"/>
      <c r="J248" s="38"/>
      <c r="K248" s="38"/>
      <c r="L248" s="41"/>
      <c r="M248" s="196"/>
      <c r="N248" s="197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236</v>
      </c>
      <c r="AU248" s="19" t="s">
        <v>82</v>
      </c>
    </row>
    <row r="249" spans="1:65" s="2" customFormat="1" ht="16.5" customHeight="1">
      <c r="A249" s="36"/>
      <c r="B249" s="37"/>
      <c r="C249" s="180" t="s">
        <v>341</v>
      </c>
      <c r="D249" s="180" t="s">
        <v>229</v>
      </c>
      <c r="E249" s="181" t="s">
        <v>1352</v>
      </c>
      <c r="F249" s="182" t="s">
        <v>1353</v>
      </c>
      <c r="G249" s="183" t="s">
        <v>245</v>
      </c>
      <c r="H249" s="184">
        <v>8.6999999999999994E-2</v>
      </c>
      <c r="I249" s="185"/>
      <c r="J249" s="186">
        <f>ROUND(I249*H249,2)</f>
        <v>0</v>
      </c>
      <c r="K249" s="182" t="s">
        <v>233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1.0606207999999999</v>
      </c>
      <c r="R249" s="189">
        <f>Q249*H249</f>
        <v>9.2274009599999984E-2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143</v>
      </c>
      <c r="AT249" s="191" t="s">
        <v>229</v>
      </c>
      <c r="AU249" s="191" t="s">
        <v>82</v>
      </c>
      <c r="AY249" s="19" t="s">
        <v>226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143</v>
      </c>
      <c r="BM249" s="191" t="s">
        <v>4012</v>
      </c>
    </row>
    <row r="250" spans="1:65" s="2" customFormat="1" ht="11.25">
      <c r="A250" s="36"/>
      <c r="B250" s="37"/>
      <c r="C250" s="38"/>
      <c r="D250" s="193" t="s">
        <v>236</v>
      </c>
      <c r="E250" s="38"/>
      <c r="F250" s="194" t="s">
        <v>1355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236</v>
      </c>
      <c r="AU250" s="19" t="s">
        <v>82</v>
      </c>
    </row>
    <row r="251" spans="1:65" s="13" customFormat="1" ht="11.25">
      <c r="B251" s="198"/>
      <c r="C251" s="199"/>
      <c r="D251" s="200" t="s">
        <v>238</v>
      </c>
      <c r="E251" s="201" t="s">
        <v>19</v>
      </c>
      <c r="F251" s="202" t="s">
        <v>4013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238</v>
      </c>
      <c r="AU251" s="208" t="s">
        <v>82</v>
      </c>
      <c r="AV251" s="13" t="s">
        <v>80</v>
      </c>
      <c r="AW251" s="13" t="s">
        <v>35</v>
      </c>
      <c r="AX251" s="13" t="s">
        <v>73</v>
      </c>
      <c r="AY251" s="208" t="s">
        <v>226</v>
      </c>
    </row>
    <row r="252" spans="1:65" s="13" customFormat="1" ht="11.25">
      <c r="B252" s="198"/>
      <c r="C252" s="199"/>
      <c r="D252" s="200" t="s">
        <v>238</v>
      </c>
      <c r="E252" s="201" t="s">
        <v>19</v>
      </c>
      <c r="F252" s="202" t="s">
        <v>4014</v>
      </c>
      <c r="G252" s="199"/>
      <c r="H252" s="201" t="s">
        <v>19</v>
      </c>
      <c r="I252" s="203"/>
      <c r="J252" s="199"/>
      <c r="K252" s="199"/>
      <c r="L252" s="204"/>
      <c r="M252" s="205"/>
      <c r="N252" s="206"/>
      <c r="O252" s="206"/>
      <c r="P252" s="206"/>
      <c r="Q252" s="206"/>
      <c r="R252" s="206"/>
      <c r="S252" s="206"/>
      <c r="T252" s="207"/>
      <c r="AT252" s="208" t="s">
        <v>238</v>
      </c>
      <c r="AU252" s="208" t="s">
        <v>82</v>
      </c>
      <c r="AV252" s="13" t="s">
        <v>80</v>
      </c>
      <c r="AW252" s="13" t="s">
        <v>35</v>
      </c>
      <c r="AX252" s="13" t="s">
        <v>73</v>
      </c>
      <c r="AY252" s="208" t="s">
        <v>226</v>
      </c>
    </row>
    <row r="253" spans="1:65" s="14" customFormat="1" ht="11.25">
      <c r="B253" s="209"/>
      <c r="C253" s="210"/>
      <c r="D253" s="200" t="s">
        <v>238</v>
      </c>
      <c r="E253" s="211" t="s">
        <v>19</v>
      </c>
      <c r="F253" s="212" t="s">
        <v>4015</v>
      </c>
      <c r="G253" s="210"/>
      <c r="H253" s="213">
        <v>8.6999999999999994E-2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238</v>
      </c>
      <c r="AU253" s="219" t="s">
        <v>82</v>
      </c>
      <c r="AV253" s="14" t="s">
        <v>82</v>
      </c>
      <c r="AW253" s="14" t="s">
        <v>35</v>
      </c>
      <c r="AX253" s="14" t="s">
        <v>73</v>
      </c>
      <c r="AY253" s="219" t="s">
        <v>226</v>
      </c>
    </row>
    <row r="254" spans="1:65" s="15" customFormat="1" ht="11.25">
      <c r="B254" s="220"/>
      <c r="C254" s="221"/>
      <c r="D254" s="200" t="s">
        <v>238</v>
      </c>
      <c r="E254" s="222" t="s">
        <v>19</v>
      </c>
      <c r="F254" s="223" t="s">
        <v>241</v>
      </c>
      <c r="G254" s="221"/>
      <c r="H254" s="224">
        <v>8.6999999999999994E-2</v>
      </c>
      <c r="I254" s="225"/>
      <c r="J254" s="221"/>
      <c r="K254" s="221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238</v>
      </c>
      <c r="AU254" s="230" t="s">
        <v>82</v>
      </c>
      <c r="AV254" s="15" t="s">
        <v>143</v>
      </c>
      <c r="AW254" s="15" t="s">
        <v>35</v>
      </c>
      <c r="AX254" s="15" t="s">
        <v>80</v>
      </c>
      <c r="AY254" s="230" t="s">
        <v>226</v>
      </c>
    </row>
    <row r="255" spans="1:65" s="2" customFormat="1" ht="16.5" customHeight="1">
      <c r="A255" s="36"/>
      <c r="B255" s="37"/>
      <c r="C255" s="180" t="s">
        <v>346</v>
      </c>
      <c r="D255" s="180" t="s">
        <v>229</v>
      </c>
      <c r="E255" s="181" t="s">
        <v>4016</v>
      </c>
      <c r="F255" s="182" t="s">
        <v>1357</v>
      </c>
      <c r="G255" s="183" t="s">
        <v>1358</v>
      </c>
      <c r="H255" s="184">
        <v>1</v>
      </c>
      <c r="I255" s="185"/>
      <c r="J255" s="186">
        <f>ROUND(I255*H255,2)</f>
        <v>0</v>
      </c>
      <c r="K255" s="182" t="s">
        <v>19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143</v>
      </c>
      <c r="AT255" s="191" t="s">
        <v>229</v>
      </c>
      <c r="AU255" s="191" t="s">
        <v>82</v>
      </c>
      <c r="AY255" s="19" t="s">
        <v>226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143</v>
      </c>
      <c r="BM255" s="191" t="s">
        <v>4017</v>
      </c>
    </row>
    <row r="256" spans="1:65" s="12" customFormat="1" ht="22.9" customHeight="1">
      <c r="B256" s="164"/>
      <c r="C256" s="165"/>
      <c r="D256" s="166" t="s">
        <v>72</v>
      </c>
      <c r="E256" s="178" t="s">
        <v>90</v>
      </c>
      <c r="F256" s="178" t="s">
        <v>1360</v>
      </c>
      <c r="G256" s="165"/>
      <c r="H256" s="165"/>
      <c r="I256" s="168"/>
      <c r="J256" s="179">
        <f>BK256</f>
        <v>0</v>
      </c>
      <c r="K256" s="165"/>
      <c r="L256" s="170"/>
      <c r="M256" s="171"/>
      <c r="N256" s="172"/>
      <c r="O256" s="172"/>
      <c r="P256" s="173">
        <f>SUM(P257:P341)</f>
        <v>0</v>
      </c>
      <c r="Q256" s="172"/>
      <c r="R256" s="173">
        <f>SUM(R257:R341)</f>
        <v>132.4701340229677</v>
      </c>
      <c r="S256" s="172"/>
      <c r="T256" s="174">
        <f>SUM(T257:T341)</f>
        <v>0</v>
      </c>
      <c r="AR256" s="175" t="s">
        <v>80</v>
      </c>
      <c r="AT256" s="176" t="s">
        <v>72</v>
      </c>
      <c r="AU256" s="176" t="s">
        <v>80</v>
      </c>
      <c r="AY256" s="175" t="s">
        <v>226</v>
      </c>
      <c r="BK256" s="177">
        <f>SUM(BK257:BK341)</f>
        <v>0</v>
      </c>
    </row>
    <row r="257" spans="1:65" s="2" customFormat="1" ht="24.2" customHeight="1">
      <c r="A257" s="36"/>
      <c r="B257" s="37"/>
      <c r="C257" s="180" t="s">
        <v>351</v>
      </c>
      <c r="D257" s="180" t="s">
        <v>229</v>
      </c>
      <c r="E257" s="181" t="s">
        <v>4018</v>
      </c>
      <c r="F257" s="182" t="s">
        <v>4019</v>
      </c>
      <c r="G257" s="183" t="s">
        <v>420</v>
      </c>
      <c r="H257" s="184">
        <v>50.386000000000003</v>
      </c>
      <c r="I257" s="185"/>
      <c r="J257" s="186">
        <f>ROUND(I257*H257,2)</f>
        <v>0</v>
      </c>
      <c r="K257" s="182" t="s">
        <v>233</v>
      </c>
      <c r="L257" s="41"/>
      <c r="M257" s="187" t="s">
        <v>19</v>
      </c>
      <c r="N257" s="188" t="s">
        <v>44</v>
      </c>
      <c r="O257" s="66"/>
      <c r="P257" s="189">
        <f>O257*H257</f>
        <v>0</v>
      </c>
      <c r="Q257" s="189">
        <v>2.5018722040000001</v>
      </c>
      <c r="R257" s="189">
        <f>Q257*H257</f>
        <v>126.05933287074402</v>
      </c>
      <c r="S257" s="189">
        <v>0</v>
      </c>
      <c r="T257" s="190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91" t="s">
        <v>143</v>
      </c>
      <c r="AT257" s="191" t="s">
        <v>229</v>
      </c>
      <c r="AU257" s="191" t="s">
        <v>82</v>
      </c>
      <c r="AY257" s="19" t="s">
        <v>226</v>
      </c>
      <c r="BE257" s="192">
        <f>IF(N257="základní",J257,0)</f>
        <v>0</v>
      </c>
      <c r="BF257" s="192">
        <f>IF(N257="snížená",J257,0)</f>
        <v>0</v>
      </c>
      <c r="BG257" s="192">
        <f>IF(N257="zákl. přenesená",J257,0)</f>
        <v>0</v>
      </c>
      <c r="BH257" s="192">
        <f>IF(N257="sníž. přenesená",J257,0)</f>
        <v>0</v>
      </c>
      <c r="BI257" s="192">
        <f>IF(N257="nulová",J257,0)</f>
        <v>0</v>
      </c>
      <c r="BJ257" s="19" t="s">
        <v>80</v>
      </c>
      <c r="BK257" s="192">
        <f>ROUND(I257*H257,2)</f>
        <v>0</v>
      </c>
      <c r="BL257" s="19" t="s">
        <v>143</v>
      </c>
      <c r="BM257" s="191" t="s">
        <v>4020</v>
      </c>
    </row>
    <row r="258" spans="1:65" s="2" customFormat="1" ht="11.25">
      <c r="A258" s="36"/>
      <c r="B258" s="37"/>
      <c r="C258" s="38"/>
      <c r="D258" s="193" t="s">
        <v>236</v>
      </c>
      <c r="E258" s="38"/>
      <c r="F258" s="194" t="s">
        <v>4021</v>
      </c>
      <c r="G258" s="38"/>
      <c r="H258" s="38"/>
      <c r="I258" s="195"/>
      <c r="J258" s="38"/>
      <c r="K258" s="38"/>
      <c r="L258" s="41"/>
      <c r="M258" s="196"/>
      <c r="N258" s="197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236</v>
      </c>
      <c r="AU258" s="19" t="s">
        <v>82</v>
      </c>
    </row>
    <row r="259" spans="1:65" s="13" customFormat="1" ht="11.25">
      <c r="B259" s="198"/>
      <c r="C259" s="199"/>
      <c r="D259" s="200" t="s">
        <v>238</v>
      </c>
      <c r="E259" s="201" t="s">
        <v>19</v>
      </c>
      <c r="F259" s="202" t="s">
        <v>4022</v>
      </c>
      <c r="G259" s="199"/>
      <c r="H259" s="201" t="s">
        <v>19</v>
      </c>
      <c r="I259" s="203"/>
      <c r="J259" s="199"/>
      <c r="K259" s="199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238</v>
      </c>
      <c r="AU259" s="208" t="s">
        <v>82</v>
      </c>
      <c r="AV259" s="13" t="s">
        <v>80</v>
      </c>
      <c r="AW259" s="13" t="s">
        <v>35</v>
      </c>
      <c r="AX259" s="13" t="s">
        <v>73</v>
      </c>
      <c r="AY259" s="208" t="s">
        <v>226</v>
      </c>
    </row>
    <row r="260" spans="1:65" s="13" customFormat="1" ht="11.25">
      <c r="B260" s="198"/>
      <c r="C260" s="199"/>
      <c r="D260" s="200" t="s">
        <v>238</v>
      </c>
      <c r="E260" s="201" t="s">
        <v>19</v>
      </c>
      <c r="F260" s="202" t="s">
        <v>4023</v>
      </c>
      <c r="G260" s="199"/>
      <c r="H260" s="201" t="s">
        <v>19</v>
      </c>
      <c r="I260" s="203"/>
      <c r="J260" s="199"/>
      <c r="K260" s="199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238</v>
      </c>
      <c r="AU260" s="208" t="s">
        <v>82</v>
      </c>
      <c r="AV260" s="13" t="s">
        <v>80</v>
      </c>
      <c r="AW260" s="13" t="s">
        <v>35</v>
      </c>
      <c r="AX260" s="13" t="s">
        <v>73</v>
      </c>
      <c r="AY260" s="208" t="s">
        <v>226</v>
      </c>
    </row>
    <row r="261" spans="1:65" s="13" customFormat="1" ht="11.25">
      <c r="B261" s="198"/>
      <c r="C261" s="199"/>
      <c r="D261" s="200" t="s">
        <v>238</v>
      </c>
      <c r="E261" s="201" t="s">
        <v>19</v>
      </c>
      <c r="F261" s="202" t="s">
        <v>4024</v>
      </c>
      <c r="G261" s="199"/>
      <c r="H261" s="201" t="s">
        <v>19</v>
      </c>
      <c r="I261" s="203"/>
      <c r="J261" s="199"/>
      <c r="K261" s="199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238</v>
      </c>
      <c r="AU261" s="208" t="s">
        <v>82</v>
      </c>
      <c r="AV261" s="13" t="s">
        <v>80</v>
      </c>
      <c r="AW261" s="13" t="s">
        <v>35</v>
      </c>
      <c r="AX261" s="13" t="s">
        <v>73</v>
      </c>
      <c r="AY261" s="208" t="s">
        <v>226</v>
      </c>
    </row>
    <row r="262" spans="1:65" s="14" customFormat="1" ht="11.25">
      <c r="B262" s="209"/>
      <c r="C262" s="210"/>
      <c r="D262" s="200" t="s">
        <v>238</v>
      </c>
      <c r="E262" s="211" t="s">
        <v>19</v>
      </c>
      <c r="F262" s="212" t="s">
        <v>4025</v>
      </c>
      <c r="G262" s="210"/>
      <c r="H262" s="213">
        <v>3.3929999999999998</v>
      </c>
      <c r="I262" s="214"/>
      <c r="J262" s="210"/>
      <c r="K262" s="210"/>
      <c r="L262" s="215"/>
      <c r="M262" s="216"/>
      <c r="N262" s="217"/>
      <c r="O262" s="217"/>
      <c r="P262" s="217"/>
      <c r="Q262" s="217"/>
      <c r="R262" s="217"/>
      <c r="S262" s="217"/>
      <c r="T262" s="218"/>
      <c r="AT262" s="219" t="s">
        <v>238</v>
      </c>
      <c r="AU262" s="219" t="s">
        <v>82</v>
      </c>
      <c r="AV262" s="14" t="s">
        <v>82</v>
      </c>
      <c r="AW262" s="14" t="s">
        <v>35</v>
      </c>
      <c r="AX262" s="14" t="s">
        <v>73</v>
      </c>
      <c r="AY262" s="219" t="s">
        <v>226</v>
      </c>
    </row>
    <row r="263" spans="1:65" s="14" customFormat="1" ht="11.25">
      <c r="B263" s="209"/>
      <c r="C263" s="210"/>
      <c r="D263" s="200" t="s">
        <v>238</v>
      </c>
      <c r="E263" s="211" t="s">
        <v>19</v>
      </c>
      <c r="F263" s="212" t="s">
        <v>4026</v>
      </c>
      <c r="G263" s="210"/>
      <c r="H263" s="213">
        <v>11.403</v>
      </c>
      <c r="I263" s="214"/>
      <c r="J263" s="210"/>
      <c r="K263" s="210"/>
      <c r="L263" s="215"/>
      <c r="M263" s="216"/>
      <c r="N263" s="217"/>
      <c r="O263" s="217"/>
      <c r="P263" s="217"/>
      <c r="Q263" s="217"/>
      <c r="R263" s="217"/>
      <c r="S263" s="217"/>
      <c r="T263" s="218"/>
      <c r="AT263" s="219" t="s">
        <v>238</v>
      </c>
      <c r="AU263" s="219" t="s">
        <v>82</v>
      </c>
      <c r="AV263" s="14" t="s">
        <v>82</v>
      </c>
      <c r="AW263" s="14" t="s">
        <v>35</v>
      </c>
      <c r="AX263" s="14" t="s">
        <v>73</v>
      </c>
      <c r="AY263" s="219" t="s">
        <v>226</v>
      </c>
    </row>
    <row r="264" spans="1:65" s="14" customFormat="1" ht="11.25">
      <c r="B264" s="209"/>
      <c r="C264" s="210"/>
      <c r="D264" s="200" t="s">
        <v>238</v>
      </c>
      <c r="E264" s="211" t="s">
        <v>19</v>
      </c>
      <c r="F264" s="212" t="s">
        <v>4027</v>
      </c>
      <c r="G264" s="210"/>
      <c r="H264" s="213">
        <v>-2.3519999999999999</v>
      </c>
      <c r="I264" s="214"/>
      <c r="J264" s="210"/>
      <c r="K264" s="210"/>
      <c r="L264" s="215"/>
      <c r="M264" s="216"/>
      <c r="N264" s="217"/>
      <c r="O264" s="217"/>
      <c r="P264" s="217"/>
      <c r="Q264" s="217"/>
      <c r="R264" s="217"/>
      <c r="S264" s="217"/>
      <c r="T264" s="218"/>
      <c r="AT264" s="219" t="s">
        <v>238</v>
      </c>
      <c r="AU264" s="219" t="s">
        <v>82</v>
      </c>
      <c r="AV264" s="14" t="s">
        <v>82</v>
      </c>
      <c r="AW264" s="14" t="s">
        <v>35</v>
      </c>
      <c r="AX264" s="14" t="s">
        <v>73</v>
      </c>
      <c r="AY264" s="219" t="s">
        <v>226</v>
      </c>
    </row>
    <row r="265" spans="1:65" s="16" customFormat="1" ht="11.25">
      <c r="B265" s="253"/>
      <c r="C265" s="254"/>
      <c r="D265" s="200" t="s">
        <v>238</v>
      </c>
      <c r="E265" s="255" t="s">
        <v>19</v>
      </c>
      <c r="F265" s="256" t="s">
        <v>1207</v>
      </c>
      <c r="G265" s="254"/>
      <c r="H265" s="257">
        <v>12.444000000000001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AT265" s="263" t="s">
        <v>238</v>
      </c>
      <c r="AU265" s="263" t="s">
        <v>82</v>
      </c>
      <c r="AV265" s="16" t="s">
        <v>90</v>
      </c>
      <c r="AW265" s="16" t="s">
        <v>35</v>
      </c>
      <c r="AX265" s="16" t="s">
        <v>73</v>
      </c>
      <c r="AY265" s="263" t="s">
        <v>226</v>
      </c>
    </row>
    <row r="266" spans="1:65" s="13" customFormat="1" ht="11.25">
      <c r="B266" s="198"/>
      <c r="C266" s="199"/>
      <c r="D266" s="200" t="s">
        <v>238</v>
      </c>
      <c r="E266" s="201" t="s">
        <v>19</v>
      </c>
      <c r="F266" s="202" t="s">
        <v>4028</v>
      </c>
      <c r="G266" s="199"/>
      <c r="H266" s="201" t="s">
        <v>19</v>
      </c>
      <c r="I266" s="203"/>
      <c r="J266" s="199"/>
      <c r="K266" s="199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238</v>
      </c>
      <c r="AU266" s="208" t="s">
        <v>82</v>
      </c>
      <c r="AV266" s="13" t="s">
        <v>80</v>
      </c>
      <c r="AW266" s="13" t="s">
        <v>35</v>
      </c>
      <c r="AX266" s="13" t="s">
        <v>73</v>
      </c>
      <c r="AY266" s="208" t="s">
        <v>226</v>
      </c>
    </row>
    <row r="267" spans="1:65" s="14" customFormat="1" ht="11.25">
      <c r="B267" s="209"/>
      <c r="C267" s="210"/>
      <c r="D267" s="200" t="s">
        <v>238</v>
      </c>
      <c r="E267" s="211" t="s">
        <v>19</v>
      </c>
      <c r="F267" s="212" t="s">
        <v>4025</v>
      </c>
      <c r="G267" s="210"/>
      <c r="H267" s="213">
        <v>3.3929999999999998</v>
      </c>
      <c r="I267" s="214"/>
      <c r="J267" s="210"/>
      <c r="K267" s="210"/>
      <c r="L267" s="215"/>
      <c r="M267" s="216"/>
      <c r="N267" s="217"/>
      <c r="O267" s="217"/>
      <c r="P267" s="217"/>
      <c r="Q267" s="217"/>
      <c r="R267" s="217"/>
      <c r="S267" s="217"/>
      <c r="T267" s="218"/>
      <c r="AT267" s="219" t="s">
        <v>238</v>
      </c>
      <c r="AU267" s="219" t="s">
        <v>82</v>
      </c>
      <c r="AV267" s="14" t="s">
        <v>82</v>
      </c>
      <c r="AW267" s="14" t="s">
        <v>35</v>
      </c>
      <c r="AX267" s="14" t="s">
        <v>73</v>
      </c>
      <c r="AY267" s="219" t="s">
        <v>226</v>
      </c>
    </row>
    <row r="268" spans="1:65" s="14" customFormat="1" ht="11.25">
      <c r="B268" s="209"/>
      <c r="C268" s="210"/>
      <c r="D268" s="200" t="s">
        <v>238</v>
      </c>
      <c r="E268" s="211" t="s">
        <v>19</v>
      </c>
      <c r="F268" s="212" t="s">
        <v>4026</v>
      </c>
      <c r="G268" s="210"/>
      <c r="H268" s="213">
        <v>11.403</v>
      </c>
      <c r="I268" s="214"/>
      <c r="J268" s="210"/>
      <c r="K268" s="210"/>
      <c r="L268" s="215"/>
      <c r="M268" s="216"/>
      <c r="N268" s="217"/>
      <c r="O268" s="217"/>
      <c r="P268" s="217"/>
      <c r="Q268" s="217"/>
      <c r="R268" s="217"/>
      <c r="S268" s="217"/>
      <c r="T268" s="218"/>
      <c r="AT268" s="219" t="s">
        <v>238</v>
      </c>
      <c r="AU268" s="219" t="s">
        <v>82</v>
      </c>
      <c r="AV268" s="14" t="s">
        <v>82</v>
      </c>
      <c r="AW268" s="14" t="s">
        <v>35</v>
      </c>
      <c r="AX268" s="14" t="s">
        <v>73</v>
      </c>
      <c r="AY268" s="219" t="s">
        <v>226</v>
      </c>
    </row>
    <row r="269" spans="1:65" s="14" customFormat="1" ht="11.25">
      <c r="B269" s="209"/>
      <c r="C269" s="210"/>
      <c r="D269" s="200" t="s">
        <v>238</v>
      </c>
      <c r="E269" s="211" t="s">
        <v>19</v>
      </c>
      <c r="F269" s="212" t="s">
        <v>4029</v>
      </c>
      <c r="G269" s="210"/>
      <c r="H269" s="213">
        <v>-2.0539999999999998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238</v>
      </c>
      <c r="AU269" s="219" t="s">
        <v>82</v>
      </c>
      <c r="AV269" s="14" t="s">
        <v>82</v>
      </c>
      <c r="AW269" s="14" t="s">
        <v>35</v>
      </c>
      <c r="AX269" s="14" t="s">
        <v>73</v>
      </c>
      <c r="AY269" s="219" t="s">
        <v>226</v>
      </c>
    </row>
    <row r="270" spans="1:65" s="16" customFormat="1" ht="11.25">
      <c r="B270" s="253"/>
      <c r="C270" s="254"/>
      <c r="D270" s="200" t="s">
        <v>238</v>
      </c>
      <c r="E270" s="255" t="s">
        <v>19</v>
      </c>
      <c r="F270" s="256" t="s">
        <v>1207</v>
      </c>
      <c r="G270" s="254"/>
      <c r="H270" s="257">
        <v>12.742000000000001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238</v>
      </c>
      <c r="AU270" s="263" t="s">
        <v>82</v>
      </c>
      <c r="AV270" s="16" t="s">
        <v>90</v>
      </c>
      <c r="AW270" s="16" t="s">
        <v>35</v>
      </c>
      <c r="AX270" s="16" t="s">
        <v>73</v>
      </c>
      <c r="AY270" s="263" t="s">
        <v>226</v>
      </c>
    </row>
    <row r="271" spans="1:65" s="13" customFormat="1" ht="11.25">
      <c r="B271" s="198"/>
      <c r="C271" s="199"/>
      <c r="D271" s="200" t="s">
        <v>238</v>
      </c>
      <c r="E271" s="201" t="s">
        <v>19</v>
      </c>
      <c r="F271" s="202" t="s">
        <v>4030</v>
      </c>
      <c r="G271" s="199"/>
      <c r="H271" s="201" t="s">
        <v>19</v>
      </c>
      <c r="I271" s="203"/>
      <c r="J271" s="199"/>
      <c r="K271" s="199"/>
      <c r="L271" s="204"/>
      <c r="M271" s="205"/>
      <c r="N271" s="206"/>
      <c r="O271" s="206"/>
      <c r="P271" s="206"/>
      <c r="Q271" s="206"/>
      <c r="R271" s="206"/>
      <c r="S271" s="206"/>
      <c r="T271" s="207"/>
      <c r="AT271" s="208" t="s">
        <v>238</v>
      </c>
      <c r="AU271" s="208" t="s">
        <v>82</v>
      </c>
      <c r="AV271" s="13" t="s">
        <v>80</v>
      </c>
      <c r="AW271" s="13" t="s">
        <v>35</v>
      </c>
      <c r="AX271" s="13" t="s">
        <v>73</v>
      </c>
      <c r="AY271" s="208" t="s">
        <v>226</v>
      </c>
    </row>
    <row r="272" spans="1:65" s="14" customFormat="1" ht="11.25">
      <c r="B272" s="209"/>
      <c r="C272" s="210"/>
      <c r="D272" s="200" t="s">
        <v>238</v>
      </c>
      <c r="E272" s="211" t="s">
        <v>19</v>
      </c>
      <c r="F272" s="212" t="s">
        <v>4031</v>
      </c>
      <c r="G272" s="210"/>
      <c r="H272" s="213">
        <v>0.73299999999999998</v>
      </c>
      <c r="I272" s="214"/>
      <c r="J272" s="210"/>
      <c r="K272" s="210"/>
      <c r="L272" s="215"/>
      <c r="M272" s="216"/>
      <c r="N272" s="217"/>
      <c r="O272" s="217"/>
      <c r="P272" s="217"/>
      <c r="Q272" s="217"/>
      <c r="R272" s="217"/>
      <c r="S272" s="217"/>
      <c r="T272" s="218"/>
      <c r="AT272" s="219" t="s">
        <v>238</v>
      </c>
      <c r="AU272" s="219" t="s">
        <v>82</v>
      </c>
      <c r="AV272" s="14" t="s">
        <v>82</v>
      </c>
      <c r="AW272" s="14" t="s">
        <v>35</v>
      </c>
      <c r="AX272" s="14" t="s">
        <v>73</v>
      </c>
      <c r="AY272" s="219" t="s">
        <v>226</v>
      </c>
    </row>
    <row r="273" spans="2:51" s="14" customFormat="1" ht="11.25">
      <c r="B273" s="209"/>
      <c r="C273" s="210"/>
      <c r="D273" s="200" t="s">
        <v>238</v>
      </c>
      <c r="E273" s="211" t="s">
        <v>19</v>
      </c>
      <c r="F273" s="212" t="s">
        <v>4032</v>
      </c>
      <c r="G273" s="210"/>
      <c r="H273" s="213">
        <v>2.585</v>
      </c>
      <c r="I273" s="214"/>
      <c r="J273" s="210"/>
      <c r="K273" s="210"/>
      <c r="L273" s="215"/>
      <c r="M273" s="216"/>
      <c r="N273" s="217"/>
      <c r="O273" s="217"/>
      <c r="P273" s="217"/>
      <c r="Q273" s="217"/>
      <c r="R273" s="217"/>
      <c r="S273" s="217"/>
      <c r="T273" s="218"/>
      <c r="AT273" s="219" t="s">
        <v>238</v>
      </c>
      <c r="AU273" s="219" t="s">
        <v>82</v>
      </c>
      <c r="AV273" s="14" t="s">
        <v>82</v>
      </c>
      <c r="AW273" s="14" t="s">
        <v>35</v>
      </c>
      <c r="AX273" s="14" t="s">
        <v>73</v>
      </c>
      <c r="AY273" s="219" t="s">
        <v>226</v>
      </c>
    </row>
    <row r="274" spans="2:51" s="16" customFormat="1" ht="11.25">
      <c r="B274" s="253"/>
      <c r="C274" s="254"/>
      <c r="D274" s="200" t="s">
        <v>238</v>
      </c>
      <c r="E274" s="255" t="s">
        <v>19</v>
      </c>
      <c r="F274" s="256" t="s">
        <v>1207</v>
      </c>
      <c r="G274" s="254"/>
      <c r="H274" s="257">
        <v>3.3180000000000001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238</v>
      </c>
      <c r="AU274" s="263" t="s">
        <v>82</v>
      </c>
      <c r="AV274" s="16" t="s">
        <v>90</v>
      </c>
      <c r="AW274" s="16" t="s">
        <v>35</v>
      </c>
      <c r="AX274" s="16" t="s">
        <v>73</v>
      </c>
      <c r="AY274" s="263" t="s">
        <v>226</v>
      </c>
    </row>
    <row r="275" spans="2:51" s="13" customFormat="1" ht="11.25">
      <c r="B275" s="198"/>
      <c r="C275" s="199"/>
      <c r="D275" s="200" t="s">
        <v>238</v>
      </c>
      <c r="E275" s="201" t="s">
        <v>19</v>
      </c>
      <c r="F275" s="202" t="s">
        <v>4033</v>
      </c>
      <c r="G275" s="199"/>
      <c r="H275" s="201" t="s">
        <v>19</v>
      </c>
      <c r="I275" s="203"/>
      <c r="J275" s="199"/>
      <c r="K275" s="199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238</v>
      </c>
      <c r="AU275" s="208" t="s">
        <v>82</v>
      </c>
      <c r="AV275" s="13" t="s">
        <v>80</v>
      </c>
      <c r="AW275" s="13" t="s">
        <v>35</v>
      </c>
      <c r="AX275" s="13" t="s">
        <v>73</v>
      </c>
      <c r="AY275" s="208" t="s">
        <v>226</v>
      </c>
    </row>
    <row r="276" spans="2:51" s="14" customFormat="1" ht="11.25">
      <c r="B276" s="209"/>
      <c r="C276" s="210"/>
      <c r="D276" s="200" t="s">
        <v>238</v>
      </c>
      <c r="E276" s="211" t="s">
        <v>19</v>
      </c>
      <c r="F276" s="212" t="s">
        <v>4031</v>
      </c>
      <c r="G276" s="210"/>
      <c r="H276" s="213">
        <v>0.73299999999999998</v>
      </c>
      <c r="I276" s="214"/>
      <c r="J276" s="210"/>
      <c r="K276" s="210"/>
      <c r="L276" s="215"/>
      <c r="M276" s="216"/>
      <c r="N276" s="217"/>
      <c r="O276" s="217"/>
      <c r="P276" s="217"/>
      <c r="Q276" s="217"/>
      <c r="R276" s="217"/>
      <c r="S276" s="217"/>
      <c r="T276" s="218"/>
      <c r="AT276" s="219" t="s">
        <v>238</v>
      </c>
      <c r="AU276" s="219" t="s">
        <v>82</v>
      </c>
      <c r="AV276" s="14" t="s">
        <v>82</v>
      </c>
      <c r="AW276" s="14" t="s">
        <v>35</v>
      </c>
      <c r="AX276" s="14" t="s">
        <v>73</v>
      </c>
      <c r="AY276" s="219" t="s">
        <v>226</v>
      </c>
    </row>
    <row r="277" spans="2:51" s="14" customFormat="1" ht="11.25">
      <c r="B277" s="209"/>
      <c r="C277" s="210"/>
      <c r="D277" s="200" t="s">
        <v>238</v>
      </c>
      <c r="E277" s="211" t="s">
        <v>19</v>
      </c>
      <c r="F277" s="212" t="s">
        <v>4032</v>
      </c>
      <c r="G277" s="210"/>
      <c r="H277" s="213">
        <v>2.585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238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226</v>
      </c>
    </row>
    <row r="278" spans="2:51" s="16" customFormat="1" ht="11.25">
      <c r="B278" s="253"/>
      <c r="C278" s="254"/>
      <c r="D278" s="200" t="s">
        <v>238</v>
      </c>
      <c r="E278" s="255" t="s">
        <v>19</v>
      </c>
      <c r="F278" s="256" t="s">
        <v>1207</v>
      </c>
      <c r="G278" s="254"/>
      <c r="H278" s="257">
        <v>3.3180000000000001</v>
      </c>
      <c r="I278" s="258"/>
      <c r="J278" s="254"/>
      <c r="K278" s="254"/>
      <c r="L278" s="259"/>
      <c r="M278" s="260"/>
      <c r="N278" s="261"/>
      <c r="O278" s="261"/>
      <c r="P278" s="261"/>
      <c r="Q278" s="261"/>
      <c r="R278" s="261"/>
      <c r="S278" s="261"/>
      <c r="T278" s="262"/>
      <c r="AT278" s="263" t="s">
        <v>238</v>
      </c>
      <c r="AU278" s="263" t="s">
        <v>82</v>
      </c>
      <c r="AV278" s="16" t="s">
        <v>90</v>
      </c>
      <c r="AW278" s="16" t="s">
        <v>35</v>
      </c>
      <c r="AX278" s="16" t="s">
        <v>73</v>
      </c>
      <c r="AY278" s="263" t="s">
        <v>226</v>
      </c>
    </row>
    <row r="279" spans="2:51" s="13" customFormat="1" ht="11.25">
      <c r="B279" s="198"/>
      <c r="C279" s="199"/>
      <c r="D279" s="200" t="s">
        <v>238</v>
      </c>
      <c r="E279" s="201" t="s">
        <v>19</v>
      </c>
      <c r="F279" s="202" t="s">
        <v>4034</v>
      </c>
      <c r="G279" s="199"/>
      <c r="H279" s="201" t="s">
        <v>19</v>
      </c>
      <c r="I279" s="203"/>
      <c r="J279" s="199"/>
      <c r="K279" s="199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238</v>
      </c>
      <c r="AU279" s="208" t="s">
        <v>82</v>
      </c>
      <c r="AV279" s="13" t="s">
        <v>80</v>
      </c>
      <c r="AW279" s="13" t="s">
        <v>35</v>
      </c>
      <c r="AX279" s="13" t="s">
        <v>73</v>
      </c>
      <c r="AY279" s="208" t="s">
        <v>226</v>
      </c>
    </row>
    <row r="280" spans="2:51" s="14" customFormat="1" ht="11.25">
      <c r="B280" s="209"/>
      <c r="C280" s="210"/>
      <c r="D280" s="200" t="s">
        <v>238</v>
      </c>
      <c r="E280" s="211" t="s">
        <v>19</v>
      </c>
      <c r="F280" s="212" t="s">
        <v>4035</v>
      </c>
      <c r="G280" s="210"/>
      <c r="H280" s="213">
        <v>0.437</v>
      </c>
      <c r="I280" s="214"/>
      <c r="J280" s="210"/>
      <c r="K280" s="210"/>
      <c r="L280" s="215"/>
      <c r="M280" s="216"/>
      <c r="N280" s="217"/>
      <c r="O280" s="217"/>
      <c r="P280" s="217"/>
      <c r="Q280" s="217"/>
      <c r="R280" s="217"/>
      <c r="S280" s="217"/>
      <c r="T280" s="218"/>
      <c r="AT280" s="219" t="s">
        <v>238</v>
      </c>
      <c r="AU280" s="219" t="s">
        <v>82</v>
      </c>
      <c r="AV280" s="14" t="s">
        <v>82</v>
      </c>
      <c r="AW280" s="14" t="s">
        <v>35</v>
      </c>
      <c r="AX280" s="14" t="s">
        <v>73</v>
      </c>
      <c r="AY280" s="219" t="s">
        <v>226</v>
      </c>
    </row>
    <row r="281" spans="2:51" s="14" customFormat="1" ht="11.25">
      <c r="B281" s="209"/>
      <c r="C281" s="210"/>
      <c r="D281" s="200" t="s">
        <v>238</v>
      </c>
      <c r="E281" s="211" t="s">
        <v>19</v>
      </c>
      <c r="F281" s="212" t="s">
        <v>4036</v>
      </c>
      <c r="G281" s="210"/>
      <c r="H281" s="213">
        <v>1.351</v>
      </c>
      <c r="I281" s="214"/>
      <c r="J281" s="210"/>
      <c r="K281" s="210"/>
      <c r="L281" s="215"/>
      <c r="M281" s="216"/>
      <c r="N281" s="217"/>
      <c r="O281" s="217"/>
      <c r="P281" s="217"/>
      <c r="Q281" s="217"/>
      <c r="R281" s="217"/>
      <c r="S281" s="217"/>
      <c r="T281" s="218"/>
      <c r="AT281" s="219" t="s">
        <v>238</v>
      </c>
      <c r="AU281" s="219" t="s">
        <v>82</v>
      </c>
      <c r="AV281" s="14" t="s">
        <v>82</v>
      </c>
      <c r="AW281" s="14" t="s">
        <v>35</v>
      </c>
      <c r="AX281" s="14" t="s">
        <v>73</v>
      </c>
      <c r="AY281" s="219" t="s">
        <v>226</v>
      </c>
    </row>
    <row r="282" spans="2:51" s="16" customFormat="1" ht="11.25">
      <c r="B282" s="253"/>
      <c r="C282" s="254"/>
      <c r="D282" s="200" t="s">
        <v>238</v>
      </c>
      <c r="E282" s="255" t="s">
        <v>19</v>
      </c>
      <c r="F282" s="256" t="s">
        <v>1207</v>
      </c>
      <c r="G282" s="254"/>
      <c r="H282" s="257">
        <v>1.788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238</v>
      </c>
      <c r="AU282" s="263" t="s">
        <v>82</v>
      </c>
      <c r="AV282" s="16" t="s">
        <v>90</v>
      </c>
      <c r="AW282" s="16" t="s">
        <v>35</v>
      </c>
      <c r="AX282" s="16" t="s">
        <v>73</v>
      </c>
      <c r="AY282" s="263" t="s">
        <v>226</v>
      </c>
    </row>
    <row r="283" spans="2:51" s="15" customFormat="1" ht="11.25">
      <c r="B283" s="220"/>
      <c r="C283" s="221"/>
      <c r="D283" s="200" t="s">
        <v>238</v>
      </c>
      <c r="E283" s="222" t="s">
        <v>19</v>
      </c>
      <c r="F283" s="223" t="s">
        <v>4037</v>
      </c>
      <c r="G283" s="221"/>
      <c r="H283" s="224">
        <v>33.61</v>
      </c>
      <c r="I283" s="225"/>
      <c r="J283" s="221"/>
      <c r="K283" s="221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238</v>
      </c>
      <c r="AU283" s="230" t="s">
        <v>82</v>
      </c>
      <c r="AV283" s="15" t="s">
        <v>143</v>
      </c>
      <c r="AW283" s="15" t="s">
        <v>35</v>
      </c>
      <c r="AX283" s="15" t="s">
        <v>73</v>
      </c>
      <c r="AY283" s="230" t="s">
        <v>226</v>
      </c>
    </row>
    <row r="284" spans="2:51" s="13" customFormat="1" ht="11.25">
      <c r="B284" s="198"/>
      <c r="C284" s="199"/>
      <c r="D284" s="200" t="s">
        <v>238</v>
      </c>
      <c r="E284" s="201" t="s">
        <v>19</v>
      </c>
      <c r="F284" s="202" t="s">
        <v>4038</v>
      </c>
      <c r="G284" s="199"/>
      <c r="H284" s="201" t="s">
        <v>19</v>
      </c>
      <c r="I284" s="203"/>
      <c r="J284" s="199"/>
      <c r="K284" s="199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238</v>
      </c>
      <c r="AU284" s="208" t="s">
        <v>82</v>
      </c>
      <c r="AV284" s="13" t="s">
        <v>80</v>
      </c>
      <c r="AW284" s="13" t="s">
        <v>35</v>
      </c>
      <c r="AX284" s="13" t="s">
        <v>73</v>
      </c>
      <c r="AY284" s="208" t="s">
        <v>226</v>
      </c>
    </row>
    <row r="285" spans="2:51" s="14" customFormat="1" ht="11.25">
      <c r="B285" s="209"/>
      <c r="C285" s="210"/>
      <c r="D285" s="200" t="s">
        <v>238</v>
      </c>
      <c r="E285" s="211" t="s">
        <v>19</v>
      </c>
      <c r="F285" s="212" t="s">
        <v>4039</v>
      </c>
      <c r="G285" s="210"/>
      <c r="H285" s="213">
        <v>12.757</v>
      </c>
      <c r="I285" s="214"/>
      <c r="J285" s="210"/>
      <c r="K285" s="210"/>
      <c r="L285" s="215"/>
      <c r="M285" s="216"/>
      <c r="N285" s="217"/>
      <c r="O285" s="217"/>
      <c r="P285" s="217"/>
      <c r="Q285" s="217"/>
      <c r="R285" s="217"/>
      <c r="S285" s="217"/>
      <c r="T285" s="218"/>
      <c r="AT285" s="219" t="s">
        <v>238</v>
      </c>
      <c r="AU285" s="219" t="s">
        <v>82</v>
      </c>
      <c r="AV285" s="14" t="s">
        <v>82</v>
      </c>
      <c r="AW285" s="14" t="s">
        <v>35</v>
      </c>
      <c r="AX285" s="14" t="s">
        <v>73</v>
      </c>
      <c r="AY285" s="219" t="s">
        <v>226</v>
      </c>
    </row>
    <row r="286" spans="2:51" s="14" customFormat="1" ht="11.25">
      <c r="B286" s="209"/>
      <c r="C286" s="210"/>
      <c r="D286" s="200" t="s">
        <v>238</v>
      </c>
      <c r="E286" s="211" t="s">
        <v>19</v>
      </c>
      <c r="F286" s="212" t="s">
        <v>4040</v>
      </c>
      <c r="G286" s="210"/>
      <c r="H286" s="213">
        <v>4.0190000000000001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238</v>
      </c>
      <c r="AU286" s="219" t="s">
        <v>82</v>
      </c>
      <c r="AV286" s="14" t="s">
        <v>82</v>
      </c>
      <c r="AW286" s="14" t="s">
        <v>35</v>
      </c>
      <c r="AX286" s="14" t="s">
        <v>73</v>
      </c>
      <c r="AY286" s="219" t="s">
        <v>226</v>
      </c>
    </row>
    <row r="287" spans="2:51" s="15" customFormat="1" ht="11.25">
      <c r="B287" s="220"/>
      <c r="C287" s="221"/>
      <c r="D287" s="200" t="s">
        <v>238</v>
      </c>
      <c r="E287" s="222" t="s">
        <v>19</v>
      </c>
      <c r="F287" s="223" t="s">
        <v>4041</v>
      </c>
      <c r="G287" s="221"/>
      <c r="H287" s="224">
        <v>16.776</v>
      </c>
      <c r="I287" s="225"/>
      <c r="J287" s="221"/>
      <c r="K287" s="221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238</v>
      </c>
      <c r="AU287" s="230" t="s">
        <v>82</v>
      </c>
      <c r="AV287" s="15" t="s">
        <v>143</v>
      </c>
      <c r="AW287" s="15" t="s">
        <v>35</v>
      </c>
      <c r="AX287" s="15" t="s">
        <v>73</v>
      </c>
      <c r="AY287" s="230" t="s">
        <v>226</v>
      </c>
    </row>
    <row r="288" spans="2:51" s="14" customFormat="1" ht="11.25">
      <c r="B288" s="209"/>
      <c r="C288" s="210"/>
      <c r="D288" s="200" t="s">
        <v>238</v>
      </c>
      <c r="E288" s="211" t="s">
        <v>19</v>
      </c>
      <c r="F288" s="212" t="s">
        <v>4042</v>
      </c>
      <c r="G288" s="210"/>
      <c r="H288" s="213">
        <v>33.61</v>
      </c>
      <c r="I288" s="214"/>
      <c r="J288" s="210"/>
      <c r="K288" s="210"/>
      <c r="L288" s="215"/>
      <c r="M288" s="216"/>
      <c r="N288" s="217"/>
      <c r="O288" s="217"/>
      <c r="P288" s="217"/>
      <c r="Q288" s="217"/>
      <c r="R288" s="217"/>
      <c r="S288" s="217"/>
      <c r="T288" s="218"/>
      <c r="AT288" s="219" t="s">
        <v>238</v>
      </c>
      <c r="AU288" s="219" t="s">
        <v>82</v>
      </c>
      <c r="AV288" s="14" t="s">
        <v>82</v>
      </c>
      <c r="AW288" s="14" t="s">
        <v>35</v>
      </c>
      <c r="AX288" s="14" t="s">
        <v>73</v>
      </c>
      <c r="AY288" s="219" t="s">
        <v>226</v>
      </c>
    </row>
    <row r="289" spans="1:65" s="14" customFormat="1" ht="11.25">
      <c r="B289" s="209"/>
      <c r="C289" s="210"/>
      <c r="D289" s="200" t="s">
        <v>238</v>
      </c>
      <c r="E289" s="211" t="s">
        <v>19</v>
      </c>
      <c r="F289" s="212" t="s">
        <v>4043</v>
      </c>
      <c r="G289" s="210"/>
      <c r="H289" s="213">
        <v>16.776</v>
      </c>
      <c r="I289" s="214"/>
      <c r="J289" s="210"/>
      <c r="K289" s="210"/>
      <c r="L289" s="215"/>
      <c r="M289" s="216"/>
      <c r="N289" s="217"/>
      <c r="O289" s="217"/>
      <c r="P289" s="217"/>
      <c r="Q289" s="217"/>
      <c r="R289" s="217"/>
      <c r="S289" s="217"/>
      <c r="T289" s="218"/>
      <c r="AT289" s="219" t="s">
        <v>238</v>
      </c>
      <c r="AU289" s="219" t="s">
        <v>82</v>
      </c>
      <c r="AV289" s="14" t="s">
        <v>82</v>
      </c>
      <c r="AW289" s="14" t="s">
        <v>35</v>
      </c>
      <c r="AX289" s="14" t="s">
        <v>73</v>
      </c>
      <c r="AY289" s="219" t="s">
        <v>226</v>
      </c>
    </row>
    <row r="290" spans="1:65" s="15" customFormat="1" ht="11.25">
      <c r="B290" s="220"/>
      <c r="C290" s="221"/>
      <c r="D290" s="200" t="s">
        <v>238</v>
      </c>
      <c r="E290" s="222" t="s">
        <v>19</v>
      </c>
      <c r="F290" s="223" t="s">
        <v>4044</v>
      </c>
      <c r="G290" s="221"/>
      <c r="H290" s="224">
        <v>50.386000000000003</v>
      </c>
      <c r="I290" s="225"/>
      <c r="J290" s="221"/>
      <c r="K290" s="221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238</v>
      </c>
      <c r="AU290" s="230" t="s">
        <v>82</v>
      </c>
      <c r="AV290" s="15" t="s">
        <v>143</v>
      </c>
      <c r="AW290" s="15" t="s">
        <v>35</v>
      </c>
      <c r="AX290" s="15" t="s">
        <v>80</v>
      </c>
      <c r="AY290" s="230" t="s">
        <v>226</v>
      </c>
    </row>
    <row r="291" spans="1:65" s="2" customFormat="1" ht="16.5" customHeight="1">
      <c r="A291" s="36"/>
      <c r="B291" s="37"/>
      <c r="C291" s="180" t="s">
        <v>355</v>
      </c>
      <c r="D291" s="180" t="s">
        <v>229</v>
      </c>
      <c r="E291" s="181" t="s">
        <v>4045</v>
      </c>
      <c r="F291" s="182" t="s">
        <v>4046</v>
      </c>
      <c r="G291" s="183" t="s">
        <v>232</v>
      </c>
      <c r="H291" s="184">
        <v>430.4</v>
      </c>
      <c r="I291" s="185"/>
      <c r="J291" s="186">
        <f>ROUND(I291*H291,2)</f>
        <v>0</v>
      </c>
      <c r="K291" s="182" t="s">
        <v>233</v>
      </c>
      <c r="L291" s="41"/>
      <c r="M291" s="187" t="s">
        <v>19</v>
      </c>
      <c r="N291" s="188" t="s">
        <v>44</v>
      </c>
      <c r="O291" s="66"/>
      <c r="P291" s="189">
        <f>O291*H291</f>
        <v>0</v>
      </c>
      <c r="Q291" s="189">
        <v>2.7469E-3</v>
      </c>
      <c r="R291" s="189">
        <f>Q291*H291</f>
        <v>1.1822657599999999</v>
      </c>
      <c r="S291" s="189">
        <v>0</v>
      </c>
      <c r="T291" s="190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91" t="s">
        <v>143</v>
      </c>
      <c r="AT291" s="191" t="s">
        <v>229</v>
      </c>
      <c r="AU291" s="191" t="s">
        <v>82</v>
      </c>
      <c r="AY291" s="19" t="s">
        <v>226</v>
      </c>
      <c r="BE291" s="192">
        <f>IF(N291="základní",J291,0)</f>
        <v>0</v>
      </c>
      <c r="BF291" s="192">
        <f>IF(N291="snížená",J291,0)</f>
        <v>0</v>
      </c>
      <c r="BG291" s="192">
        <f>IF(N291="zákl. přenesená",J291,0)</f>
        <v>0</v>
      </c>
      <c r="BH291" s="192">
        <f>IF(N291="sníž. přenesená",J291,0)</f>
        <v>0</v>
      </c>
      <c r="BI291" s="192">
        <f>IF(N291="nulová",J291,0)</f>
        <v>0</v>
      </c>
      <c r="BJ291" s="19" t="s">
        <v>80</v>
      </c>
      <c r="BK291" s="192">
        <f>ROUND(I291*H291,2)</f>
        <v>0</v>
      </c>
      <c r="BL291" s="19" t="s">
        <v>143</v>
      </c>
      <c r="BM291" s="191" t="s">
        <v>4047</v>
      </c>
    </row>
    <row r="292" spans="1:65" s="2" customFormat="1" ht="11.25">
      <c r="A292" s="36"/>
      <c r="B292" s="37"/>
      <c r="C292" s="38"/>
      <c r="D292" s="193" t="s">
        <v>236</v>
      </c>
      <c r="E292" s="38"/>
      <c r="F292" s="194" t="s">
        <v>4048</v>
      </c>
      <c r="G292" s="38"/>
      <c r="H292" s="38"/>
      <c r="I292" s="195"/>
      <c r="J292" s="38"/>
      <c r="K292" s="38"/>
      <c r="L292" s="41"/>
      <c r="M292" s="196"/>
      <c r="N292" s="197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236</v>
      </c>
      <c r="AU292" s="19" t="s">
        <v>82</v>
      </c>
    </row>
    <row r="293" spans="1:65" s="13" customFormat="1" ht="11.25">
      <c r="B293" s="198"/>
      <c r="C293" s="199"/>
      <c r="D293" s="200" t="s">
        <v>238</v>
      </c>
      <c r="E293" s="201" t="s">
        <v>19</v>
      </c>
      <c r="F293" s="202" t="s">
        <v>4022</v>
      </c>
      <c r="G293" s="199"/>
      <c r="H293" s="201" t="s">
        <v>19</v>
      </c>
      <c r="I293" s="203"/>
      <c r="J293" s="199"/>
      <c r="K293" s="199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238</v>
      </c>
      <c r="AU293" s="208" t="s">
        <v>82</v>
      </c>
      <c r="AV293" s="13" t="s">
        <v>80</v>
      </c>
      <c r="AW293" s="13" t="s">
        <v>35</v>
      </c>
      <c r="AX293" s="13" t="s">
        <v>73</v>
      </c>
      <c r="AY293" s="208" t="s">
        <v>226</v>
      </c>
    </row>
    <row r="294" spans="1:65" s="13" customFormat="1" ht="11.25">
      <c r="B294" s="198"/>
      <c r="C294" s="199"/>
      <c r="D294" s="200" t="s">
        <v>238</v>
      </c>
      <c r="E294" s="201" t="s">
        <v>19</v>
      </c>
      <c r="F294" s="202" t="s">
        <v>4023</v>
      </c>
      <c r="G294" s="199"/>
      <c r="H294" s="201" t="s">
        <v>19</v>
      </c>
      <c r="I294" s="203"/>
      <c r="J294" s="199"/>
      <c r="K294" s="199"/>
      <c r="L294" s="204"/>
      <c r="M294" s="205"/>
      <c r="N294" s="206"/>
      <c r="O294" s="206"/>
      <c r="P294" s="206"/>
      <c r="Q294" s="206"/>
      <c r="R294" s="206"/>
      <c r="S294" s="206"/>
      <c r="T294" s="207"/>
      <c r="AT294" s="208" t="s">
        <v>238</v>
      </c>
      <c r="AU294" s="208" t="s">
        <v>82</v>
      </c>
      <c r="AV294" s="13" t="s">
        <v>80</v>
      </c>
      <c r="AW294" s="13" t="s">
        <v>35</v>
      </c>
      <c r="AX294" s="13" t="s">
        <v>73</v>
      </c>
      <c r="AY294" s="208" t="s">
        <v>226</v>
      </c>
    </row>
    <row r="295" spans="1:65" s="13" customFormat="1" ht="11.25">
      <c r="B295" s="198"/>
      <c r="C295" s="199"/>
      <c r="D295" s="200" t="s">
        <v>238</v>
      </c>
      <c r="E295" s="201" t="s">
        <v>19</v>
      </c>
      <c r="F295" s="202" t="s">
        <v>4024</v>
      </c>
      <c r="G295" s="199"/>
      <c r="H295" s="201" t="s">
        <v>19</v>
      </c>
      <c r="I295" s="203"/>
      <c r="J295" s="199"/>
      <c r="K295" s="199"/>
      <c r="L295" s="204"/>
      <c r="M295" s="205"/>
      <c r="N295" s="206"/>
      <c r="O295" s="206"/>
      <c r="P295" s="206"/>
      <c r="Q295" s="206"/>
      <c r="R295" s="206"/>
      <c r="S295" s="206"/>
      <c r="T295" s="207"/>
      <c r="AT295" s="208" t="s">
        <v>238</v>
      </c>
      <c r="AU295" s="208" t="s">
        <v>82</v>
      </c>
      <c r="AV295" s="13" t="s">
        <v>80</v>
      </c>
      <c r="AW295" s="13" t="s">
        <v>35</v>
      </c>
      <c r="AX295" s="13" t="s">
        <v>73</v>
      </c>
      <c r="AY295" s="208" t="s">
        <v>226</v>
      </c>
    </row>
    <row r="296" spans="1:65" s="14" customFormat="1" ht="11.25">
      <c r="B296" s="209"/>
      <c r="C296" s="210"/>
      <c r="D296" s="200" t="s">
        <v>238</v>
      </c>
      <c r="E296" s="211" t="s">
        <v>19</v>
      </c>
      <c r="F296" s="212" t="s">
        <v>4049</v>
      </c>
      <c r="G296" s="210"/>
      <c r="H296" s="213">
        <v>27.14</v>
      </c>
      <c r="I296" s="214"/>
      <c r="J296" s="210"/>
      <c r="K296" s="210"/>
      <c r="L296" s="215"/>
      <c r="M296" s="216"/>
      <c r="N296" s="217"/>
      <c r="O296" s="217"/>
      <c r="P296" s="217"/>
      <c r="Q296" s="217"/>
      <c r="R296" s="217"/>
      <c r="S296" s="217"/>
      <c r="T296" s="218"/>
      <c r="AT296" s="219" t="s">
        <v>238</v>
      </c>
      <c r="AU296" s="219" t="s">
        <v>82</v>
      </c>
      <c r="AV296" s="14" t="s">
        <v>82</v>
      </c>
      <c r="AW296" s="14" t="s">
        <v>35</v>
      </c>
      <c r="AX296" s="14" t="s">
        <v>73</v>
      </c>
      <c r="AY296" s="219" t="s">
        <v>226</v>
      </c>
    </row>
    <row r="297" spans="1:65" s="14" customFormat="1" ht="11.25">
      <c r="B297" s="209"/>
      <c r="C297" s="210"/>
      <c r="D297" s="200" t="s">
        <v>238</v>
      </c>
      <c r="E297" s="211" t="s">
        <v>19</v>
      </c>
      <c r="F297" s="212" t="s">
        <v>4050</v>
      </c>
      <c r="G297" s="210"/>
      <c r="H297" s="213">
        <v>91.227000000000004</v>
      </c>
      <c r="I297" s="214"/>
      <c r="J297" s="210"/>
      <c r="K297" s="210"/>
      <c r="L297" s="215"/>
      <c r="M297" s="216"/>
      <c r="N297" s="217"/>
      <c r="O297" s="217"/>
      <c r="P297" s="217"/>
      <c r="Q297" s="217"/>
      <c r="R297" s="217"/>
      <c r="S297" s="217"/>
      <c r="T297" s="218"/>
      <c r="AT297" s="219" t="s">
        <v>238</v>
      </c>
      <c r="AU297" s="219" t="s">
        <v>82</v>
      </c>
      <c r="AV297" s="14" t="s">
        <v>82</v>
      </c>
      <c r="AW297" s="14" t="s">
        <v>35</v>
      </c>
      <c r="AX297" s="14" t="s">
        <v>73</v>
      </c>
      <c r="AY297" s="219" t="s">
        <v>226</v>
      </c>
    </row>
    <row r="298" spans="1:65" s="14" customFormat="1" ht="11.25">
      <c r="B298" s="209"/>
      <c r="C298" s="210"/>
      <c r="D298" s="200" t="s">
        <v>238</v>
      </c>
      <c r="E298" s="211" t="s">
        <v>19</v>
      </c>
      <c r="F298" s="212" t="s">
        <v>4051</v>
      </c>
      <c r="G298" s="210"/>
      <c r="H298" s="213">
        <v>2.593</v>
      </c>
      <c r="I298" s="214"/>
      <c r="J298" s="210"/>
      <c r="K298" s="210"/>
      <c r="L298" s="215"/>
      <c r="M298" s="216"/>
      <c r="N298" s="217"/>
      <c r="O298" s="217"/>
      <c r="P298" s="217"/>
      <c r="Q298" s="217"/>
      <c r="R298" s="217"/>
      <c r="S298" s="217"/>
      <c r="T298" s="218"/>
      <c r="AT298" s="219" t="s">
        <v>238</v>
      </c>
      <c r="AU298" s="219" t="s">
        <v>82</v>
      </c>
      <c r="AV298" s="14" t="s">
        <v>82</v>
      </c>
      <c r="AW298" s="14" t="s">
        <v>35</v>
      </c>
      <c r="AX298" s="14" t="s">
        <v>73</v>
      </c>
      <c r="AY298" s="219" t="s">
        <v>226</v>
      </c>
    </row>
    <row r="299" spans="1:65" s="14" customFormat="1" ht="11.25">
      <c r="B299" s="209"/>
      <c r="C299" s="210"/>
      <c r="D299" s="200" t="s">
        <v>238</v>
      </c>
      <c r="E299" s="211" t="s">
        <v>19</v>
      </c>
      <c r="F299" s="212" t="s">
        <v>4052</v>
      </c>
      <c r="G299" s="210"/>
      <c r="H299" s="213">
        <v>-9.4079999999999995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238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226</v>
      </c>
    </row>
    <row r="300" spans="1:65" s="16" customFormat="1" ht="11.25">
      <c r="B300" s="253"/>
      <c r="C300" s="254"/>
      <c r="D300" s="200" t="s">
        <v>238</v>
      </c>
      <c r="E300" s="255" t="s">
        <v>19</v>
      </c>
      <c r="F300" s="256" t="s">
        <v>1207</v>
      </c>
      <c r="G300" s="254"/>
      <c r="H300" s="257">
        <v>111.55200000000001</v>
      </c>
      <c r="I300" s="258"/>
      <c r="J300" s="254"/>
      <c r="K300" s="254"/>
      <c r="L300" s="259"/>
      <c r="M300" s="260"/>
      <c r="N300" s="261"/>
      <c r="O300" s="261"/>
      <c r="P300" s="261"/>
      <c r="Q300" s="261"/>
      <c r="R300" s="261"/>
      <c r="S300" s="261"/>
      <c r="T300" s="262"/>
      <c r="AT300" s="263" t="s">
        <v>238</v>
      </c>
      <c r="AU300" s="263" t="s">
        <v>82</v>
      </c>
      <c r="AV300" s="16" t="s">
        <v>90</v>
      </c>
      <c r="AW300" s="16" t="s">
        <v>35</v>
      </c>
      <c r="AX300" s="16" t="s">
        <v>73</v>
      </c>
      <c r="AY300" s="263" t="s">
        <v>226</v>
      </c>
    </row>
    <row r="301" spans="1:65" s="13" customFormat="1" ht="11.25">
      <c r="B301" s="198"/>
      <c r="C301" s="199"/>
      <c r="D301" s="200" t="s">
        <v>238</v>
      </c>
      <c r="E301" s="201" t="s">
        <v>19</v>
      </c>
      <c r="F301" s="202" t="s">
        <v>4028</v>
      </c>
      <c r="G301" s="199"/>
      <c r="H301" s="201" t="s">
        <v>19</v>
      </c>
      <c r="I301" s="203"/>
      <c r="J301" s="199"/>
      <c r="K301" s="199"/>
      <c r="L301" s="204"/>
      <c r="M301" s="205"/>
      <c r="N301" s="206"/>
      <c r="O301" s="206"/>
      <c r="P301" s="206"/>
      <c r="Q301" s="206"/>
      <c r="R301" s="206"/>
      <c r="S301" s="206"/>
      <c r="T301" s="207"/>
      <c r="AT301" s="208" t="s">
        <v>238</v>
      </c>
      <c r="AU301" s="208" t="s">
        <v>82</v>
      </c>
      <c r="AV301" s="13" t="s">
        <v>80</v>
      </c>
      <c r="AW301" s="13" t="s">
        <v>35</v>
      </c>
      <c r="AX301" s="13" t="s">
        <v>73</v>
      </c>
      <c r="AY301" s="208" t="s">
        <v>226</v>
      </c>
    </row>
    <row r="302" spans="1:65" s="14" customFormat="1" ht="11.25">
      <c r="B302" s="209"/>
      <c r="C302" s="210"/>
      <c r="D302" s="200" t="s">
        <v>238</v>
      </c>
      <c r="E302" s="211" t="s">
        <v>19</v>
      </c>
      <c r="F302" s="212" t="s">
        <v>4049</v>
      </c>
      <c r="G302" s="210"/>
      <c r="H302" s="213">
        <v>27.14</v>
      </c>
      <c r="I302" s="214"/>
      <c r="J302" s="210"/>
      <c r="K302" s="210"/>
      <c r="L302" s="215"/>
      <c r="M302" s="216"/>
      <c r="N302" s="217"/>
      <c r="O302" s="217"/>
      <c r="P302" s="217"/>
      <c r="Q302" s="217"/>
      <c r="R302" s="217"/>
      <c r="S302" s="217"/>
      <c r="T302" s="218"/>
      <c r="AT302" s="219" t="s">
        <v>238</v>
      </c>
      <c r="AU302" s="219" t="s">
        <v>82</v>
      </c>
      <c r="AV302" s="14" t="s">
        <v>82</v>
      </c>
      <c r="AW302" s="14" t="s">
        <v>35</v>
      </c>
      <c r="AX302" s="14" t="s">
        <v>73</v>
      </c>
      <c r="AY302" s="219" t="s">
        <v>226</v>
      </c>
    </row>
    <row r="303" spans="1:65" s="14" customFormat="1" ht="11.25">
      <c r="B303" s="209"/>
      <c r="C303" s="210"/>
      <c r="D303" s="200" t="s">
        <v>238</v>
      </c>
      <c r="E303" s="211" t="s">
        <v>19</v>
      </c>
      <c r="F303" s="212" t="s">
        <v>4050</v>
      </c>
      <c r="G303" s="210"/>
      <c r="H303" s="213">
        <v>91.227000000000004</v>
      </c>
      <c r="I303" s="214"/>
      <c r="J303" s="210"/>
      <c r="K303" s="210"/>
      <c r="L303" s="215"/>
      <c r="M303" s="216"/>
      <c r="N303" s="217"/>
      <c r="O303" s="217"/>
      <c r="P303" s="217"/>
      <c r="Q303" s="217"/>
      <c r="R303" s="217"/>
      <c r="S303" s="217"/>
      <c r="T303" s="218"/>
      <c r="AT303" s="219" t="s">
        <v>238</v>
      </c>
      <c r="AU303" s="219" t="s">
        <v>82</v>
      </c>
      <c r="AV303" s="14" t="s">
        <v>82</v>
      </c>
      <c r="AW303" s="14" t="s">
        <v>35</v>
      </c>
      <c r="AX303" s="14" t="s">
        <v>73</v>
      </c>
      <c r="AY303" s="219" t="s">
        <v>226</v>
      </c>
    </row>
    <row r="304" spans="1:65" s="14" customFormat="1" ht="11.25">
      <c r="B304" s="209"/>
      <c r="C304" s="210"/>
      <c r="D304" s="200" t="s">
        <v>238</v>
      </c>
      <c r="E304" s="211" t="s">
        <v>19</v>
      </c>
      <c r="F304" s="212" t="s">
        <v>4053</v>
      </c>
      <c r="G304" s="210"/>
      <c r="H304" s="213">
        <v>3.22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238</v>
      </c>
      <c r="AU304" s="219" t="s">
        <v>82</v>
      </c>
      <c r="AV304" s="14" t="s">
        <v>82</v>
      </c>
      <c r="AW304" s="14" t="s">
        <v>35</v>
      </c>
      <c r="AX304" s="14" t="s">
        <v>73</v>
      </c>
      <c r="AY304" s="219" t="s">
        <v>226</v>
      </c>
    </row>
    <row r="305" spans="2:51" s="14" customFormat="1" ht="11.25">
      <c r="B305" s="209"/>
      <c r="C305" s="210"/>
      <c r="D305" s="200" t="s">
        <v>238</v>
      </c>
      <c r="E305" s="211" t="s">
        <v>19</v>
      </c>
      <c r="F305" s="212" t="s">
        <v>4054</v>
      </c>
      <c r="G305" s="210"/>
      <c r="H305" s="213">
        <v>-8.218</v>
      </c>
      <c r="I305" s="214"/>
      <c r="J305" s="210"/>
      <c r="K305" s="210"/>
      <c r="L305" s="215"/>
      <c r="M305" s="216"/>
      <c r="N305" s="217"/>
      <c r="O305" s="217"/>
      <c r="P305" s="217"/>
      <c r="Q305" s="217"/>
      <c r="R305" s="217"/>
      <c r="S305" s="217"/>
      <c r="T305" s="218"/>
      <c r="AT305" s="219" t="s">
        <v>238</v>
      </c>
      <c r="AU305" s="219" t="s">
        <v>82</v>
      </c>
      <c r="AV305" s="14" t="s">
        <v>82</v>
      </c>
      <c r="AW305" s="14" t="s">
        <v>35</v>
      </c>
      <c r="AX305" s="14" t="s">
        <v>73</v>
      </c>
      <c r="AY305" s="219" t="s">
        <v>226</v>
      </c>
    </row>
    <row r="306" spans="2:51" s="16" customFormat="1" ht="11.25">
      <c r="B306" s="253"/>
      <c r="C306" s="254"/>
      <c r="D306" s="200" t="s">
        <v>238</v>
      </c>
      <c r="E306" s="255" t="s">
        <v>19</v>
      </c>
      <c r="F306" s="256" t="s">
        <v>1207</v>
      </c>
      <c r="G306" s="254"/>
      <c r="H306" s="257">
        <v>113.369</v>
      </c>
      <c r="I306" s="258"/>
      <c r="J306" s="254"/>
      <c r="K306" s="254"/>
      <c r="L306" s="259"/>
      <c r="M306" s="260"/>
      <c r="N306" s="261"/>
      <c r="O306" s="261"/>
      <c r="P306" s="261"/>
      <c r="Q306" s="261"/>
      <c r="R306" s="261"/>
      <c r="S306" s="261"/>
      <c r="T306" s="262"/>
      <c r="AT306" s="263" t="s">
        <v>238</v>
      </c>
      <c r="AU306" s="263" t="s">
        <v>82</v>
      </c>
      <c r="AV306" s="16" t="s">
        <v>90</v>
      </c>
      <c r="AW306" s="16" t="s">
        <v>35</v>
      </c>
      <c r="AX306" s="16" t="s">
        <v>73</v>
      </c>
      <c r="AY306" s="263" t="s">
        <v>226</v>
      </c>
    </row>
    <row r="307" spans="2:51" s="13" customFormat="1" ht="11.25">
      <c r="B307" s="198"/>
      <c r="C307" s="199"/>
      <c r="D307" s="200" t="s">
        <v>238</v>
      </c>
      <c r="E307" s="201" t="s">
        <v>19</v>
      </c>
      <c r="F307" s="202" t="s">
        <v>4030</v>
      </c>
      <c r="G307" s="199"/>
      <c r="H307" s="201" t="s">
        <v>19</v>
      </c>
      <c r="I307" s="203"/>
      <c r="J307" s="199"/>
      <c r="K307" s="199"/>
      <c r="L307" s="204"/>
      <c r="M307" s="205"/>
      <c r="N307" s="206"/>
      <c r="O307" s="206"/>
      <c r="P307" s="206"/>
      <c r="Q307" s="206"/>
      <c r="R307" s="206"/>
      <c r="S307" s="206"/>
      <c r="T307" s="207"/>
      <c r="AT307" s="208" t="s">
        <v>238</v>
      </c>
      <c r="AU307" s="208" t="s">
        <v>82</v>
      </c>
      <c r="AV307" s="13" t="s">
        <v>80</v>
      </c>
      <c r="AW307" s="13" t="s">
        <v>35</v>
      </c>
      <c r="AX307" s="13" t="s">
        <v>73</v>
      </c>
      <c r="AY307" s="208" t="s">
        <v>226</v>
      </c>
    </row>
    <row r="308" spans="2:51" s="14" customFormat="1" ht="11.25">
      <c r="B308" s="209"/>
      <c r="C308" s="210"/>
      <c r="D308" s="200" t="s">
        <v>238</v>
      </c>
      <c r="E308" s="211" t="s">
        <v>19</v>
      </c>
      <c r="F308" s="212" t="s">
        <v>4055</v>
      </c>
      <c r="G308" s="210"/>
      <c r="H308" s="213">
        <v>5.8650000000000002</v>
      </c>
      <c r="I308" s="214"/>
      <c r="J308" s="210"/>
      <c r="K308" s="210"/>
      <c r="L308" s="215"/>
      <c r="M308" s="216"/>
      <c r="N308" s="217"/>
      <c r="O308" s="217"/>
      <c r="P308" s="217"/>
      <c r="Q308" s="217"/>
      <c r="R308" s="217"/>
      <c r="S308" s="217"/>
      <c r="T308" s="218"/>
      <c r="AT308" s="219" t="s">
        <v>238</v>
      </c>
      <c r="AU308" s="219" t="s">
        <v>82</v>
      </c>
      <c r="AV308" s="14" t="s">
        <v>82</v>
      </c>
      <c r="AW308" s="14" t="s">
        <v>35</v>
      </c>
      <c r="AX308" s="14" t="s">
        <v>73</v>
      </c>
      <c r="AY308" s="219" t="s">
        <v>226</v>
      </c>
    </row>
    <row r="309" spans="2:51" s="14" customFormat="1" ht="11.25">
      <c r="B309" s="209"/>
      <c r="C309" s="210"/>
      <c r="D309" s="200" t="s">
        <v>238</v>
      </c>
      <c r="E309" s="211" t="s">
        <v>19</v>
      </c>
      <c r="F309" s="212" t="s">
        <v>4056</v>
      </c>
      <c r="G309" s="210"/>
      <c r="H309" s="213">
        <v>20.681000000000001</v>
      </c>
      <c r="I309" s="214"/>
      <c r="J309" s="210"/>
      <c r="K309" s="210"/>
      <c r="L309" s="215"/>
      <c r="M309" s="216"/>
      <c r="N309" s="217"/>
      <c r="O309" s="217"/>
      <c r="P309" s="217"/>
      <c r="Q309" s="217"/>
      <c r="R309" s="217"/>
      <c r="S309" s="217"/>
      <c r="T309" s="218"/>
      <c r="AT309" s="219" t="s">
        <v>238</v>
      </c>
      <c r="AU309" s="219" t="s">
        <v>82</v>
      </c>
      <c r="AV309" s="14" t="s">
        <v>82</v>
      </c>
      <c r="AW309" s="14" t="s">
        <v>35</v>
      </c>
      <c r="AX309" s="14" t="s">
        <v>73</v>
      </c>
      <c r="AY309" s="219" t="s">
        <v>226</v>
      </c>
    </row>
    <row r="310" spans="2:51" s="16" customFormat="1" ht="11.25">
      <c r="B310" s="253"/>
      <c r="C310" s="254"/>
      <c r="D310" s="200" t="s">
        <v>238</v>
      </c>
      <c r="E310" s="255" t="s">
        <v>19</v>
      </c>
      <c r="F310" s="256" t="s">
        <v>1207</v>
      </c>
      <c r="G310" s="254"/>
      <c r="H310" s="257">
        <v>26.545999999999999</v>
      </c>
      <c r="I310" s="258"/>
      <c r="J310" s="254"/>
      <c r="K310" s="254"/>
      <c r="L310" s="259"/>
      <c r="M310" s="260"/>
      <c r="N310" s="261"/>
      <c r="O310" s="261"/>
      <c r="P310" s="261"/>
      <c r="Q310" s="261"/>
      <c r="R310" s="261"/>
      <c r="S310" s="261"/>
      <c r="T310" s="262"/>
      <c r="AT310" s="263" t="s">
        <v>238</v>
      </c>
      <c r="AU310" s="263" t="s">
        <v>82</v>
      </c>
      <c r="AV310" s="16" t="s">
        <v>90</v>
      </c>
      <c r="AW310" s="16" t="s">
        <v>35</v>
      </c>
      <c r="AX310" s="16" t="s">
        <v>73</v>
      </c>
      <c r="AY310" s="263" t="s">
        <v>226</v>
      </c>
    </row>
    <row r="311" spans="2:51" s="13" customFormat="1" ht="11.25">
      <c r="B311" s="198"/>
      <c r="C311" s="199"/>
      <c r="D311" s="200" t="s">
        <v>238</v>
      </c>
      <c r="E311" s="201" t="s">
        <v>19</v>
      </c>
      <c r="F311" s="202" t="s">
        <v>4033</v>
      </c>
      <c r="G311" s="199"/>
      <c r="H311" s="201" t="s">
        <v>19</v>
      </c>
      <c r="I311" s="203"/>
      <c r="J311" s="199"/>
      <c r="K311" s="199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238</v>
      </c>
      <c r="AU311" s="208" t="s">
        <v>82</v>
      </c>
      <c r="AV311" s="13" t="s">
        <v>80</v>
      </c>
      <c r="AW311" s="13" t="s">
        <v>35</v>
      </c>
      <c r="AX311" s="13" t="s">
        <v>73</v>
      </c>
      <c r="AY311" s="208" t="s">
        <v>226</v>
      </c>
    </row>
    <row r="312" spans="2:51" s="14" customFormat="1" ht="11.25">
      <c r="B312" s="209"/>
      <c r="C312" s="210"/>
      <c r="D312" s="200" t="s">
        <v>238</v>
      </c>
      <c r="E312" s="211" t="s">
        <v>19</v>
      </c>
      <c r="F312" s="212" t="s">
        <v>4055</v>
      </c>
      <c r="G312" s="210"/>
      <c r="H312" s="213">
        <v>5.8650000000000002</v>
      </c>
      <c r="I312" s="214"/>
      <c r="J312" s="210"/>
      <c r="K312" s="210"/>
      <c r="L312" s="215"/>
      <c r="M312" s="216"/>
      <c r="N312" s="217"/>
      <c r="O312" s="217"/>
      <c r="P312" s="217"/>
      <c r="Q312" s="217"/>
      <c r="R312" s="217"/>
      <c r="S312" s="217"/>
      <c r="T312" s="218"/>
      <c r="AT312" s="219" t="s">
        <v>238</v>
      </c>
      <c r="AU312" s="219" t="s">
        <v>82</v>
      </c>
      <c r="AV312" s="14" t="s">
        <v>82</v>
      </c>
      <c r="AW312" s="14" t="s">
        <v>35</v>
      </c>
      <c r="AX312" s="14" t="s">
        <v>73</v>
      </c>
      <c r="AY312" s="219" t="s">
        <v>226</v>
      </c>
    </row>
    <row r="313" spans="2:51" s="14" customFormat="1" ht="11.25">
      <c r="B313" s="209"/>
      <c r="C313" s="210"/>
      <c r="D313" s="200" t="s">
        <v>238</v>
      </c>
      <c r="E313" s="211" t="s">
        <v>19</v>
      </c>
      <c r="F313" s="212" t="s">
        <v>4056</v>
      </c>
      <c r="G313" s="210"/>
      <c r="H313" s="213">
        <v>20.681000000000001</v>
      </c>
      <c r="I313" s="214"/>
      <c r="J313" s="210"/>
      <c r="K313" s="210"/>
      <c r="L313" s="215"/>
      <c r="M313" s="216"/>
      <c r="N313" s="217"/>
      <c r="O313" s="217"/>
      <c r="P313" s="217"/>
      <c r="Q313" s="217"/>
      <c r="R313" s="217"/>
      <c r="S313" s="217"/>
      <c r="T313" s="218"/>
      <c r="AT313" s="219" t="s">
        <v>238</v>
      </c>
      <c r="AU313" s="219" t="s">
        <v>82</v>
      </c>
      <c r="AV313" s="14" t="s">
        <v>82</v>
      </c>
      <c r="AW313" s="14" t="s">
        <v>35</v>
      </c>
      <c r="AX313" s="14" t="s">
        <v>73</v>
      </c>
      <c r="AY313" s="219" t="s">
        <v>226</v>
      </c>
    </row>
    <row r="314" spans="2:51" s="14" customFormat="1" ht="11.25">
      <c r="B314" s="209"/>
      <c r="C314" s="210"/>
      <c r="D314" s="200" t="s">
        <v>238</v>
      </c>
      <c r="E314" s="211" t="s">
        <v>19</v>
      </c>
      <c r="F314" s="212" t="s">
        <v>4057</v>
      </c>
      <c r="G314" s="210"/>
      <c r="H314" s="213">
        <v>0.3</v>
      </c>
      <c r="I314" s="214"/>
      <c r="J314" s="210"/>
      <c r="K314" s="210"/>
      <c r="L314" s="215"/>
      <c r="M314" s="216"/>
      <c r="N314" s="217"/>
      <c r="O314" s="217"/>
      <c r="P314" s="217"/>
      <c r="Q314" s="217"/>
      <c r="R314" s="217"/>
      <c r="S314" s="217"/>
      <c r="T314" s="218"/>
      <c r="AT314" s="219" t="s">
        <v>238</v>
      </c>
      <c r="AU314" s="219" t="s">
        <v>82</v>
      </c>
      <c r="AV314" s="14" t="s">
        <v>82</v>
      </c>
      <c r="AW314" s="14" t="s">
        <v>35</v>
      </c>
      <c r="AX314" s="14" t="s">
        <v>73</v>
      </c>
      <c r="AY314" s="219" t="s">
        <v>226</v>
      </c>
    </row>
    <row r="315" spans="2:51" s="16" customFormat="1" ht="11.25">
      <c r="B315" s="253"/>
      <c r="C315" s="254"/>
      <c r="D315" s="200" t="s">
        <v>238</v>
      </c>
      <c r="E315" s="255" t="s">
        <v>19</v>
      </c>
      <c r="F315" s="256" t="s">
        <v>1207</v>
      </c>
      <c r="G315" s="254"/>
      <c r="H315" s="257">
        <v>26.846</v>
      </c>
      <c r="I315" s="258"/>
      <c r="J315" s="254"/>
      <c r="K315" s="254"/>
      <c r="L315" s="259"/>
      <c r="M315" s="260"/>
      <c r="N315" s="261"/>
      <c r="O315" s="261"/>
      <c r="P315" s="261"/>
      <c r="Q315" s="261"/>
      <c r="R315" s="261"/>
      <c r="S315" s="261"/>
      <c r="T315" s="262"/>
      <c r="AT315" s="263" t="s">
        <v>238</v>
      </c>
      <c r="AU315" s="263" t="s">
        <v>82</v>
      </c>
      <c r="AV315" s="16" t="s">
        <v>90</v>
      </c>
      <c r="AW315" s="16" t="s">
        <v>35</v>
      </c>
      <c r="AX315" s="16" t="s">
        <v>73</v>
      </c>
      <c r="AY315" s="263" t="s">
        <v>226</v>
      </c>
    </row>
    <row r="316" spans="2:51" s="13" customFormat="1" ht="11.25">
      <c r="B316" s="198"/>
      <c r="C316" s="199"/>
      <c r="D316" s="200" t="s">
        <v>238</v>
      </c>
      <c r="E316" s="201" t="s">
        <v>19</v>
      </c>
      <c r="F316" s="202" t="s">
        <v>4034</v>
      </c>
      <c r="G316" s="199"/>
      <c r="H316" s="201" t="s">
        <v>19</v>
      </c>
      <c r="I316" s="203"/>
      <c r="J316" s="199"/>
      <c r="K316" s="199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238</v>
      </c>
      <c r="AU316" s="208" t="s">
        <v>82</v>
      </c>
      <c r="AV316" s="13" t="s">
        <v>80</v>
      </c>
      <c r="AW316" s="13" t="s">
        <v>35</v>
      </c>
      <c r="AX316" s="13" t="s">
        <v>73</v>
      </c>
      <c r="AY316" s="208" t="s">
        <v>226</v>
      </c>
    </row>
    <row r="317" spans="2:51" s="14" customFormat="1" ht="11.25">
      <c r="B317" s="209"/>
      <c r="C317" s="210"/>
      <c r="D317" s="200" t="s">
        <v>238</v>
      </c>
      <c r="E317" s="211" t="s">
        <v>19</v>
      </c>
      <c r="F317" s="212" t="s">
        <v>4058</v>
      </c>
      <c r="G317" s="210"/>
      <c r="H317" s="213">
        <v>4.37</v>
      </c>
      <c r="I317" s="214"/>
      <c r="J317" s="210"/>
      <c r="K317" s="210"/>
      <c r="L317" s="215"/>
      <c r="M317" s="216"/>
      <c r="N317" s="217"/>
      <c r="O317" s="217"/>
      <c r="P317" s="217"/>
      <c r="Q317" s="217"/>
      <c r="R317" s="217"/>
      <c r="S317" s="217"/>
      <c r="T317" s="218"/>
      <c r="AT317" s="219" t="s">
        <v>238</v>
      </c>
      <c r="AU317" s="219" t="s">
        <v>82</v>
      </c>
      <c r="AV317" s="14" t="s">
        <v>82</v>
      </c>
      <c r="AW317" s="14" t="s">
        <v>35</v>
      </c>
      <c r="AX317" s="14" t="s">
        <v>73</v>
      </c>
      <c r="AY317" s="219" t="s">
        <v>226</v>
      </c>
    </row>
    <row r="318" spans="2:51" s="14" customFormat="1" ht="11.25">
      <c r="B318" s="209"/>
      <c r="C318" s="210"/>
      <c r="D318" s="200" t="s">
        <v>238</v>
      </c>
      <c r="E318" s="211" t="s">
        <v>19</v>
      </c>
      <c r="F318" s="212" t="s">
        <v>4059</v>
      </c>
      <c r="G318" s="210"/>
      <c r="H318" s="213">
        <v>13.509</v>
      </c>
      <c r="I318" s="214"/>
      <c r="J318" s="210"/>
      <c r="K318" s="210"/>
      <c r="L318" s="215"/>
      <c r="M318" s="216"/>
      <c r="N318" s="217"/>
      <c r="O318" s="217"/>
      <c r="P318" s="217"/>
      <c r="Q318" s="217"/>
      <c r="R318" s="217"/>
      <c r="S318" s="217"/>
      <c r="T318" s="218"/>
      <c r="AT318" s="219" t="s">
        <v>238</v>
      </c>
      <c r="AU318" s="219" t="s">
        <v>82</v>
      </c>
      <c r="AV318" s="14" t="s">
        <v>82</v>
      </c>
      <c r="AW318" s="14" t="s">
        <v>35</v>
      </c>
      <c r="AX318" s="14" t="s">
        <v>73</v>
      </c>
      <c r="AY318" s="219" t="s">
        <v>226</v>
      </c>
    </row>
    <row r="319" spans="2:51" s="16" customFormat="1" ht="11.25">
      <c r="B319" s="253"/>
      <c r="C319" s="254"/>
      <c r="D319" s="200" t="s">
        <v>238</v>
      </c>
      <c r="E319" s="255" t="s">
        <v>19</v>
      </c>
      <c r="F319" s="256" t="s">
        <v>1207</v>
      </c>
      <c r="G319" s="254"/>
      <c r="H319" s="257">
        <v>17.879000000000001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238</v>
      </c>
      <c r="AU319" s="263" t="s">
        <v>82</v>
      </c>
      <c r="AV319" s="16" t="s">
        <v>90</v>
      </c>
      <c r="AW319" s="16" t="s">
        <v>35</v>
      </c>
      <c r="AX319" s="16" t="s">
        <v>73</v>
      </c>
      <c r="AY319" s="263" t="s">
        <v>226</v>
      </c>
    </row>
    <row r="320" spans="2:51" s="15" customFormat="1" ht="11.25">
      <c r="B320" s="220"/>
      <c r="C320" s="221"/>
      <c r="D320" s="200" t="s">
        <v>238</v>
      </c>
      <c r="E320" s="222" t="s">
        <v>19</v>
      </c>
      <c r="F320" s="223" t="s">
        <v>4037</v>
      </c>
      <c r="G320" s="221"/>
      <c r="H320" s="224">
        <v>296.19200000000001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238</v>
      </c>
      <c r="AU320" s="230" t="s">
        <v>82</v>
      </c>
      <c r="AV320" s="15" t="s">
        <v>143</v>
      </c>
      <c r="AW320" s="15" t="s">
        <v>35</v>
      </c>
      <c r="AX320" s="15" t="s">
        <v>73</v>
      </c>
      <c r="AY320" s="230" t="s">
        <v>226</v>
      </c>
    </row>
    <row r="321" spans="1:65" s="13" customFormat="1" ht="11.25">
      <c r="B321" s="198"/>
      <c r="C321" s="199"/>
      <c r="D321" s="200" t="s">
        <v>238</v>
      </c>
      <c r="E321" s="201" t="s">
        <v>19</v>
      </c>
      <c r="F321" s="202" t="s">
        <v>4038</v>
      </c>
      <c r="G321" s="199"/>
      <c r="H321" s="201" t="s">
        <v>19</v>
      </c>
      <c r="I321" s="203"/>
      <c r="J321" s="199"/>
      <c r="K321" s="199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238</v>
      </c>
      <c r="AU321" s="208" t="s">
        <v>82</v>
      </c>
      <c r="AV321" s="13" t="s">
        <v>80</v>
      </c>
      <c r="AW321" s="13" t="s">
        <v>35</v>
      </c>
      <c r="AX321" s="13" t="s">
        <v>73</v>
      </c>
      <c r="AY321" s="208" t="s">
        <v>226</v>
      </c>
    </row>
    <row r="322" spans="1:65" s="14" customFormat="1" ht="11.25">
      <c r="B322" s="209"/>
      <c r="C322" s="210"/>
      <c r="D322" s="200" t="s">
        <v>238</v>
      </c>
      <c r="E322" s="211" t="s">
        <v>19</v>
      </c>
      <c r="F322" s="212" t="s">
        <v>4060</v>
      </c>
      <c r="G322" s="210"/>
      <c r="H322" s="213">
        <v>102.054</v>
      </c>
      <c r="I322" s="214"/>
      <c r="J322" s="210"/>
      <c r="K322" s="210"/>
      <c r="L322" s="215"/>
      <c r="M322" s="216"/>
      <c r="N322" s="217"/>
      <c r="O322" s="217"/>
      <c r="P322" s="217"/>
      <c r="Q322" s="217"/>
      <c r="R322" s="217"/>
      <c r="S322" s="217"/>
      <c r="T322" s="218"/>
      <c r="AT322" s="219" t="s">
        <v>238</v>
      </c>
      <c r="AU322" s="219" t="s">
        <v>82</v>
      </c>
      <c r="AV322" s="14" t="s">
        <v>82</v>
      </c>
      <c r="AW322" s="14" t="s">
        <v>35</v>
      </c>
      <c r="AX322" s="14" t="s">
        <v>73</v>
      </c>
      <c r="AY322" s="219" t="s">
        <v>226</v>
      </c>
    </row>
    <row r="323" spans="1:65" s="14" customFormat="1" ht="11.25">
      <c r="B323" s="209"/>
      <c r="C323" s="210"/>
      <c r="D323" s="200" t="s">
        <v>238</v>
      </c>
      <c r="E323" s="211" t="s">
        <v>19</v>
      </c>
      <c r="F323" s="212" t="s">
        <v>4061</v>
      </c>
      <c r="G323" s="210"/>
      <c r="H323" s="213">
        <v>32.154000000000003</v>
      </c>
      <c r="I323" s="214"/>
      <c r="J323" s="210"/>
      <c r="K323" s="210"/>
      <c r="L323" s="215"/>
      <c r="M323" s="216"/>
      <c r="N323" s="217"/>
      <c r="O323" s="217"/>
      <c r="P323" s="217"/>
      <c r="Q323" s="217"/>
      <c r="R323" s="217"/>
      <c r="S323" s="217"/>
      <c r="T323" s="218"/>
      <c r="AT323" s="219" t="s">
        <v>238</v>
      </c>
      <c r="AU323" s="219" t="s">
        <v>82</v>
      </c>
      <c r="AV323" s="14" t="s">
        <v>82</v>
      </c>
      <c r="AW323" s="14" t="s">
        <v>35</v>
      </c>
      <c r="AX323" s="14" t="s">
        <v>73</v>
      </c>
      <c r="AY323" s="219" t="s">
        <v>226</v>
      </c>
    </row>
    <row r="324" spans="1:65" s="15" customFormat="1" ht="11.25">
      <c r="B324" s="220"/>
      <c r="C324" s="221"/>
      <c r="D324" s="200" t="s">
        <v>238</v>
      </c>
      <c r="E324" s="222" t="s">
        <v>19</v>
      </c>
      <c r="F324" s="223" t="s">
        <v>4041</v>
      </c>
      <c r="G324" s="221"/>
      <c r="H324" s="224">
        <v>134.208</v>
      </c>
      <c r="I324" s="225"/>
      <c r="J324" s="221"/>
      <c r="K324" s="221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238</v>
      </c>
      <c r="AU324" s="230" t="s">
        <v>82</v>
      </c>
      <c r="AV324" s="15" t="s">
        <v>143</v>
      </c>
      <c r="AW324" s="15" t="s">
        <v>35</v>
      </c>
      <c r="AX324" s="15" t="s">
        <v>73</v>
      </c>
      <c r="AY324" s="230" t="s">
        <v>226</v>
      </c>
    </row>
    <row r="325" spans="1:65" s="14" customFormat="1" ht="11.25">
      <c r="B325" s="209"/>
      <c r="C325" s="210"/>
      <c r="D325" s="200" t="s">
        <v>238</v>
      </c>
      <c r="E325" s="211" t="s">
        <v>19</v>
      </c>
      <c r="F325" s="212" t="s">
        <v>4062</v>
      </c>
      <c r="G325" s="210"/>
      <c r="H325" s="213">
        <v>296.19200000000001</v>
      </c>
      <c r="I325" s="214"/>
      <c r="J325" s="210"/>
      <c r="K325" s="210"/>
      <c r="L325" s="215"/>
      <c r="M325" s="216"/>
      <c r="N325" s="217"/>
      <c r="O325" s="217"/>
      <c r="P325" s="217"/>
      <c r="Q325" s="217"/>
      <c r="R325" s="217"/>
      <c r="S325" s="217"/>
      <c r="T325" s="218"/>
      <c r="AT325" s="219" t="s">
        <v>238</v>
      </c>
      <c r="AU325" s="219" t="s">
        <v>82</v>
      </c>
      <c r="AV325" s="14" t="s">
        <v>82</v>
      </c>
      <c r="AW325" s="14" t="s">
        <v>35</v>
      </c>
      <c r="AX325" s="14" t="s">
        <v>73</v>
      </c>
      <c r="AY325" s="219" t="s">
        <v>226</v>
      </c>
    </row>
    <row r="326" spans="1:65" s="14" customFormat="1" ht="11.25">
      <c r="B326" s="209"/>
      <c r="C326" s="210"/>
      <c r="D326" s="200" t="s">
        <v>238</v>
      </c>
      <c r="E326" s="211" t="s">
        <v>19</v>
      </c>
      <c r="F326" s="212" t="s">
        <v>4063</v>
      </c>
      <c r="G326" s="210"/>
      <c r="H326" s="213">
        <v>134.208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238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226</v>
      </c>
    </row>
    <row r="327" spans="1:65" s="15" customFormat="1" ht="11.25">
      <c r="B327" s="220"/>
      <c r="C327" s="221"/>
      <c r="D327" s="200" t="s">
        <v>238</v>
      </c>
      <c r="E327" s="222" t="s">
        <v>19</v>
      </c>
      <c r="F327" s="223" t="s">
        <v>4044</v>
      </c>
      <c r="G327" s="221"/>
      <c r="H327" s="224">
        <v>430.4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238</v>
      </c>
      <c r="AU327" s="230" t="s">
        <v>82</v>
      </c>
      <c r="AV327" s="15" t="s">
        <v>143</v>
      </c>
      <c r="AW327" s="15" t="s">
        <v>35</v>
      </c>
      <c r="AX327" s="15" t="s">
        <v>80</v>
      </c>
      <c r="AY327" s="230" t="s">
        <v>226</v>
      </c>
    </row>
    <row r="328" spans="1:65" s="2" customFormat="1" ht="16.5" customHeight="1">
      <c r="A328" s="36"/>
      <c r="B328" s="37"/>
      <c r="C328" s="180" t="s">
        <v>361</v>
      </c>
      <c r="D328" s="180" t="s">
        <v>229</v>
      </c>
      <c r="E328" s="181" t="s">
        <v>4064</v>
      </c>
      <c r="F328" s="182" t="s">
        <v>4065</v>
      </c>
      <c r="G328" s="183" t="s">
        <v>232</v>
      </c>
      <c r="H328" s="184">
        <v>430.4</v>
      </c>
      <c r="I328" s="185"/>
      <c r="J328" s="186">
        <f>ROUND(I328*H328,2)</f>
        <v>0</v>
      </c>
      <c r="K328" s="182" t="s">
        <v>233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0</v>
      </c>
      <c r="R328" s="189">
        <f>Q328*H328</f>
        <v>0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143</v>
      </c>
      <c r="AT328" s="191" t="s">
        <v>229</v>
      </c>
      <c r="AU328" s="191" t="s">
        <v>82</v>
      </c>
      <c r="AY328" s="19" t="s">
        <v>226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143</v>
      </c>
      <c r="BM328" s="191" t="s">
        <v>4066</v>
      </c>
    </row>
    <row r="329" spans="1:65" s="2" customFormat="1" ht="11.25">
      <c r="A329" s="36"/>
      <c r="B329" s="37"/>
      <c r="C329" s="38"/>
      <c r="D329" s="193" t="s">
        <v>236</v>
      </c>
      <c r="E329" s="38"/>
      <c r="F329" s="194" t="s">
        <v>4067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236</v>
      </c>
      <c r="AU329" s="19" t="s">
        <v>82</v>
      </c>
    </row>
    <row r="330" spans="1:65" s="2" customFormat="1" ht="16.5" customHeight="1">
      <c r="A330" s="36"/>
      <c r="B330" s="37"/>
      <c r="C330" s="180" t="s">
        <v>365</v>
      </c>
      <c r="D330" s="180" t="s">
        <v>229</v>
      </c>
      <c r="E330" s="181" t="s">
        <v>4068</v>
      </c>
      <c r="F330" s="182" t="s">
        <v>4069</v>
      </c>
      <c r="G330" s="183" t="s">
        <v>232</v>
      </c>
      <c r="H330" s="184">
        <v>430.4</v>
      </c>
      <c r="I330" s="185"/>
      <c r="J330" s="186">
        <f>ROUND(I330*H330,2)</f>
        <v>0</v>
      </c>
      <c r="K330" s="182" t="s">
        <v>233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2.5000000000000001E-3</v>
      </c>
      <c r="R330" s="189">
        <f>Q330*H330</f>
        <v>1.0760000000000001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143</v>
      </c>
      <c r="AT330" s="191" t="s">
        <v>229</v>
      </c>
      <c r="AU330" s="191" t="s">
        <v>82</v>
      </c>
      <c r="AY330" s="19" t="s">
        <v>226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143</v>
      </c>
      <c r="BM330" s="191" t="s">
        <v>4070</v>
      </c>
    </row>
    <row r="331" spans="1:65" s="2" customFormat="1" ht="11.25">
      <c r="A331" s="36"/>
      <c r="B331" s="37"/>
      <c r="C331" s="38"/>
      <c r="D331" s="193" t="s">
        <v>236</v>
      </c>
      <c r="E331" s="38"/>
      <c r="F331" s="194" t="s">
        <v>4071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236</v>
      </c>
      <c r="AU331" s="19" t="s">
        <v>82</v>
      </c>
    </row>
    <row r="332" spans="1:65" s="2" customFormat="1" ht="24.2" customHeight="1">
      <c r="A332" s="36"/>
      <c r="B332" s="37"/>
      <c r="C332" s="180" t="s">
        <v>371</v>
      </c>
      <c r="D332" s="180" t="s">
        <v>229</v>
      </c>
      <c r="E332" s="181" t="s">
        <v>4072</v>
      </c>
      <c r="F332" s="182" t="s">
        <v>4073</v>
      </c>
      <c r="G332" s="183" t="s">
        <v>245</v>
      </c>
      <c r="H332" s="184">
        <v>3.43</v>
      </c>
      <c r="I332" s="185"/>
      <c r="J332" s="186">
        <f>ROUND(I332*H332,2)</f>
        <v>0</v>
      </c>
      <c r="K332" s="182" t="s">
        <v>233</v>
      </c>
      <c r="L332" s="41"/>
      <c r="M332" s="187" t="s">
        <v>19</v>
      </c>
      <c r="N332" s="188" t="s">
        <v>44</v>
      </c>
      <c r="O332" s="66"/>
      <c r="P332" s="189">
        <f>O332*H332</f>
        <v>0</v>
      </c>
      <c r="Q332" s="189">
        <v>1.0492218</v>
      </c>
      <c r="R332" s="189">
        <f>Q332*H332</f>
        <v>3.5988307740000001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143</v>
      </c>
      <c r="AT332" s="191" t="s">
        <v>229</v>
      </c>
      <c r="AU332" s="191" t="s">
        <v>82</v>
      </c>
      <c r="AY332" s="19" t="s">
        <v>226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143</v>
      </c>
      <c r="BM332" s="191" t="s">
        <v>4074</v>
      </c>
    </row>
    <row r="333" spans="1:65" s="2" customFormat="1" ht="11.25">
      <c r="A333" s="36"/>
      <c r="B333" s="37"/>
      <c r="C333" s="38"/>
      <c r="D333" s="193" t="s">
        <v>236</v>
      </c>
      <c r="E333" s="38"/>
      <c r="F333" s="194" t="s">
        <v>4075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236</v>
      </c>
      <c r="AU333" s="19" t="s">
        <v>82</v>
      </c>
    </row>
    <row r="334" spans="1:65" s="13" customFormat="1" ht="11.25">
      <c r="B334" s="198"/>
      <c r="C334" s="199"/>
      <c r="D334" s="200" t="s">
        <v>238</v>
      </c>
      <c r="E334" s="201" t="s">
        <v>19</v>
      </c>
      <c r="F334" s="202" t="s">
        <v>4076</v>
      </c>
      <c r="G334" s="199"/>
      <c r="H334" s="201" t="s">
        <v>19</v>
      </c>
      <c r="I334" s="203"/>
      <c r="J334" s="199"/>
      <c r="K334" s="199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238</v>
      </c>
      <c r="AU334" s="208" t="s">
        <v>82</v>
      </c>
      <c r="AV334" s="13" t="s">
        <v>80</v>
      </c>
      <c r="AW334" s="13" t="s">
        <v>35</v>
      </c>
      <c r="AX334" s="13" t="s">
        <v>73</v>
      </c>
      <c r="AY334" s="208" t="s">
        <v>226</v>
      </c>
    </row>
    <row r="335" spans="1:65" s="14" customFormat="1" ht="11.25">
      <c r="B335" s="209"/>
      <c r="C335" s="210"/>
      <c r="D335" s="200" t="s">
        <v>238</v>
      </c>
      <c r="E335" s="211" t="s">
        <v>19</v>
      </c>
      <c r="F335" s="212" t="s">
        <v>4077</v>
      </c>
      <c r="G335" s="210"/>
      <c r="H335" s="213">
        <v>3.43</v>
      </c>
      <c r="I335" s="214"/>
      <c r="J335" s="210"/>
      <c r="K335" s="210"/>
      <c r="L335" s="215"/>
      <c r="M335" s="216"/>
      <c r="N335" s="217"/>
      <c r="O335" s="217"/>
      <c r="P335" s="217"/>
      <c r="Q335" s="217"/>
      <c r="R335" s="217"/>
      <c r="S335" s="217"/>
      <c r="T335" s="218"/>
      <c r="AT335" s="219" t="s">
        <v>238</v>
      </c>
      <c r="AU335" s="219" t="s">
        <v>82</v>
      </c>
      <c r="AV335" s="14" t="s">
        <v>82</v>
      </c>
      <c r="AW335" s="14" t="s">
        <v>35</v>
      </c>
      <c r="AX335" s="14" t="s">
        <v>73</v>
      </c>
      <c r="AY335" s="219" t="s">
        <v>226</v>
      </c>
    </row>
    <row r="336" spans="1:65" s="15" customFormat="1" ht="11.25">
      <c r="B336" s="220"/>
      <c r="C336" s="221"/>
      <c r="D336" s="200" t="s">
        <v>238</v>
      </c>
      <c r="E336" s="222" t="s">
        <v>19</v>
      </c>
      <c r="F336" s="223" t="s">
        <v>241</v>
      </c>
      <c r="G336" s="221"/>
      <c r="H336" s="224">
        <v>3.43</v>
      </c>
      <c r="I336" s="225"/>
      <c r="J336" s="221"/>
      <c r="K336" s="221"/>
      <c r="L336" s="226"/>
      <c r="M336" s="227"/>
      <c r="N336" s="228"/>
      <c r="O336" s="228"/>
      <c r="P336" s="228"/>
      <c r="Q336" s="228"/>
      <c r="R336" s="228"/>
      <c r="S336" s="228"/>
      <c r="T336" s="229"/>
      <c r="AT336" s="230" t="s">
        <v>238</v>
      </c>
      <c r="AU336" s="230" t="s">
        <v>82</v>
      </c>
      <c r="AV336" s="15" t="s">
        <v>143</v>
      </c>
      <c r="AW336" s="15" t="s">
        <v>35</v>
      </c>
      <c r="AX336" s="15" t="s">
        <v>80</v>
      </c>
      <c r="AY336" s="230" t="s">
        <v>226</v>
      </c>
    </row>
    <row r="337" spans="1:65" s="2" customFormat="1" ht="24.2" customHeight="1">
      <c r="A337" s="36"/>
      <c r="B337" s="37"/>
      <c r="C337" s="180" t="s">
        <v>374</v>
      </c>
      <c r="D337" s="180" t="s">
        <v>229</v>
      </c>
      <c r="E337" s="181" t="s">
        <v>4078</v>
      </c>
      <c r="F337" s="182" t="s">
        <v>4079</v>
      </c>
      <c r="G337" s="183" t="s">
        <v>245</v>
      </c>
      <c r="H337" s="184">
        <v>0.52100000000000002</v>
      </c>
      <c r="I337" s="185"/>
      <c r="J337" s="186">
        <f>ROUND(I337*H337,2)</f>
        <v>0</v>
      </c>
      <c r="K337" s="182" t="s">
        <v>233</v>
      </c>
      <c r="L337" s="41"/>
      <c r="M337" s="187" t="s">
        <v>19</v>
      </c>
      <c r="N337" s="188" t="s">
        <v>44</v>
      </c>
      <c r="O337" s="66"/>
      <c r="P337" s="189">
        <f>O337*H337</f>
        <v>0</v>
      </c>
      <c r="Q337" s="189">
        <v>1.0627727796999999</v>
      </c>
      <c r="R337" s="189">
        <f>Q337*H337</f>
        <v>0.55370461822369998</v>
      </c>
      <c r="S337" s="189">
        <v>0</v>
      </c>
      <c r="T337" s="190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91" t="s">
        <v>143</v>
      </c>
      <c r="AT337" s="191" t="s">
        <v>229</v>
      </c>
      <c r="AU337" s="191" t="s">
        <v>82</v>
      </c>
      <c r="AY337" s="19" t="s">
        <v>226</v>
      </c>
      <c r="BE337" s="192">
        <f>IF(N337="základní",J337,0)</f>
        <v>0</v>
      </c>
      <c r="BF337" s="192">
        <f>IF(N337="snížená",J337,0)</f>
        <v>0</v>
      </c>
      <c r="BG337" s="192">
        <f>IF(N337="zákl. přenesená",J337,0)</f>
        <v>0</v>
      </c>
      <c r="BH337" s="192">
        <f>IF(N337="sníž. přenesená",J337,0)</f>
        <v>0</v>
      </c>
      <c r="BI337" s="192">
        <f>IF(N337="nulová",J337,0)</f>
        <v>0</v>
      </c>
      <c r="BJ337" s="19" t="s">
        <v>80</v>
      </c>
      <c r="BK337" s="192">
        <f>ROUND(I337*H337,2)</f>
        <v>0</v>
      </c>
      <c r="BL337" s="19" t="s">
        <v>143</v>
      </c>
      <c r="BM337" s="191" t="s">
        <v>4080</v>
      </c>
    </row>
    <row r="338" spans="1:65" s="2" customFormat="1" ht="11.25">
      <c r="A338" s="36"/>
      <c r="B338" s="37"/>
      <c r="C338" s="38"/>
      <c r="D338" s="193" t="s">
        <v>236</v>
      </c>
      <c r="E338" s="38"/>
      <c r="F338" s="194" t="s">
        <v>4081</v>
      </c>
      <c r="G338" s="38"/>
      <c r="H338" s="38"/>
      <c r="I338" s="195"/>
      <c r="J338" s="38"/>
      <c r="K338" s="38"/>
      <c r="L338" s="41"/>
      <c r="M338" s="196"/>
      <c r="N338" s="197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236</v>
      </c>
      <c r="AU338" s="19" t="s">
        <v>82</v>
      </c>
    </row>
    <row r="339" spans="1:65" s="13" customFormat="1" ht="11.25">
      <c r="B339" s="198"/>
      <c r="C339" s="199"/>
      <c r="D339" s="200" t="s">
        <v>238</v>
      </c>
      <c r="E339" s="201" t="s">
        <v>19</v>
      </c>
      <c r="F339" s="202" t="s">
        <v>1322</v>
      </c>
      <c r="G339" s="199"/>
      <c r="H339" s="201" t="s">
        <v>19</v>
      </c>
      <c r="I339" s="203"/>
      <c r="J339" s="199"/>
      <c r="K339" s="199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238</v>
      </c>
      <c r="AU339" s="208" t="s">
        <v>82</v>
      </c>
      <c r="AV339" s="13" t="s">
        <v>80</v>
      </c>
      <c r="AW339" s="13" t="s">
        <v>35</v>
      </c>
      <c r="AX339" s="13" t="s">
        <v>73</v>
      </c>
      <c r="AY339" s="208" t="s">
        <v>226</v>
      </c>
    </row>
    <row r="340" spans="1:65" s="14" customFormat="1" ht="11.25">
      <c r="B340" s="209"/>
      <c r="C340" s="210"/>
      <c r="D340" s="200" t="s">
        <v>238</v>
      </c>
      <c r="E340" s="211" t="s">
        <v>19</v>
      </c>
      <c r="F340" s="212" t="s">
        <v>4082</v>
      </c>
      <c r="G340" s="210"/>
      <c r="H340" s="213">
        <v>0.52100000000000002</v>
      </c>
      <c r="I340" s="214"/>
      <c r="J340" s="210"/>
      <c r="K340" s="210"/>
      <c r="L340" s="215"/>
      <c r="M340" s="216"/>
      <c r="N340" s="217"/>
      <c r="O340" s="217"/>
      <c r="P340" s="217"/>
      <c r="Q340" s="217"/>
      <c r="R340" s="217"/>
      <c r="S340" s="217"/>
      <c r="T340" s="218"/>
      <c r="AT340" s="219" t="s">
        <v>238</v>
      </c>
      <c r="AU340" s="219" t="s">
        <v>82</v>
      </c>
      <c r="AV340" s="14" t="s">
        <v>82</v>
      </c>
      <c r="AW340" s="14" t="s">
        <v>35</v>
      </c>
      <c r="AX340" s="14" t="s">
        <v>73</v>
      </c>
      <c r="AY340" s="219" t="s">
        <v>226</v>
      </c>
    </row>
    <row r="341" spans="1:65" s="15" customFormat="1" ht="11.25">
      <c r="B341" s="220"/>
      <c r="C341" s="221"/>
      <c r="D341" s="200" t="s">
        <v>238</v>
      </c>
      <c r="E341" s="222" t="s">
        <v>19</v>
      </c>
      <c r="F341" s="223" t="s">
        <v>241</v>
      </c>
      <c r="G341" s="221"/>
      <c r="H341" s="224">
        <v>0.52100000000000002</v>
      </c>
      <c r="I341" s="225"/>
      <c r="J341" s="221"/>
      <c r="K341" s="221"/>
      <c r="L341" s="226"/>
      <c r="M341" s="227"/>
      <c r="N341" s="228"/>
      <c r="O341" s="228"/>
      <c r="P341" s="228"/>
      <c r="Q341" s="228"/>
      <c r="R341" s="228"/>
      <c r="S341" s="228"/>
      <c r="T341" s="229"/>
      <c r="AT341" s="230" t="s">
        <v>238</v>
      </c>
      <c r="AU341" s="230" t="s">
        <v>82</v>
      </c>
      <c r="AV341" s="15" t="s">
        <v>143</v>
      </c>
      <c r="AW341" s="15" t="s">
        <v>35</v>
      </c>
      <c r="AX341" s="15" t="s">
        <v>80</v>
      </c>
      <c r="AY341" s="230" t="s">
        <v>226</v>
      </c>
    </row>
    <row r="342" spans="1:65" s="12" customFormat="1" ht="22.9" customHeight="1">
      <c r="B342" s="164"/>
      <c r="C342" s="165"/>
      <c r="D342" s="166" t="s">
        <v>72</v>
      </c>
      <c r="E342" s="178" t="s">
        <v>143</v>
      </c>
      <c r="F342" s="178" t="s">
        <v>947</v>
      </c>
      <c r="G342" s="165"/>
      <c r="H342" s="165"/>
      <c r="I342" s="168"/>
      <c r="J342" s="179">
        <f>BK342</f>
        <v>0</v>
      </c>
      <c r="K342" s="165"/>
      <c r="L342" s="170"/>
      <c r="M342" s="171"/>
      <c r="N342" s="172"/>
      <c r="O342" s="172"/>
      <c r="P342" s="173">
        <f>SUM(P343:P394)</f>
        <v>0</v>
      </c>
      <c r="Q342" s="172"/>
      <c r="R342" s="173">
        <f>SUM(R343:R394)</f>
        <v>16.0608996448135</v>
      </c>
      <c r="S342" s="172"/>
      <c r="T342" s="174">
        <f>SUM(T343:T394)</f>
        <v>0</v>
      </c>
      <c r="AR342" s="175" t="s">
        <v>80</v>
      </c>
      <c r="AT342" s="176" t="s">
        <v>72</v>
      </c>
      <c r="AU342" s="176" t="s">
        <v>80</v>
      </c>
      <c r="AY342" s="175" t="s">
        <v>226</v>
      </c>
      <c r="BK342" s="177">
        <f>SUM(BK343:BK394)</f>
        <v>0</v>
      </c>
    </row>
    <row r="343" spans="1:65" s="2" customFormat="1" ht="24.2" customHeight="1">
      <c r="A343" s="36"/>
      <c r="B343" s="37"/>
      <c r="C343" s="180" t="s">
        <v>380</v>
      </c>
      <c r="D343" s="180" t="s">
        <v>229</v>
      </c>
      <c r="E343" s="181" t="s">
        <v>4083</v>
      </c>
      <c r="F343" s="182" t="s">
        <v>4084</v>
      </c>
      <c r="G343" s="183" t="s">
        <v>420</v>
      </c>
      <c r="H343" s="184">
        <v>5.9039999999999999</v>
      </c>
      <c r="I343" s="185"/>
      <c r="J343" s="186">
        <f>ROUND(I343*H343,2)</f>
        <v>0</v>
      </c>
      <c r="K343" s="182" t="s">
        <v>233</v>
      </c>
      <c r="L343" s="41"/>
      <c r="M343" s="187" t="s">
        <v>19</v>
      </c>
      <c r="N343" s="188" t="s">
        <v>44</v>
      </c>
      <c r="O343" s="66"/>
      <c r="P343" s="189">
        <f>O343*H343</f>
        <v>0</v>
      </c>
      <c r="Q343" s="189">
        <v>2.5020099999999998</v>
      </c>
      <c r="R343" s="189">
        <f>Q343*H343</f>
        <v>14.771867039999998</v>
      </c>
      <c r="S343" s="189">
        <v>0</v>
      </c>
      <c r="T343" s="190">
        <f>S343*H343</f>
        <v>0</v>
      </c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R343" s="191" t="s">
        <v>143</v>
      </c>
      <c r="AT343" s="191" t="s">
        <v>229</v>
      </c>
      <c r="AU343" s="191" t="s">
        <v>82</v>
      </c>
      <c r="AY343" s="19" t="s">
        <v>226</v>
      </c>
      <c r="BE343" s="192">
        <f>IF(N343="základní",J343,0)</f>
        <v>0</v>
      </c>
      <c r="BF343" s="192">
        <f>IF(N343="snížená",J343,0)</f>
        <v>0</v>
      </c>
      <c r="BG343" s="192">
        <f>IF(N343="zákl. přenesená",J343,0)</f>
        <v>0</v>
      </c>
      <c r="BH343" s="192">
        <f>IF(N343="sníž. přenesená",J343,0)</f>
        <v>0</v>
      </c>
      <c r="BI343" s="192">
        <f>IF(N343="nulová",J343,0)</f>
        <v>0</v>
      </c>
      <c r="BJ343" s="19" t="s">
        <v>80</v>
      </c>
      <c r="BK343" s="192">
        <f>ROUND(I343*H343,2)</f>
        <v>0</v>
      </c>
      <c r="BL343" s="19" t="s">
        <v>143</v>
      </c>
      <c r="BM343" s="191" t="s">
        <v>4085</v>
      </c>
    </row>
    <row r="344" spans="1:65" s="2" customFormat="1" ht="11.25">
      <c r="A344" s="36"/>
      <c r="B344" s="37"/>
      <c r="C344" s="38"/>
      <c r="D344" s="193" t="s">
        <v>236</v>
      </c>
      <c r="E344" s="38"/>
      <c r="F344" s="194" t="s">
        <v>4086</v>
      </c>
      <c r="G344" s="38"/>
      <c r="H344" s="38"/>
      <c r="I344" s="195"/>
      <c r="J344" s="38"/>
      <c r="K344" s="38"/>
      <c r="L344" s="41"/>
      <c r="M344" s="196"/>
      <c r="N344" s="197"/>
      <c r="O344" s="66"/>
      <c r="P344" s="66"/>
      <c r="Q344" s="66"/>
      <c r="R344" s="66"/>
      <c r="S344" s="66"/>
      <c r="T344" s="67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T344" s="19" t="s">
        <v>236</v>
      </c>
      <c r="AU344" s="19" t="s">
        <v>82</v>
      </c>
    </row>
    <row r="345" spans="1:65" s="13" customFormat="1" ht="11.25">
      <c r="B345" s="198"/>
      <c r="C345" s="199"/>
      <c r="D345" s="200" t="s">
        <v>238</v>
      </c>
      <c r="E345" s="201" t="s">
        <v>19</v>
      </c>
      <c r="F345" s="202" t="s">
        <v>3980</v>
      </c>
      <c r="G345" s="199"/>
      <c r="H345" s="201" t="s">
        <v>19</v>
      </c>
      <c r="I345" s="203"/>
      <c r="J345" s="199"/>
      <c r="K345" s="199"/>
      <c r="L345" s="204"/>
      <c r="M345" s="205"/>
      <c r="N345" s="206"/>
      <c r="O345" s="206"/>
      <c r="P345" s="206"/>
      <c r="Q345" s="206"/>
      <c r="R345" s="206"/>
      <c r="S345" s="206"/>
      <c r="T345" s="207"/>
      <c r="AT345" s="208" t="s">
        <v>238</v>
      </c>
      <c r="AU345" s="208" t="s">
        <v>82</v>
      </c>
      <c r="AV345" s="13" t="s">
        <v>80</v>
      </c>
      <c r="AW345" s="13" t="s">
        <v>35</v>
      </c>
      <c r="AX345" s="13" t="s">
        <v>73</v>
      </c>
      <c r="AY345" s="208" t="s">
        <v>226</v>
      </c>
    </row>
    <row r="346" spans="1:65" s="14" customFormat="1" ht="11.25">
      <c r="B346" s="209"/>
      <c r="C346" s="210"/>
      <c r="D346" s="200" t="s">
        <v>238</v>
      </c>
      <c r="E346" s="211" t="s">
        <v>19</v>
      </c>
      <c r="F346" s="212" t="s">
        <v>4087</v>
      </c>
      <c r="G346" s="210"/>
      <c r="H346" s="213">
        <v>5.9039999999999999</v>
      </c>
      <c r="I346" s="214"/>
      <c r="J346" s="210"/>
      <c r="K346" s="210"/>
      <c r="L346" s="215"/>
      <c r="M346" s="216"/>
      <c r="N346" s="217"/>
      <c r="O346" s="217"/>
      <c r="P346" s="217"/>
      <c r="Q346" s="217"/>
      <c r="R346" s="217"/>
      <c r="S346" s="217"/>
      <c r="T346" s="218"/>
      <c r="AT346" s="219" t="s">
        <v>238</v>
      </c>
      <c r="AU346" s="219" t="s">
        <v>82</v>
      </c>
      <c r="AV346" s="14" t="s">
        <v>82</v>
      </c>
      <c r="AW346" s="14" t="s">
        <v>35</v>
      </c>
      <c r="AX346" s="14" t="s">
        <v>73</v>
      </c>
      <c r="AY346" s="219" t="s">
        <v>226</v>
      </c>
    </row>
    <row r="347" spans="1:65" s="15" customFormat="1" ht="11.25">
      <c r="B347" s="220"/>
      <c r="C347" s="221"/>
      <c r="D347" s="200" t="s">
        <v>238</v>
      </c>
      <c r="E347" s="222" t="s">
        <v>19</v>
      </c>
      <c r="F347" s="223" t="s">
        <v>241</v>
      </c>
      <c r="G347" s="221"/>
      <c r="H347" s="224">
        <v>5.9039999999999999</v>
      </c>
      <c r="I347" s="225"/>
      <c r="J347" s="221"/>
      <c r="K347" s="221"/>
      <c r="L347" s="226"/>
      <c r="M347" s="227"/>
      <c r="N347" s="228"/>
      <c r="O347" s="228"/>
      <c r="P347" s="228"/>
      <c r="Q347" s="228"/>
      <c r="R347" s="228"/>
      <c r="S347" s="228"/>
      <c r="T347" s="229"/>
      <c r="AT347" s="230" t="s">
        <v>238</v>
      </c>
      <c r="AU347" s="230" t="s">
        <v>82</v>
      </c>
      <c r="AV347" s="15" t="s">
        <v>143</v>
      </c>
      <c r="AW347" s="15" t="s">
        <v>35</v>
      </c>
      <c r="AX347" s="15" t="s">
        <v>80</v>
      </c>
      <c r="AY347" s="230" t="s">
        <v>226</v>
      </c>
    </row>
    <row r="348" spans="1:65" s="2" customFormat="1" ht="21.75" customHeight="1">
      <c r="A348" s="36"/>
      <c r="B348" s="37"/>
      <c r="C348" s="180" t="s">
        <v>383</v>
      </c>
      <c r="D348" s="180" t="s">
        <v>229</v>
      </c>
      <c r="E348" s="181" t="s">
        <v>4088</v>
      </c>
      <c r="F348" s="182" t="s">
        <v>4089</v>
      </c>
      <c r="G348" s="183" t="s">
        <v>232</v>
      </c>
      <c r="H348" s="184">
        <v>27.92</v>
      </c>
      <c r="I348" s="185"/>
      <c r="J348" s="186">
        <f>ROUND(I348*H348,2)</f>
        <v>0</v>
      </c>
      <c r="K348" s="182" t="s">
        <v>233</v>
      </c>
      <c r="L348" s="41"/>
      <c r="M348" s="187" t="s">
        <v>19</v>
      </c>
      <c r="N348" s="188" t="s">
        <v>44</v>
      </c>
      <c r="O348" s="66"/>
      <c r="P348" s="189">
        <f>O348*H348</f>
        <v>0</v>
      </c>
      <c r="Q348" s="189">
        <v>5.3261999999999997E-3</v>
      </c>
      <c r="R348" s="189">
        <f>Q348*H348</f>
        <v>0.14870750399999999</v>
      </c>
      <c r="S348" s="189">
        <v>0</v>
      </c>
      <c r="T348" s="190">
        <f>S348*H348</f>
        <v>0</v>
      </c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R348" s="191" t="s">
        <v>143</v>
      </c>
      <c r="AT348" s="191" t="s">
        <v>229</v>
      </c>
      <c r="AU348" s="191" t="s">
        <v>82</v>
      </c>
      <c r="AY348" s="19" t="s">
        <v>226</v>
      </c>
      <c r="BE348" s="192">
        <f>IF(N348="základní",J348,0)</f>
        <v>0</v>
      </c>
      <c r="BF348" s="192">
        <f>IF(N348="snížená",J348,0)</f>
        <v>0</v>
      </c>
      <c r="BG348" s="192">
        <f>IF(N348="zákl. přenesená",J348,0)</f>
        <v>0</v>
      </c>
      <c r="BH348" s="192">
        <f>IF(N348="sníž. přenesená",J348,0)</f>
        <v>0</v>
      </c>
      <c r="BI348" s="192">
        <f>IF(N348="nulová",J348,0)</f>
        <v>0</v>
      </c>
      <c r="BJ348" s="19" t="s">
        <v>80</v>
      </c>
      <c r="BK348" s="192">
        <f>ROUND(I348*H348,2)</f>
        <v>0</v>
      </c>
      <c r="BL348" s="19" t="s">
        <v>143</v>
      </c>
      <c r="BM348" s="191" t="s">
        <v>4090</v>
      </c>
    </row>
    <row r="349" spans="1:65" s="2" customFormat="1" ht="11.25">
      <c r="A349" s="36"/>
      <c r="B349" s="37"/>
      <c r="C349" s="38"/>
      <c r="D349" s="193" t="s">
        <v>236</v>
      </c>
      <c r="E349" s="38"/>
      <c r="F349" s="194" t="s">
        <v>4091</v>
      </c>
      <c r="G349" s="38"/>
      <c r="H349" s="38"/>
      <c r="I349" s="195"/>
      <c r="J349" s="38"/>
      <c r="K349" s="38"/>
      <c r="L349" s="41"/>
      <c r="M349" s="196"/>
      <c r="N349" s="197"/>
      <c r="O349" s="66"/>
      <c r="P349" s="66"/>
      <c r="Q349" s="66"/>
      <c r="R349" s="66"/>
      <c r="S349" s="66"/>
      <c r="T349" s="67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T349" s="19" t="s">
        <v>236</v>
      </c>
      <c r="AU349" s="19" t="s">
        <v>82</v>
      </c>
    </row>
    <row r="350" spans="1:65" s="13" customFormat="1" ht="11.25">
      <c r="B350" s="198"/>
      <c r="C350" s="199"/>
      <c r="D350" s="200" t="s">
        <v>238</v>
      </c>
      <c r="E350" s="201" t="s">
        <v>19</v>
      </c>
      <c r="F350" s="202" t="s">
        <v>3980</v>
      </c>
      <c r="G350" s="199"/>
      <c r="H350" s="201" t="s">
        <v>19</v>
      </c>
      <c r="I350" s="203"/>
      <c r="J350" s="199"/>
      <c r="K350" s="199"/>
      <c r="L350" s="204"/>
      <c r="M350" s="205"/>
      <c r="N350" s="206"/>
      <c r="O350" s="206"/>
      <c r="P350" s="206"/>
      <c r="Q350" s="206"/>
      <c r="R350" s="206"/>
      <c r="S350" s="206"/>
      <c r="T350" s="207"/>
      <c r="AT350" s="208" t="s">
        <v>238</v>
      </c>
      <c r="AU350" s="208" t="s">
        <v>82</v>
      </c>
      <c r="AV350" s="13" t="s">
        <v>80</v>
      </c>
      <c r="AW350" s="13" t="s">
        <v>35</v>
      </c>
      <c r="AX350" s="13" t="s">
        <v>73</v>
      </c>
      <c r="AY350" s="208" t="s">
        <v>226</v>
      </c>
    </row>
    <row r="351" spans="1:65" s="14" customFormat="1" ht="11.25">
      <c r="B351" s="209"/>
      <c r="C351" s="210"/>
      <c r="D351" s="200" t="s">
        <v>238</v>
      </c>
      <c r="E351" s="211" t="s">
        <v>19</v>
      </c>
      <c r="F351" s="212" t="s">
        <v>4092</v>
      </c>
      <c r="G351" s="210"/>
      <c r="H351" s="213">
        <v>22.04</v>
      </c>
      <c r="I351" s="214"/>
      <c r="J351" s="210"/>
      <c r="K351" s="210"/>
      <c r="L351" s="215"/>
      <c r="M351" s="216"/>
      <c r="N351" s="217"/>
      <c r="O351" s="217"/>
      <c r="P351" s="217"/>
      <c r="Q351" s="217"/>
      <c r="R351" s="217"/>
      <c r="S351" s="217"/>
      <c r="T351" s="218"/>
      <c r="AT351" s="219" t="s">
        <v>238</v>
      </c>
      <c r="AU351" s="219" t="s">
        <v>82</v>
      </c>
      <c r="AV351" s="14" t="s">
        <v>82</v>
      </c>
      <c r="AW351" s="14" t="s">
        <v>35</v>
      </c>
      <c r="AX351" s="14" t="s">
        <v>73</v>
      </c>
      <c r="AY351" s="219" t="s">
        <v>226</v>
      </c>
    </row>
    <row r="352" spans="1:65" s="14" customFormat="1" ht="11.25">
      <c r="B352" s="209"/>
      <c r="C352" s="210"/>
      <c r="D352" s="200" t="s">
        <v>238</v>
      </c>
      <c r="E352" s="211" t="s">
        <v>19</v>
      </c>
      <c r="F352" s="212" t="s">
        <v>4093</v>
      </c>
      <c r="G352" s="210"/>
      <c r="H352" s="213">
        <v>5.88</v>
      </c>
      <c r="I352" s="214"/>
      <c r="J352" s="210"/>
      <c r="K352" s="210"/>
      <c r="L352" s="215"/>
      <c r="M352" s="216"/>
      <c r="N352" s="217"/>
      <c r="O352" s="217"/>
      <c r="P352" s="217"/>
      <c r="Q352" s="217"/>
      <c r="R352" s="217"/>
      <c r="S352" s="217"/>
      <c r="T352" s="218"/>
      <c r="AT352" s="219" t="s">
        <v>238</v>
      </c>
      <c r="AU352" s="219" t="s">
        <v>82</v>
      </c>
      <c r="AV352" s="14" t="s">
        <v>82</v>
      </c>
      <c r="AW352" s="14" t="s">
        <v>35</v>
      </c>
      <c r="AX352" s="14" t="s">
        <v>73</v>
      </c>
      <c r="AY352" s="219" t="s">
        <v>226</v>
      </c>
    </row>
    <row r="353" spans="1:65" s="15" customFormat="1" ht="11.25">
      <c r="B353" s="220"/>
      <c r="C353" s="221"/>
      <c r="D353" s="200" t="s">
        <v>238</v>
      </c>
      <c r="E353" s="222" t="s">
        <v>19</v>
      </c>
      <c r="F353" s="223" t="s">
        <v>241</v>
      </c>
      <c r="G353" s="221"/>
      <c r="H353" s="224">
        <v>27.92</v>
      </c>
      <c r="I353" s="225"/>
      <c r="J353" s="221"/>
      <c r="K353" s="221"/>
      <c r="L353" s="226"/>
      <c r="M353" s="227"/>
      <c r="N353" s="228"/>
      <c r="O353" s="228"/>
      <c r="P353" s="228"/>
      <c r="Q353" s="228"/>
      <c r="R353" s="228"/>
      <c r="S353" s="228"/>
      <c r="T353" s="229"/>
      <c r="AT353" s="230" t="s">
        <v>238</v>
      </c>
      <c r="AU353" s="230" t="s">
        <v>82</v>
      </c>
      <c r="AV353" s="15" t="s">
        <v>143</v>
      </c>
      <c r="AW353" s="15" t="s">
        <v>35</v>
      </c>
      <c r="AX353" s="15" t="s">
        <v>80</v>
      </c>
      <c r="AY353" s="230" t="s">
        <v>226</v>
      </c>
    </row>
    <row r="354" spans="1:65" s="2" customFormat="1" ht="24.2" customHeight="1">
      <c r="A354" s="36"/>
      <c r="B354" s="37"/>
      <c r="C354" s="180" t="s">
        <v>246</v>
      </c>
      <c r="D354" s="180" t="s">
        <v>229</v>
      </c>
      <c r="E354" s="181" t="s">
        <v>4094</v>
      </c>
      <c r="F354" s="182" t="s">
        <v>4095</v>
      </c>
      <c r="G354" s="183" t="s">
        <v>232</v>
      </c>
      <c r="H354" s="184">
        <v>27.92</v>
      </c>
      <c r="I354" s="185"/>
      <c r="J354" s="186">
        <f>ROUND(I354*H354,2)</f>
        <v>0</v>
      </c>
      <c r="K354" s="182" t="s">
        <v>233</v>
      </c>
      <c r="L354" s="41"/>
      <c r="M354" s="187" t="s">
        <v>19</v>
      </c>
      <c r="N354" s="188" t="s">
        <v>44</v>
      </c>
      <c r="O354" s="66"/>
      <c r="P354" s="189">
        <f>O354*H354</f>
        <v>0</v>
      </c>
      <c r="Q354" s="189">
        <v>0</v>
      </c>
      <c r="R354" s="189">
        <f>Q354*H354</f>
        <v>0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143</v>
      </c>
      <c r="AT354" s="191" t="s">
        <v>229</v>
      </c>
      <c r="AU354" s="191" t="s">
        <v>82</v>
      </c>
      <c r="AY354" s="19" t="s">
        <v>226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143</v>
      </c>
      <c r="BM354" s="191" t="s">
        <v>4096</v>
      </c>
    </row>
    <row r="355" spans="1:65" s="2" customFormat="1" ht="11.25">
      <c r="A355" s="36"/>
      <c r="B355" s="37"/>
      <c r="C355" s="38"/>
      <c r="D355" s="193" t="s">
        <v>236</v>
      </c>
      <c r="E355" s="38"/>
      <c r="F355" s="194" t="s">
        <v>4097</v>
      </c>
      <c r="G355" s="38"/>
      <c r="H355" s="38"/>
      <c r="I355" s="195"/>
      <c r="J355" s="38"/>
      <c r="K355" s="38"/>
      <c r="L355" s="41"/>
      <c r="M355" s="196"/>
      <c r="N355" s="197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236</v>
      </c>
      <c r="AU355" s="19" t="s">
        <v>82</v>
      </c>
    </row>
    <row r="356" spans="1:65" s="2" customFormat="1" ht="24.2" customHeight="1">
      <c r="A356" s="36"/>
      <c r="B356" s="37"/>
      <c r="C356" s="180" t="s">
        <v>390</v>
      </c>
      <c r="D356" s="180" t="s">
        <v>229</v>
      </c>
      <c r="E356" s="181" t="s">
        <v>4098</v>
      </c>
      <c r="F356" s="182" t="s">
        <v>4099</v>
      </c>
      <c r="G356" s="183" t="s">
        <v>232</v>
      </c>
      <c r="H356" s="184">
        <v>23.04</v>
      </c>
      <c r="I356" s="185"/>
      <c r="J356" s="186">
        <f>ROUND(I356*H356,2)</f>
        <v>0</v>
      </c>
      <c r="K356" s="182" t="s">
        <v>233</v>
      </c>
      <c r="L356" s="41"/>
      <c r="M356" s="187" t="s">
        <v>19</v>
      </c>
      <c r="N356" s="188" t="s">
        <v>44</v>
      </c>
      <c r="O356" s="66"/>
      <c r="P356" s="189">
        <f>O356*H356</f>
        <v>0</v>
      </c>
      <c r="Q356" s="189">
        <v>8.8228000000000004E-4</v>
      </c>
      <c r="R356" s="189">
        <f>Q356*H356</f>
        <v>2.0327731200000001E-2</v>
      </c>
      <c r="S356" s="189">
        <v>0</v>
      </c>
      <c r="T356" s="190">
        <f>S356*H356</f>
        <v>0</v>
      </c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R356" s="191" t="s">
        <v>143</v>
      </c>
      <c r="AT356" s="191" t="s">
        <v>229</v>
      </c>
      <c r="AU356" s="191" t="s">
        <v>82</v>
      </c>
      <c r="AY356" s="19" t="s">
        <v>226</v>
      </c>
      <c r="BE356" s="192">
        <f>IF(N356="základní",J356,0)</f>
        <v>0</v>
      </c>
      <c r="BF356" s="192">
        <f>IF(N356="snížená",J356,0)</f>
        <v>0</v>
      </c>
      <c r="BG356" s="192">
        <f>IF(N356="zákl. přenesená",J356,0)</f>
        <v>0</v>
      </c>
      <c r="BH356" s="192">
        <f>IF(N356="sníž. přenesená",J356,0)</f>
        <v>0</v>
      </c>
      <c r="BI356" s="192">
        <f>IF(N356="nulová",J356,0)</f>
        <v>0</v>
      </c>
      <c r="BJ356" s="19" t="s">
        <v>80</v>
      </c>
      <c r="BK356" s="192">
        <f>ROUND(I356*H356,2)</f>
        <v>0</v>
      </c>
      <c r="BL356" s="19" t="s">
        <v>143</v>
      </c>
      <c r="BM356" s="191" t="s">
        <v>4100</v>
      </c>
    </row>
    <row r="357" spans="1:65" s="2" customFormat="1" ht="11.25">
      <c r="A357" s="36"/>
      <c r="B357" s="37"/>
      <c r="C357" s="38"/>
      <c r="D357" s="193" t="s">
        <v>236</v>
      </c>
      <c r="E357" s="38"/>
      <c r="F357" s="194" t="s">
        <v>4101</v>
      </c>
      <c r="G357" s="38"/>
      <c r="H357" s="38"/>
      <c r="I357" s="195"/>
      <c r="J357" s="38"/>
      <c r="K357" s="38"/>
      <c r="L357" s="41"/>
      <c r="M357" s="196"/>
      <c r="N357" s="197"/>
      <c r="O357" s="66"/>
      <c r="P357" s="66"/>
      <c r="Q357" s="66"/>
      <c r="R357" s="66"/>
      <c r="S357" s="66"/>
      <c r="T357" s="67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T357" s="19" t="s">
        <v>236</v>
      </c>
      <c r="AU357" s="19" t="s">
        <v>82</v>
      </c>
    </row>
    <row r="358" spans="1:65" s="13" customFormat="1" ht="11.25">
      <c r="B358" s="198"/>
      <c r="C358" s="199"/>
      <c r="D358" s="200" t="s">
        <v>238</v>
      </c>
      <c r="E358" s="201" t="s">
        <v>19</v>
      </c>
      <c r="F358" s="202" t="s">
        <v>3980</v>
      </c>
      <c r="G358" s="199"/>
      <c r="H358" s="201" t="s">
        <v>19</v>
      </c>
      <c r="I358" s="203"/>
      <c r="J358" s="199"/>
      <c r="K358" s="199"/>
      <c r="L358" s="204"/>
      <c r="M358" s="205"/>
      <c r="N358" s="206"/>
      <c r="O358" s="206"/>
      <c r="P358" s="206"/>
      <c r="Q358" s="206"/>
      <c r="R358" s="206"/>
      <c r="S358" s="206"/>
      <c r="T358" s="207"/>
      <c r="AT358" s="208" t="s">
        <v>238</v>
      </c>
      <c r="AU358" s="208" t="s">
        <v>82</v>
      </c>
      <c r="AV358" s="13" t="s">
        <v>80</v>
      </c>
      <c r="AW358" s="13" t="s">
        <v>35</v>
      </c>
      <c r="AX358" s="13" t="s">
        <v>73</v>
      </c>
      <c r="AY358" s="208" t="s">
        <v>226</v>
      </c>
    </row>
    <row r="359" spans="1:65" s="14" customFormat="1" ht="11.25">
      <c r="B359" s="209"/>
      <c r="C359" s="210"/>
      <c r="D359" s="200" t="s">
        <v>238</v>
      </c>
      <c r="E359" s="211" t="s">
        <v>19</v>
      </c>
      <c r="F359" s="212" t="s">
        <v>4092</v>
      </c>
      <c r="G359" s="210"/>
      <c r="H359" s="213">
        <v>22.04</v>
      </c>
      <c r="I359" s="214"/>
      <c r="J359" s="210"/>
      <c r="K359" s="210"/>
      <c r="L359" s="215"/>
      <c r="M359" s="216"/>
      <c r="N359" s="217"/>
      <c r="O359" s="217"/>
      <c r="P359" s="217"/>
      <c r="Q359" s="217"/>
      <c r="R359" s="217"/>
      <c r="S359" s="217"/>
      <c r="T359" s="218"/>
      <c r="AT359" s="219" t="s">
        <v>238</v>
      </c>
      <c r="AU359" s="219" t="s">
        <v>82</v>
      </c>
      <c r="AV359" s="14" t="s">
        <v>82</v>
      </c>
      <c r="AW359" s="14" t="s">
        <v>35</v>
      </c>
      <c r="AX359" s="14" t="s">
        <v>73</v>
      </c>
      <c r="AY359" s="219" t="s">
        <v>226</v>
      </c>
    </row>
    <row r="360" spans="1:65" s="14" customFormat="1" ht="11.25">
      <c r="B360" s="209"/>
      <c r="C360" s="210"/>
      <c r="D360" s="200" t="s">
        <v>238</v>
      </c>
      <c r="E360" s="211" t="s">
        <v>19</v>
      </c>
      <c r="F360" s="212" t="s">
        <v>4102</v>
      </c>
      <c r="G360" s="210"/>
      <c r="H360" s="213">
        <v>1</v>
      </c>
      <c r="I360" s="214"/>
      <c r="J360" s="210"/>
      <c r="K360" s="210"/>
      <c r="L360" s="215"/>
      <c r="M360" s="216"/>
      <c r="N360" s="217"/>
      <c r="O360" s="217"/>
      <c r="P360" s="217"/>
      <c r="Q360" s="217"/>
      <c r="R360" s="217"/>
      <c r="S360" s="217"/>
      <c r="T360" s="218"/>
      <c r="AT360" s="219" t="s">
        <v>238</v>
      </c>
      <c r="AU360" s="219" t="s">
        <v>82</v>
      </c>
      <c r="AV360" s="14" t="s">
        <v>82</v>
      </c>
      <c r="AW360" s="14" t="s">
        <v>35</v>
      </c>
      <c r="AX360" s="14" t="s">
        <v>73</v>
      </c>
      <c r="AY360" s="219" t="s">
        <v>226</v>
      </c>
    </row>
    <row r="361" spans="1:65" s="15" customFormat="1" ht="11.25">
      <c r="B361" s="220"/>
      <c r="C361" s="221"/>
      <c r="D361" s="200" t="s">
        <v>238</v>
      </c>
      <c r="E361" s="222" t="s">
        <v>19</v>
      </c>
      <c r="F361" s="223" t="s">
        <v>241</v>
      </c>
      <c r="G361" s="221"/>
      <c r="H361" s="224">
        <v>23.04</v>
      </c>
      <c r="I361" s="225"/>
      <c r="J361" s="221"/>
      <c r="K361" s="221"/>
      <c r="L361" s="226"/>
      <c r="M361" s="227"/>
      <c r="N361" s="228"/>
      <c r="O361" s="228"/>
      <c r="P361" s="228"/>
      <c r="Q361" s="228"/>
      <c r="R361" s="228"/>
      <c r="S361" s="228"/>
      <c r="T361" s="229"/>
      <c r="AT361" s="230" t="s">
        <v>238</v>
      </c>
      <c r="AU361" s="230" t="s">
        <v>82</v>
      </c>
      <c r="AV361" s="15" t="s">
        <v>143</v>
      </c>
      <c r="AW361" s="15" t="s">
        <v>35</v>
      </c>
      <c r="AX361" s="15" t="s">
        <v>80</v>
      </c>
      <c r="AY361" s="230" t="s">
        <v>226</v>
      </c>
    </row>
    <row r="362" spans="1:65" s="2" customFormat="1" ht="24.2" customHeight="1">
      <c r="A362" s="36"/>
      <c r="B362" s="37"/>
      <c r="C362" s="180" t="s">
        <v>397</v>
      </c>
      <c r="D362" s="180" t="s">
        <v>229</v>
      </c>
      <c r="E362" s="181" t="s">
        <v>4103</v>
      </c>
      <c r="F362" s="182" t="s">
        <v>4104</v>
      </c>
      <c r="G362" s="183" t="s">
        <v>232</v>
      </c>
      <c r="H362" s="184">
        <v>23.04</v>
      </c>
      <c r="I362" s="185"/>
      <c r="J362" s="186">
        <f>ROUND(I362*H362,2)</f>
        <v>0</v>
      </c>
      <c r="K362" s="182" t="s">
        <v>233</v>
      </c>
      <c r="L362" s="41"/>
      <c r="M362" s="187" t="s">
        <v>19</v>
      </c>
      <c r="N362" s="188" t="s">
        <v>44</v>
      </c>
      <c r="O362" s="66"/>
      <c r="P362" s="189">
        <f>O362*H362</f>
        <v>0</v>
      </c>
      <c r="Q362" s="189">
        <v>0</v>
      </c>
      <c r="R362" s="189">
        <f>Q362*H362</f>
        <v>0</v>
      </c>
      <c r="S362" s="189">
        <v>0</v>
      </c>
      <c r="T362" s="190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91" t="s">
        <v>143</v>
      </c>
      <c r="AT362" s="191" t="s">
        <v>229</v>
      </c>
      <c r="AU362" s="191" t="s">
        <v>82</v>
      </c>
      <c r="AY362" s="19" t="s">
        <v>226</v>
      </c>
      <c r="BE362" s="192">
        <f>IF(N362="základní",J362,0)</f>
        <v>0</v>
      </c>
      <c r="BF362" s="192">
        <f>IF(N362="snížená",J362,0)</f>
        <v>0</v>
      </c>
      <c r="BG362" s="192">
        <f>IF(N362="zákl. přenesená",J362,0)</f>
        <v>0</v>
      </c>
      <c r="BH362" s="192">
        <f>IF(N362="sníž. přenesená",J362,0)</f>
        <v>0</v>
      </c>
      <c r="BI362" s="192">
        <f>IF(N362="nulová",J362,0)</f>
        <v>0</v>
      </c>
      <c r="BJ362" s="19" t="s">
        <v>80</v>
      </c>
      <c r="BK362" s="192">
        <f>ROUND(I362*H362,2)</f>
        <v>0</v>
      </c>
      <c r="BL362" s="19" t="s">
        <v>143</v>
      </c>
      <c r="BM362" s="191" t="s">
        <v>4105</v>
      </c>
    </row>
    <row r="363" spans="1:65" s="2" customFormat="1" ht="11.25">
      <c r="A363" s="36"/>
      <c r="B363" s="37"/>
      <c r="C363" s="38"/>
      <c r="D363" s="193" t="s">
        <v>236</v>
      </c>
      <c r="E363" s="38"/>
      <c r="F363" s="194" t="s">
        <v>4106</v>
      </c>
      <c r="G363" s="38"/>
      <c r="H363" s="38"/>
      <c r="I363" s="195"/>
      <c r="J363" s="38"/>
      <c r="K363" s="38"/>
      <c r="L363" s="41"/>
      <c r="M363" s="196"/>
      <c r="N363" s="197"/>
      <c r="O363" s="66"/>
      <c r="P363" s="66"/>
      <c r="Q363" s="66"/>
      <c r="R363" s="66"/>
      <c r="S363" s="66"/>
      <c r="T363" s="67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T363" s="19" t="s">
        <v>236</v>
      </c>
      <c r="AU363" s="19" t="s">
        <v>82</v>
      </c>
    </row>
    <row r="364" spans="1:65" s="2" customFormat="1" ht="16.5" customHeight="1">
      <c r="A364" s="36"/>
      <c r="B364" s="37"/>
      <c r="C364" s="180" t="s">
        <v>403</v>
      </c>
      <c r="D364" s="180" t="s">
        <v>229</v>
      </c>
      <c r="E364" s="181" t="s">
        <v>4107</v>
      </c>
      <c r="F364" s="182" t="s">
        <v>4108</v>
      </c>
      <c r="G364" s="183" t="s">
        <v>232</v>
      </c>
      <c r="H364" s="184">
        <v>27.92</v>
      </c>
      <c r="I364" s="185"/>
      <c r="J364" s="186">
        <f>ROUND(I364*H364,2)</f>
        <v>0</v>
      </c>
      <c r="K364" s="182" t="s">
        <v>233</v>
      </c>
      <c r="L364" s="41"/>
      <c r="M364" s="187" t="s">
        <v>19</v>
      </c>
      <c r="N364" s="188" t="s">
        <v>44</v>
      </c>
      <c r="O364" s="66"/>
      <c r="P364" s="189">
        <f>O364*H364</f>
        <v>0</v>
      </c>
      <c r="Q364" s="189">
        <v>3.2000000000000002E-3</v>
      </c>
      <c r="R364" s="189">
        <f>Q364*H364</f>
        <v>8.9344000000000007E-2</v>
      </c>
      <c r="S364" s="189">
        <v>0</v>
      </c>
      <c r="T364" s="190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91" t="s">
        <v>143</v>
      </c>
      <c r="AT364" s="191" t="s">
        <v>229</v>
      </c>
      <c r="AU364" s="191" t="s">
        <v>82</v>
      </c>
      <c r="AY364" s="19" t="s">
        <v>226</v>
      </c>
      <c r="BE364" s="192">
        <f>IF(N364="základní",J364,0)</f>
        <v>0</v>
      </c>
      <c r="BF364" s="192">
        <f>IF(N364="snížená",J364,0)</f>
        <v>0</v>
      </c>
      <c r="BG364" s="192">
        <f>IF(N364="zákl. přenesená",J364,0)</f>
        <v>0</v>
      </c>
      <c r="BH364" s="192">
        <f>IF(N364="sníž. přenesená",J364,0)</f>
        <v>0</v>
      </c>
      <c r="BI364" s="192">
        <f>IF(N364="nulová",J364,0)</f>
        <v>0</v>
      </c>
      <c r="BJ364" s="19" t="s">
        <v>80</v>
      </c>
      <c r="BK364" s="192">
        <f>ROUND(I364*H364,2)</f>
        <v>0</v>
      </c>
      <c r="BL364" s="19" t="s">
        <v>143</v>
      </c>
      <c r="BM364" s="191" t="s">
        <v>4109</v>
      </c>
    </row>
    <row r="365" spans="1:65" s="2" customFormat="1" ht="11.25">
      <c r="A365" s="36"/>
      <c r="B365" s="37"/>
      <c r="C365" s="38"/>
      <c r="D365" s="193" t="s">
        <v>236</v>
      </c>
      <c r="E365" s="38"/>
      <c r="F365" s="194" t="s">
        <v>4110</v>
      </c>
      <c r="G365" s="38"/>
      <c r="H365" s="38"/>
      <c r="I365" s="195"/>
      <c r="J365" s="38"/>
      <c r="K365" s="38"/>
      <c r="L365" s="41"/>
      <c r="M365" s="196"/>
      <c r="N365" s="197"/>
      <c r="O365" s="66"/>
      <c r="P365" s="66"/>
      <c r="Q365" s="66"/>
      <c r="R365" s="66"/>
      <c r="S365" s="66"/>
      <c r="T365" s="67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T365" s="19" t="s">
        <v>236</v>
      </c>
      <c r="AU365" s="19" t="s">
        <v>82</v>
      </c>
    </row>
    <row r="366" spans="1:65" s="2" customFormat="1" ht="44.25" customHeight="1">
      <c r="A366" s="36"/>
      <c r="B366" s="37"/>
      <c r="C366" s="180" t="s">
        <v>408</v>
      </c>
      <c r="D366" s="180" t="s">
        <v>229</v>
      </c>
      <c r="E366" s="181" t="s">
        <v>4111</v>
      </c>
      <c r="F366" s="182" t="s">
        <v>4112</v>
      </c>
      <c r="G366" s="183" t="s">
        <v>245</v>
      </c>
      <c r="H366" s="184">
        <v>0.95499999999999996</v>
      </c>
      <c r="I366" s="185"/>
      <c r="J366" s="186">
        <f>ROUND(I366*H366,2)</f>
        <v>0</v>
      </c>
      <c r="K366" s="182" t="s">
        <v>233</v>
      </c>
      <c r="L366" s="41"/>
      <c r="M366" s="187" t="s">
        <v>19</v>
      </c>
      <c r="N366" s="188" t="s">
        <v>44</v>
      </c>
      <c r="O366" s="66"/>
      <c r="P366" s="189">
        <f>O366*H366</f>
        <v>0</v>
      </c>
      <c r="Q366" s="189">
        <v>1.0627727796999999</v>
      </c>
      <c r="R366" s="189">
        <f>Q366*H366</f>
        <v>1.0149480046135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143</v>
      </c>
      <c r="AT366" s="191" t="s">
        <v>229</v>
      </c>
      <c r="AU366" s="191" t="s">
        <v>82</v>
      </c>
      <c r="AY366" s="19" t="s">
        <v>226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143</v>
      </c>
      <c r="BM366" s="191" t="s">
        <v>4113</v>
      </c>
    </row>
    <row r="367" spans="1:65" s="2" customFormat="1" ht="11.25">
      <c r="A367" s="36"/>
      <c r="B367" s="37"/>
      <c r="C367" s="38"/>
      <c r="D367" s="193" t="s">
        <v>236</v>
      </c>
      <c r="E367" s="38"/>
      <c r="F367" s="194" t="s">
        <v>4114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236</v>
      </c>
      <c r="AU367" s="19" t="s">
        <v>82</v>
      </c>
    </row>
    <row r="368" spans="1:65" s="13" customFormat="1" ht="11.25">
      <c r="B368" s="198"/>
      <c r="C368" s="199"/>
      <c r="D368" s="200" t="s">
        <v>238</v>
      </c>
      <c r="E368" s="201" t="s">
        <v>19</v>
      </c>
      <c r="F368" s="202" t="s">
        <v>3980</v>
      </c>
      <c r="G368" s="199"/>
      <c r="H368" s="201" t="s">
        <v>19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238</v>
      </c>
      <c r="AU368" s="208" t="s">
        <v>82</v>
      </c>
      <c r="AV368" s="13" t="s">
        <v>80</v>
      </c>
      <c r="AW368" s="13" t="s">
        <v>35</v>
      </c>
      <c r="AX368" s="13" t="s">
        <v>73</v>
      </c>
      <c r="AY368" s="208" t="s">
        <v>226</v>
      </c>
    </row>
    <row r="369" spans="1:65" s="13" customFormat="1" ht="11.25">
      <c r="B369" s="198"/>
      <c r="C369" s="199"/>
      <c r="D369" s="200" t="s">
        <v>238</v>
      </c>
      <c r="E369" s="201" t="s">
        <v>19</v>
      </c>
      <c r="F369" s="202" t="s">
        <v>4115</v>
      </c>
      <c r="G369" s="199"/>
      <c r="H369" s="201" t="s">
        <v>19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238</v>
      </c>
      <c r="AU369" s="208" t="s">
        <v>82</v>
      </c>
      <c r="AV369" s="13" t="s">
        <v>80</v>
      </c>
      <c r="AW369" s="13" t="s">
        <v>35</v>
      </c>
      <c r="AX369" s="13" t="s">
        <v>73</v>
      </c>
      <c r="AY369" s="208" t="s">
        <v>226</v>
      </c>
    </row>
    <row r="370" spans="1:65" s="14" customFormat="1" ht="11.25">
      <c r="B370" s="209"/>
      <c r="C370" s="210"/>
      <c r="D370" s="200" t="s">
        <v>238</v>
      </c>
      <c r="E370" s="211" t="s">
        <v>19</v>
      </c>
      <c r="F370" s="212" t="s">
        <v>4116</v>
      </c>
      <c r="G370" s="210"/>
      <c r="H370" s="213">
        <v>0.73399999999999999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238</v>
      </c>
      <c r="AU370" s="219" t="s">
        <v>82</v>
      </c>
      <c r="AV370" s="14" t="s">
        <v>82</v>
      </c>
      <c r="AW370" s="14" t="s">
        <v>35</v>
      </c>
      <c r="AX370" s="14" t="s">
        <v>73</v>
      </c>
      <c r="AY370" s="219" t="s">
        <v>226</v>
      </c>
    </row>
    <row r="371" spans="1:65" s="16" customFormat="1" ht="11.25">
      <c r="B371" s="253"/>
      <c r="C371" s="254"/>
      <c r="D371" s="200" t="s">
        <v>238</v>
      </c>
      <c r="E371" s="255" t="s">
        <v>19</v>
      </c>
      <c r="F371" s="256" t="s">
        <v>1207</v>
      </c>
      <c r="G371" s="254"/>
      <c r="H371" s="257">
        <v>0.73399999999999999</v>
      </c>
      <c r="I371" s="258"/>
      <c r="J371" s="254"/>
      <c r="K371" s="254"/>
      <c r="L371" s="259"/>
      <c r="M371" s="260"/>
      <c r="N371" s="261"/>
      <c r="O371" s="261"/>
      <c r="P371" s="261"/>
      <c r="Q371" s="261"/>
      <c r="R371" s="261"/>
      <c r="S371" s="261"/>
      <c r="T371" s="262"/>
      <c r="AT371" s="263" t="s">
        <v>238</v>
      </c>
      <c r="AU371" s="263" t="s">
        <v>82</v>
      </c>
      <c r="AV371" s="16" t="s">
        <v>90</v>
      </c>
      <c r="AW371" s="16" t="s">
        <v>35</v>
      </c>
      <c r="AX371" s="16" t="s">
        <v>73</v>
      </c>
      <c r="AY371" s="263" t="s">
        <v>226</v>
      </c>
    </row>
    <row r="372" spans="1:65" s="13" customFormat="1" ht="11.25">
      <c r="B372" s="198"/>
      <c r="C372" s="199"/>
      <c r="D372" s="200" t="s">
        <v>238</v>
      </c>
      <c r="E372" s="201" t="s">
        <v>19</v>
      </c>
      <c r="F372" s="202" t="s">
        <v>4117</v>
      </c>
      <c r="G372" s="199"/>
      <c r="H372" s="201" t="s">
        <v>19</v>
      </c>
      <c r="I372" s="203"/>
      <c r="J372" s="199"/>
      <c r="K372" s="199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238</v>
      </c>
      <c r="AU372" s="208" t="s">
        <v>82</v>
      </c>
      <c r="AV372" s="13" t="s">
        <v>80</v>
      </c>
      <c r="AW372" s="13" t="s">
        <v>35</v>
      </c>
      <c r="AX372" s="13" t="s">
        <v>73</v>
      </c>
      <c r="AY372" s="208" t="s">
        <v>226</v>
      </c>
    </row>
    <row r="373" spans="1:65" s="14" customFormat="1" ht="11.25">
      <c r="B373" s="209"/>
      <c r="C373" s="210"/>
      <c r="D373" s="200" t="s">
        <v>238</v>
      </c>
      <c r="E373" s="211" t="s">
        <v>19</v>
      </c>
      <c r="F373" s="212" t="s">
        <v>3986</v>
      </c>
      <c r="G373" s="210"/>
      <c r="H373" s="213">
        <v>0.19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238</v>
      </c>
      <c r="AU373" s="219" t="s">
        <v>82</v>
      </c>
      <c r="AV373" s="14" t="s">
        <v>82</v>
      </c>
      <c r="AW373" s="14" t="s">
        <v>35</v>
      </c>
      <c r="AX373" s="14" t="s">
        <v>73</v>
      </c>
      <c r="AY373" s="219" t="s">
        <v>226</v>
      </c>
    </row>
    <row r="374" spans="1:65" s="14" customFormat="1" ht="11.25">
      <c r="B374" s="209"/>
      <c r="C374" s="210"/>
      <c r="D374" s="200" t="s">
        <v>238</v>
      </c>
      <c r="E374" s="211" t="s">
        <v>19</v>
      </c>
      <c r="F374" s="212" t="s">
        <v>3987</v>
      </c>
      <c r="G374" s="210"/>
      <c r="H374" s="213">
        <v>3.1E-2</v>
      </c>
      <c r="I374" s="214"/>
      <c r="J374" s="210"/>
      <c r="K374" s="210"/>
      <c r="L374" s="215"/>
      <c r="M374" s="216"/>
      <c r="N374" s="217"/>
      <c r="O374" s="217"/>
      <c r="P374" s="217"/>
      <c r="Q374" s="217"/>
      <c r="R374" s="217"/>
      <c r="S374" s="217"/>
      <c r="T374" s="218"/>
      <c r="AT374" s="219" t="s">
        <v>238</v>
      </c>
      <c r="AU374" s="219" t="s">
        <v>82</v>
      </c>
      <c r="AV374" s="14" t="s">
        <v>82</v>
      </c>
      <c r="AW374" s="14" t="s">
        <v>35</v>
      </c>
      <c r="AX374" s="14" t="s">
        <v>73</v>
      </c>
      <c r="AY374" s="219" t="s">
        <v>226</v>
      </c>
    </row>
    <row r="375" spans="1:65" s="16" customFormat="1" ht="11.25">
      <c r="B375" s="253"/>
      <c r="C375" s="254"/>
      <c r="D375" s="200" t="s">
        <v>238</v>
      </c>
      <c r="E375" s="255" t="s">
        <v>19</v>
      </c>
      <c r="F375" s="256" t="s">
        <v>1207</v>
      </c>
      <c r="G375" s="254"/>
      <c r="H375" s="257">
        <v>0.221</v>
      </c>
      <c r="I375" s="258"/>
      <c r="J375" s="254"/>
      <c r="K375" s="254"/>
      <c r="L375" s="259"/>
      <c r="M375" s="260"/>
      <c r="N375" s="261"/>
      <c r="O375" s="261"/>
      <c r="P375" s="261"/>
      <c r="Q375" s="261"/>
      <c r="R375" s="261"/>
      <c r="S375" s="261"/>
      <c r="T375" s="262"/>
      <c r="AT375" s="263" t="s">
        <v>238</v>
      </c>
      <c r="AU375" s="263" t="s">
        <v>82</v>
      </c>
      <c r="AV375" s="16" t="s">
        <v>90</v>
      </c>
      <c r="AW375" s="16" t="s">
        <v>35</v>
      </c>
      <c r="AX375" s="16" t="s">
        <v>73</v>
      </c>
      <c r="AY375" s="263" t="s">
        <v>226</v>
      </c>
    </row>
    <row r="376" spans="1:65" s="15" customFormat="1" ht="11.25">
      <c r="B376" s="220"/>
      <c r="C376" s="221"/>
      <c r="D376" s="200" t="s">
        <v>238</v>
      </c>
      <c r="E376" s="222" t="s">
        <v>19</v>
      </c>
      <c r="F376" s="223" t="s">
        <v>241</v>
      </c>
      <c r="G376" s="221"/>
      <c r="H376" s="224">
        <v>0.95499999999999996</v>
      </c>
      <c r="I376" s="225"/>
      <c r="J376" s="221"/>
      <c r="K376" s="221"/>
      <c r="L376" s="226"/>
      <c r="M376" s="227"/>
      <c r="N376" s="228"/>
      <c r="O376" s="228"/>
      <c r="P376" s="228"/>
      <c r="Q376" s="228"/>
      <c r="R376" s="228"/>
      <c r="S376" s="228"/>
      <c r="T376" s="229"/>
      <c r="AT376" s="230" t="s">
        <v>238</v>
      </c>
      <c r="AU376" s="230" t="s">
        <v>82</v>
      </c>
      <c r="AV376" s="15" t="s">
        <v>143</v>
      </c>
      <c r="AW376" s="15" t="s">
        <v>35</v>
      </c>
      <c r="AX376" s="15" t="s">
        <v>80</v>
      </c>
      <c r="AY376" s="230" t="s">
        <v>226</v>
      </c>
    </row>
    <row r="377" spans="1:65" s="2" customFormat="1" ht="24.2" customHeight="1">
      <c r="A377" s="36"/>
      <c r="B377" s="37"/>
      <c r="C377" s="180" t="s">
        <v>412</v>
      </c>
      <c r="D377" s="180" t="s">
        <v>229</v>
      </c>
      <c r="E377" s="181" t="s">
        <v>4118</v>
      </c>
      <c r="F377" s="182" t="s">
        <v>4119</v>
      </c>
      <c r="G377" s="183" t="s">
        <v>232</v>
      </c>
      <c r="H377" s="184">
        <v>1.625</v>
      </c>
      <c r="I377" s="185"/>
      <c r="J377" s="186">
        <f>ROUND(I377*H377,2)</f>
        <v>0</v>
      </c>
      <c r="K377" s="182" t="s">
        <v>233</v>
      </c>
      <c r="L377" s="41"/>
      <c r="M377" s="187" t="s">
        <v>19</v>
      </c>
      <c r="N377" s="188" t="s">
        <v>44</v>
      </c>
      <c r="O377" s="66"/>
      <c r="P377" s="189">
        <f>O377*H377</f>
        <v>0</v>
      </c>
      <c r="Q377" s="189">
        <v>4.6537200000000001E-3</v>
      </c>
      <c r="R377" s="189">
        <f>Q377*H377</f>
        <v>7.5622950000000001E-3</v>
      </c>
      <c r="S377" s="189">
        <v>0</v>
      </c>
      <c r="T377" s="190">
        <f>S377*H377</f>
        <v>0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91" t="s">
        <v>143</v>
      </c>
      <c r="AT377" s="191" t="s">
        <v>229</v>
      </c>
      <c r="AU377" s="191" t="s">
        <v>82</v>
      </c>
      <c r="AY377" s="19" t="s">
        <v>226</v>
      </c>
      <c r="BE377" s="192">
        <f>IF(N377="základní",J377,0)</f>
        <v>0</v>
      </c>
      <c r="BF377" s="192">
        <f>IF(N377="snížená",J377,0)</f>
        <v>0</v>
      </c>
      <c r="BG377" s="192">
        <f>IF(N377="zákl. přenesená",J377,0)</f>
        <v>0</v>
      </c>
      <c r="BH377" s="192">
        <f>IF(N377="sníž. přenesená",J377,0)</f>
        <v>0</v>
      </c>
      <c r="BI377" s="192">
        <f>IF(N377="nulová",J377,0)</f>
        <v>0</v>
      </c>
      <c r="BJ377" s="19" t="s">
        <v>80</v>
      </c>
      <c r="BK377" s="192">
        <f>ROUND(I377*H377,2)</f>
        <v>0</v>
      </c>
      <c r="BL377" s="19" t="s">
        <v>143</v>
      </c>
      <c r="BM377" s="191" t="s">
        <v>4120</v>
      </c>
    </row>
    <row r="378" spans="1:65" s="2" customFormat="1" ht="11.25">
      <c r="A378" s="36"/>
      <c r="B378" s="37"/>
      <c r="C378" s="38"/>
      <c r="D378" s="193" t="s">
        <v>236</v>
      </c>
      <c r="E378" s="38"/>
      <c r="F378" s="194" t="s">
        <v>4121</v>
      </c>
      <c r="G378" s="38"/>
      <c r="H378" s="38"/>
      <c r="I378" s="195"/>
      <c r="J378" s="38"/>
      <c r="K378" s="38"/>
      <c r="L378" s="41"/>
      <c r="M378" s="196"/>
      <c r="N378" s="197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236</v>
      </c>
      <c r="AU378" s="19" t="s">
        <v>82</v>
      </c>
    </row>
    <row r="379" spans="1:65" s="13" customFormat="1" ht="11.25">
      <c r="B379" s="198"/>
      <c r="C379" s="199"/>
      <c r="D379" s="200" t="s">
        <v>238</v>
      </c>
      <c r="E379" s="201" t="s">
        <v>19</v>
      </c>
      <c r="F379" s="202" t="s">
        <v>4022</v>
      </c>
      <c r="G379" s="199"/>
      <c r="H379" s="201" t="s">
        <v>19</v>
      </c>
      <c r="I379" s="203"/>
      <c r="J379" s="199"/>
      <c r="K379" s="199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238</v>
      </c>
      <c r="AU379" s="208" t="s">
        <v>82</v>
      </c>
      <c r="AV379" s="13" t="s">
        <v>80</v>
      </c>
      <c r="AW379" s="13" t="s">
        <v>35</v>
      </c>
      <c r="AX379" s="13" t="s">
        <v>73</v>
      </c>
      <c r="AY379" s="208" t="s">
        <v>226</v>
      </c>
    </row>
    <row r="380" spans="1:65" s="13" customFormat="1" ht="11.25">
      <c r="B380" s="198"/>
      <c r="C380" s="199"/>
      <c r="D380" s="200" t="s">
        <v>238</v>
      </c>
      <c r="E380" s="201" t="s">
        <v>19</v>
      </c>
      <c r="F380" s="202" t="s">
        <v>4024</v>
      </c>
      <c r="G380" s="199"/>
      <c r="H380" s="201" t="s">
        <v>19</v>
      </c>
      <c r="I380" s="203"/>
      <c r="J380" s="199"/>
      <c r="K380" s="199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238</v>
      </c>
      <c r="AU380" s="208" t="s">
        <v>82</v>
      </c>
      <c r="AV380" s="13" t="s">
        <v>80</v>
      </c>
      <c r="AW380" s="13" t="s">
        <v>35</v>
      </c>
      <c r="AX380" s="13" t="s">
        <v>73</v>
      </c>
      <c r="AY380" s="208" t="s">
        <v>226</v>
      </c>
    </row>
    <row r="381" spans="1:65" s="14" customFormat="1" ht="11.25">
      <c r="B381" s="209"/>
      <c r="C381" s="210"/>
      <c r="D381" s="200" t="s">
        <v>238</v>
      </c>
      <c r="E381" s="211" t="s">
        <v>19</v>
      </c>
      <c r="F381" s="212" t="s">
        <v>4122</v>
      </c>
      <c r="G381" s="210"/>
      <c r="H381" s="213">
        <v>1</v>
      </c>
      <c r="I381" s="214"/>
      <c r="J381" s="210"/>
      <c r="K381" s="210"/>
      <c r="L381" s="215"/>
      <c r="M381" s="216"/>
      <c r="N381" s="217"/>
      <c r="O381" s="217"/>
      <c r="P381" s="217"/>
      <c r="Q381" s="217"/>
      <c r="R381" s="217"/>
      <c r="S381" s="217"/>
      <c r="T381" s="218"/>
      <c r="AT381" s="219" t="s">
        <v>238</v>
      </c>
      <c r="AU381" s="219" t="s">
        <v>82</v>
      </c>
      <c r="AV381" s="14" t="s">
        <v>82</v>
      </c>
      <c r="AW381" s="14" t="s">
        <v>35</v>
      </c>
      <c r="AX381" s="14" t="s">
        <v>73</v>
      </c>
      <c r="AY381" s="219" t="s">
        <v>226</v>
      </c>
    </row>
    <row r="382" spans="1:65" s="16" customFormat="1" ht="11.25">
      <c r="B382" s="253"/>
      <c r="C382" s="254"/>
      <c r="D382" s="200" t="s">
        <v>238</v>
      </c>
      <c r="E382" s="255" t="s">
        <v>19</v>
      </c>
      <c r="F382" s="256" t="s">
        <v>1207</v>
      </c>
      <c r="G382" s="254"/>
      <c r="H382" s="257">
        <v>1</v>
      </c>
      <c r="I382" s="258"/>
      <c r="J382" s="254"/>
      <c r="K382" s="254"/>
      <c r="L382" s="259"/>
      <c r="M382" s="260"/>
      <c r="N382" s="261"/>
      <c r="O382" s="261"/>
      <c r="P382" s="261"/>
      <c r="Q382" s="261"/>
      <c r="R382" s="261"/>
      <c r="S382" s="261"/>
      <c r="T382" s="262"/>
      <c r="AT382" s="263" t="s">
        <v>238</v>
      </c>
      <c r="AU382" s="263" t="s">
        <v>82</v>
      </c>
      <c r="AV382" s="16" t="s">
        <v>90</v>
      </c>
      <c r="AW382" s="16" t="s">
        <v>35</v>
      </c>
      <c r="AX382" s="16" t="s">
        <v>73</v>
      </c>
      <c r="AY382" s="263" t="s">
        <v>226</v>
      </c>
    </row>
    <row r="383" spans="1:65" s="13" customFormat="1" ht="11.25">
      <c r="B383" s="198"/>
      <c r="C383" s="199"/>
      <c r="D383" s="200" t="s">
        <v>238</v>
      </c>
      <c r="E383" s="201" t="s">
        <v>19</v>
      </c>
      <c r="F383" s="202" t="s">
        <v>4028</v>
      </c>
      <c r="G383" s="199"/>
      <c r="H383" s="201" t="s">
        <v>19</v>
      </c>
      <c r="I383" s="203"/>
      <c r="J383" s="199"/>
      <c r="K383" s="199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238</v>
      </c>
      <c r="AU383" s="208" t="s">
        <v>82</v>
      </c>
      <c r="AV383" s="13" t="s">
        <v>80</v>
      </c>
      <c r="AW383" s="13" t="s">
        <v>35</v>
      </c>
      <c r="AX383" s="13" t="s">
        <v>73</v>
      </c>
      <c r="AY383" s="208" t="s">
        <v>226</v>
      </c>
    </row>
    <row r="384" spans="1:65" s="14" customFormat="1" ht="11.25">
      <c r="B384" s="209"/>
      <c r="C384" s="210"/>
      <c r="D384" s="200" t="s">
        <v>238</v>
      </c>
      <c r="E384" s="211" t="s">
        <v>19</v>
      </c>
      <c r="F384" s="212" t="s">
        <v>4123</v>
      </c>
      <c r="G384" s="210"/>
      <c r="H384" s="213">
        <v>0.625</v>
      </c>
      <c r="I384" s="214"/>
      <c r="J384" s="210"/>
      <c r="K384" s="210"/>
      <c r="L384" s="215"/>
      <c r="M384" s="216"/>
      <c r="N384" s="217"/>
      <c r="O384" s="217"/>
      <c r="P384" s="217"/>
      <c r="Q384" s="217"/>
      <c r="R384" s="217"/>
      <c r="S384" s="217"/>
      <c r="T384" s="218"/>
      <c r="AT384" s="219" t="s">
        <v>238</v>
      </c>
      <c r="AU384" s="219" t="s">
        <v>82</v>
      </c>
      <c r="AV384" s="14" t="s">
        <v>82</v>
      </c>
      <c r="AW384" s="14" t="s">
        <v>35</v>
      </c>
      <c r="AX384" s="14" t="s">
        <v>73</v>
      </c>
      <c r="AY384" s="219" t="s">
        <v>226</v>
      </c>
    </row>
    <row r="385" spans="1:65" s="16" customFormat="1" ht="11.25">
      <c r="B385" s="253"/>
      <c r="C385" s="254"/>
      <c r="D385" s="200" t="s">
        <v>238</v>
      </c>
      <c r="E385" s="255" t="s">
        <v>19</v>
      </c>
      <c r="F385" s="256" t="s">
        <v>1207</v>
      </c>
      <c r="G385" s="254"/>
      <c r="H385" s="257">
        <v>0.625</v>
      </c>
      <c r="I385" s="258"/>
      <c r="J385" s="254"/>
      <c r="K385" s="254"/>
      <c r="L385" s="259"/>
      <c r="M385" s="260"/>
      <c r="N385" s="261"/>
      <c r="O385" s="261"/>
      <c r="P385" s="261"/>
      <c r="Q385" s="261"/>
      <c r="R385" s="261"/>
      <c r="S385" s="261"/>
      <c r="T385" s="262"/>
      <c r="AT385" s="263" t="s">
        <v>238</v>
      </c>
      <c r="AU385" s="263" t="s">
        <v>82</v>
      </c>
      <c r="AV385" s="16" t="s">
        <v>90</v>
      </c>
      <c r="AW385" s="16" t="s">
        <v>35</v>
      </c>
      <c r="AX385" s="16" t="s">
        <v>73</v>
      </c>
      <c r="AY385" s="263" t="s">
        <v>226</v>
      </c>
    </row>
    <row r="386" spans="1:65" s="15" customFormat="1" ht="11.25">
      <c r="B386" s="220"/>
      <c r="C386" s="221"/>
      <c r="D386" s="200" t="s">
        <v>238</v>
      </c>
      <c r="E386" s="222" t="s">
        <v>19</v>
      </c>
      <c r="F386" s="223" t="s">
        <v>241</v>
      </c>
      <c r="G386" s="221"/>
      <c r="H386" s="224">
        <v>1.625</v>
      </c>
      <c r="I386" s="225"/>
      <c r="J386" s="221"/>
      <c r="K386" s="221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238</v>
      </c>
      <c r="AU386" s="230" t="s">
        <v>82</v>
      </c>
      <c r="AV386" s="15" t="s">
        <v>143</v>
      </c>
      <c r="AW386" s="15" t="s">
        <v>35</v>
      </c>
      <c r="AX386" s="15" t="s">
        <v>80</v>
      </c>
      <c r="AY386" s="230" t="s">
        <v>226</v>
      </c>
    </row>
    <row r="387" spans="1:65" s="2" customFormat="1" ht="24.2" customHeight="1">
      <c r="A387" s="36"/>
      <c r="B387" s="37"/>
      <c r="C387" s="180" t="s">
        <v>417</v>
      </c>
      <c r="D387" s="180" t="s">
        <v>229</v>
      </c>
      <c r="E387" s="181" t="s">
        <v>4124</v>
      </c>
      <c r="F387" s="182" t="s">
        <v>4125</v>
      </c>
      <c r="G387" s="183" t="s">
        <v>232</v>
      </c>
      <c r="H387" s="184">
        <v>1.625</v>
      </c>
      <c r="I387" s="185"/>
      <c r="J387" s="186">
        <f>ROUND(I387*H387,2)</f>
        <v>0</v>
      </c>
      <c r="K387" s="182" t="s">
        <v>233</v>
      </c>
      <c r="L387" s="41"/>
      <c r="M387" s="187" t="s">
        <v>19</v>
      </c>
      <c r="N387" s="188" t="s">
        <v>44</v>
      </c>
      <c r="O387" s="66"/>
      <c r="P387" s="189">
        <f>O387*H387</f>
        <v>0</v>
      </c>
      <c r="Q387" s="189">
        <v>0</v>
      </c>
      <c r="R387" s="189">
        <f>Q387*H387</f>
        <v>0</v>
      </c>
      <c r="S387" s="189">
        <v>0</v>
      </c>
      <c r="T387" s="190">
        <f>S387*H387</f>
        <v>0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91" t="s">
        <v>143</v>
      </c>
      <c r="AT387" s="191" t="s">
        <v>229</v>
      </c>
      <c r="AU387" s="191" t="s">
        <v>82</v>
      </c>
      <c r="AY387" s="19" t="s">
        <v>226</v>
      </c>
      <c r="BE387" s="192">
        <f>IF(N387="základní",J387,0)</f>
        <v>0</v>
      </c>
      <c r="BF387" s="192">
        <f>IF(N387="snížená",J387,0)</f>
        <v>0</v>
      </c>
      <c r="BG387" s="192">
        <f>IF(N387="zákl. přenesená",J387,0)</f>
        <v>0</v>
      </c>
      <c r="BH387" s="192">
        <f>IF(N387="sníž. přenesená",J387,0)</f>
        <v>0</v>
      </c>
      <c r="BI387" s="192">
        <f>IF(N387="nulová",J387,0)</f>
        <v>0</v>
      </c>
      <c r="BJ387" s="19" t="s">
        <v>80</v>
      </c>
      <c r="BK387" s="192">
        <f>ROUND(I387*H387,2)</f>
        <v>0</v>
      </c>
      <c r="BL387" s="19" t="s">
        <v>143</v>
      </c>
      <c r="BM387" s="191" t="s">
        <v>4126</v>
      </c>
    </row>
    <row r="388" spans="1:65" s="2" customFormat="1" ht="11.25">
      <c r="A388" s="36"/>
      <c r="B388" s="37"/>
      <c r="C388" s="38"/>
      <c r="D388" s="193" t="s">
        <v>236</v>
      </c>
      <c r="E388" s="38"/>
      <c r="F388" s="194" t="s">
        <v>4127</v>
      </c>
      <c r="G388" s="38"/>
      <c r="H388" s="38"/>
      <c r="I388" s="195"/>
      <c r="J388" s="38"/>
      <c r="K388" s="38"/>
      <c r="L388" s="41"/>
      <c r="M388" s="196"/>
      <c r="N388" s="197"/>
      <c r="O388" s="66"/>
      <c r="P388" s="66"/>
      <c r="Q388" s="66"/>
      <c r="R388" s="66"/>
      <c r="S388" s="66"/>
      <c r="T388" s="67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T388" s="19" t="s">
        <v>236</v>
      </c>
      <c r="AU388" s="19" t="s">
        <v>82</v>
      </c>
    </row>
    <row r="389" spans="1:65" s="2" customFormat="1" ht="16.5" customHeight="1">
      <c r="A389" s="36"/>
      <c r="B389" s="37"/>
      <c r="C389" s="180" t="s">
        <v>425</v>
      </c>
      <c r="D389" s="180" t="s">
        <v>229</v>
      </c>
      <c r="E389" s="181" t="s">
        <v>4128</v>
      </c>
      <c r="F389" s="182" t="s">
        <v>4129</v>
      </c>
      <c r="G389" s="183" t="s">
        <v>232</v>
      </c>
      <c r="H389" s="184">
        <v>1.625</v>
      </c>
      <c r="I389" s="185"/>
      <c r="J389" s="186">
        <f>ROUND(I389*H389,2)</f>
        <v>0</v>
      </c>
      <c r="K389" s="182" t="s">
        <v>233</v>
      </c>
      <c r="L389" s="41"/>
      <c r="M389" s="187" t="s">
        <v>19</v>
      </c>
      <c r="N389" s="188" t="s">
        <v>44</v>
      </c>
      <c r="O389" s="66"/>
      <c r="P389" s="189">
        <f>O389*H389</f>
        <v>0</v>
      </c>
      <c r="Q389" s="189">
        <v>3.3999999999999998E-3</v>
      </c>
      <c r="R389" s="189">
        <f>Q389*H389</f>
        <v>5.5249999999999995E-3</v>
      </c>
      <c r="S389" s="189">
        <v>0</v>
      </c>
      <c r="T389" s="190">
        <f>S389*H389</f>
        <v>0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91" t="s">
        <v>143</v>
      </c>
      <c r="AT389" s="191" t="s">
        <v>229</v>
      </c>
      <c r="AU389" s="191" t="s">
        <v>82</v>
      </c>
      <c r="AY389" s="19" t="s">
        <v>226</v>
      </c>
      <c r="BE389" s="192">
        <f>IF(N389="základní",J389,0)</f>
        <v>0</v>
      </c>
      <c r="BF389" s="192">
        <f>IF(N389="snížená",J389,0)</f>
        <v>0</v>
      </c>
      <c r="BG389" s="192">
        <f>IF(N389="zákl. přenesená",J389,0)</f>
        <v>0</v>
      </c>
      <c r="BH389" s="192">
        <f>IF(N389="sníž. přenesená",J389,0)</f>
        <v>0</v>
      </c>
      <c r="BI389" s="192">
        <f>IF(N389="nulová",J389,0)</f>
        <v>0</v>
      </c>
      <c r="BJ389" s="19" t="s">
        <v>80</v>
      </c>
      <c r="BK389" s="192">
        <f>ROUND(I389*H389,2)</f>
        <v>0</v>
      </c>
      <c r="BL389" s="19" t="s">
        <v>143</v>
      </c>
      <c r="BM389" s="191" t="s">
        <v>4130</v>
      </c>
    </row>
    <row r="390" spans="1:65" s="2" customFormat="1" ht="11.25">
      <c r="A390" s="36"/>
      <c r="B390" s="37"/>
      <c r="C390" s="38"/>
      <c r="D390" s="193" t="s">
        <v>236</v>
      </c>
      <c r="E390" s="38"/>
      <c r="F390" s="194" t="s">
        <v>4131</v>
      </c>
      <c r="G390" s="38"/>
      <c r="H390" s="38"/>
      <c r="I390" s="195"/>
      <c r="J390" s="38"/>
      <c r="K390" s="38"/>
      <c r="L390" s="41"/>
      <c r="M390" s="196"/>
      <c r="N390" s="197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236</v>
      </c>
      <c r="AU390" s="19" t="s">
        <v>82</v>
      </c>
    </row>
    <row r="391" spans="1:65" s="2" customFormat="1" ht="24.2" customHeight="1">
      <c r="A391" s="36"/>
      <c r="B391" s="37"/>
      <c r="C391" s="180" t="s">
        <v>431</v>
      </c>
      <c r="D391" s="180" t="s">
        <v>229</v>
      </c>
      <c r="E391" s="181" t="s">
        <v>4132</v>
      </c>
      <c r="F391" s="182" t="s">
        <v>4133</v>
      </c>
      <c r="G391" s="183" t="s">
        <v>232</v>
      </c>
      <c r="H391" s="184">
        <v>1.625</v>
      </c>
      <c r="I391" s="185"/>
      <c r="J391" s="186">
        <f>ROUND(I391*H391,2)</f>
        <v>0</v>
      </c>
      <c r="K391" s="182" t="s">
        <v>233</v>
      </c>
      <c r="L391" s="41"/>
      <c r="M391" s="187" t="s">
        <v>19</v>
      </c>
      <c r="N391" s="188" t="s">
        <v>44</v>
      </c>
      <c r="O391" s="66"/>
      <c r="P391" s="189">
        <f>O391*H391</f>
        <v>0</v>
      </c>
      <c r="Q391" s="189">
        <v>1.61112E-3</v>
      </c>
      <c r="R391" s="189">
        <f>Q391*H391</f>
        <v>2.6180700000000001E-3</v>
      </c>
      <c r="S391" s="189">
        <v>0</v>
      </c>
      <c r="T391" s="190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91" t="s">
        <v>143</v>
      </c>
      <c r="AT391" s="191" t="s">
        <v>229</v>
      </c>
      <c r="AU391" s="191" t="s">
        <v>82</v>
      </c>
      <c r="AY391" s="19" t="s">
        <v>226</v>
      </c>
      <c r="BE391" s="192">
        <f>IF(N391="základní",J391,0)</f>
        <v>0</v>
      </c>
      <c r="BF391" s="192">
        <f>IF(N391="snížená",J391,0)</f>
        <v>0</v>
      </c>
      <c r="BG391" s="192">
        <f>IF(N391="zákl. přenesená",J391,0)</f>
        <v>0</v>
      </c>
      <c r="BH391" s="192">
        <f>IF(N391="sníž. přenesená",J391,0)</f>
        <v>0</v>
      </c>
      <c r="BI391" s="192">
        <f>IF(N391="nulová",J391,0)</f>
        <v>0</v>
      </c>
      <c r="BJ391" s="19" t="s">
        <v>80</v>
      </c>
      <c r="BK391" s="192">
        <f>ROUND(I391*H391,2)</f>
        <v>0</v>
      </c>
      <c r="BL391" s="19" t="s">
        <v>143</v>
      </c>
      <c r="BM391" s="191" t="s">
        <v>4134</v>
      </c>
    </row>
    <row r="392" spans="1:65" s="2" customFormat="1" ht="11.25">
      <c r="A392" s="36"/>
      <c r="B392" s="37"/>
      <c r="C392" s="38"/>
      <c r="D392" s="193" t="s">
        <v>236</v>
      </c>
      <c r="E392" s="38"/>
      <c r="F392" s="194" t="s">
        <v>4135</v>
      </c>
      <c r="G392" s="38"/>
      <c r="H392" s="38"/>
      <c r="I392" s="195"/>
      <c r="J392" s="38"/>
      <c r="K392" s="38"/>
      <c r="L392" s="41"/>
      <c r="M392" s="196"/>
      <c r="N392" s="197"/>
      <c r="O392" s="66"/>
      <c r="P392" s="66"/>
      <c r="Q392" s="66"/>
      <c r="R392" s="66"/>
      <c r="S392" s="66"/>
      <c r="T392" s="67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T392" s="19" t="s">
        <v>236</v>
      </c>
      <c r="AU392" s="19" t="s">
        <v>82</v>
      </c>
    </row>
    <row r="393" spans="1:65" s="2" customFormat="1" ht="24.2" customHeight="1">
      <c r="A393" s="36"/>
      <c r="B393" s="37"/>
      <c r="C393" s="180" t="s">
        <v>443</v>
      </c>
      <c r="D393" s="180" t="s">
        <v>229</v>
      </c>
      <c r="E393" s="181" t="s">
        <v>4136</v>
      </c>
      <c r="F393" s="182" t="s">
        <v>4137</v>
      </c>
      <c r="G393" s="183" t="s">
        <v>232</v>
      </c>
      <c r="H393" s="184">
        <v>1.625</v>
      </c>
      <c r="I393" s="185"/>
      <c r="J393" s="186">
        <f>ROUND(I393*H393,2)</f>
        <v>0</v>
      </c>
      <c r="K393" s="182" t="s">
        <v>233</v>
      </c>
      <c r="L393" s="41"/>
      <c r="M393" s="187" t="s">
        <v>19</v>
      </c>
      <c r="N393" s="188" t="s">
        <v>44</v>
      </c>
      <c r="O393" s="66"/>
      <c r="P393" s="189">
        <f>O393*H393</f>
        <v>0</v>
      </c>
      <c r="Q393" s="189">
        <v>0</v>
      </c>
      <c r="R393" s="189">
        <f>Q393*H393</f>
        <v>0</v>
      </c>
      <c r="S393" s="189">
        <v>0</v>
      </c>
      <c r="T393" s="190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91" t="s">
        <v>143</v>
      </c>
      <c r="AT393" s="191" t="s">
        <v>229</v>
      </c>
      <c r="AU393" s="191" t="s">
        <v>82</v>
      </c>
      <c r="AY393" s="19" t="s">
        <v>226</v>
      </c>
      <c r="BE393" s="192">
        <f>IF(N393="základní",J393,0)</f>
        <v>0</v>
      </c>
      <c r="BF393" s="192">
        <f>IF(N393="snížená",J393,0)</f>
        <v>0</v>
      </c>
      <c r="BG393" s="192">
        <f>IF(N393="zákl. přenesená",J393,0)</f>
        <v>0</v>
      </c>
      <c r="BH393" s="192">
        <f>IF(N393="sníž. přenesená",J393,0)</f>
        <v>0</v>
      </c>
      <c r="BI393" s="192">
        <f>IF(N393="nulová",J393,0)</f>
        <v>0</v>
      </c>
      <c r="BJ393" s="19" t="s">
        <v>80</v>
      </c>
      <c r="BK393" s="192">
        <f>ROUND(I393*H393,2)</f>
        <v>0</v>
      </c>
      <c r="BL393" s="19" t="s">
        <v>143</v>
      </c>
      <c r="BM393" s="191" t="s">
        <v>4138</v>
      </c>
    </row>
    <row r="394" spans="1:65" s="2" customFormat="1" ht="11.25">
      <c r="A394" s="36"/>
      <c r="B394" s="37"/>
      <c r="C394" s="38"/>
      <c r="D394" s="193" t="s">
        <v>236</v>
      </c>
      <c r="E394" s="38"/>
      <c r="F394" s="194" t="s">
        <v>4139</v>
      </c>
      <c r="G394" s="38"/>
      <c r="H394" s="38"/>
      <c r="I394" s="195"/>
      <c r="J394" s="38"/>
      <c r="K394" s="38"/>
      <c r="L394" s="41"/>
      <c r="M394" s="196"/>
      <c r="N394" s="197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236</v>
      </c>
      <c r="AU394" s="19" t="s">
        <v>82</v>
      </c>
    </row>
    <row r="395" spans="1:65" s="12" customFormat="1" ht="22.9" customHeight="1">
      <c r="B395" s="164"/>
      <c r="C395" s="165"/>
      <c r="D395" s="166" t="s">
        <v>72</v>
      </c>
      <c r="E395" s="178" t="s">
        <v>265</v>
      </c>
      <c r="F395" s="178" t="s">
        <v>1503</v>
      </c>
      <c r="G395" s="165"/>
      <c r="H395" s="165"/>
      <c r="I395" s="168"/>
      <c r="J395" s="179">
        <f>BK395</f>
        <v>0</v>
      </c>
      <c r="K395" s="165"/>
      <c r="L395" s="170"/>
      <c r="M395" s="171"/>
      <c r="N395" s="172"/>
      <c r="O395" s="172"/>
      <c r="P395" s="173">
        <f>SUM(P396:P458)</f>
        <v>0</v>
      </c>
      <c r="Q395" s="172"/>
      <c r="R395" s="173">
        <f>SUM(R396:R458)</f>
        <v>3.0824356559557002</v>
      </c>
      <c r="S395" s="172"/>
      <c r="T395" s="174">
        <f>SUM(T396:T458)</f>
        <v>0</v>
      </c>
      <c r="AR395" s="175" t="s">
        <v>80</v>
      </c>
      <c r="AT395" s="176" t="s">
        <v>72</v>
      </c>
      <c r="AU395" s="176" t="s">
        <v>80</v>
      </c>
      <c r="AY395" s="175" t="s">
        <v>226</v>
      </c>
      <c r="BK395" s="177">
        <f>SUM(BK396:BK458)</f>
        <v>0</v>
      </c>
    </row>
    <row r="396" spans="1:65" s="2" customFormat="1" ht="21.75" customHeight="1">
      <c r="A396" s="36"/>
      <c r="B396" s="37"/>
      <c r="C396" s="180" t="s">
        <v>448</v>
      </c>
      <c r="D396" s="180" t="s">
        <v>229</v>
      </c>
      <c r="E396" s="181" t="s">
        <v>1627</v>
      </c>
      <c r="F396" s="182" t="s">
        <v>1628</v>
      </c>
      <c r="G396" s="183" t="s">
        <v>420</v>
      </c>
      <c r="H396" s="184">
        <v>1.1160000000000001</v>
      </c>
      <c r="I396" s="185"/>
      <c r="J396" s="186">
        <f>ROUND(I396*H396,2)</f>
        <v>0</v>
      </c>
      <c r="K396" s="182" t="s">
        <v>233</v>
      </c>
      <c r="L396" s="41"/>
      <c r="M396" s="187" t="s">
        <v>19</v>
      </c>
      <c r="N396" s="188" t="s">
        <v>44</v>
      </c>
      <c r="O396" s="66"/>
      <c r="P396" s="189">
        <f>O396*H396</f>
        <v>0</v>
      </c>
      <c r="Q396" s="189">
        <v>2.5018699999999998</v>
      </c>
      <c r="R396" s="189">
        <f>Q396*H396</f>
        <v>2.79208692</v>
      </c>
      <c r="S396" s="189">
        <v>0</v>
      </c>
      <c r="T396" s="190">
        <f>S396*H396</f>
        <v>0</v>
      </c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R396" s="191" t="s">
        <v>143</v>
      </c>
      <c r="AT396" s="191" t="s">
        <v>229</v>
      </c>
      <c r="AU396" s="191" t="s">
        <v>82</v>
      </c>
      <c r="AY396" s="19" t="s">
        <v>226</v>
      </c>
      <c r="BE396" s="192">
        <f>IF(N396="základní",J396,0)</f>
        <v>0</v>
      </c>
      <c r="BF396" s="192">
        <f>IF(N396="snížená",J396,0)</f>
        <v>0</v>
      </c>
      <c r="BG396" s="192">
        <f>IF(N396="zákl. přenesená",J396,0)</f>
        <v>0</v>
      </c>
      <c r="BH396" s="192">
        <f>IF(N396="sníž. přenesená",J396,0)</f>
        <v>0</v>
      </c>
      <c r="BI396" s="192">
        <f>IF(N396="nulová",J396,0)</f>
        <v>0</v>
      </c>
      <c r="BJ396" s="19" t="s">
        <v>80</v>
      </c>
      <c r="BK396" s="192">
        <f>ROUND(I396*H396,2)</f>
        <v>0</v>
      </c>
      <c r="BL396" s="19" t="s">
        <v>143</v>
      </c>
      <c r="BM396" s="191" t="s">
        <v>4140</v>
      </c>
    </row>
    <row r="397" spans="1:65" s="2" customFormat="1" ht="11.25">
      <c r="A397" s="36"/>
      <c r="B397" s="37"/>
      <c r="C397" s="38"/>
      <c r="D397" s="193" t="s">
        <v>236</v>
      </c>
      <c r="E397" s="38"/>
      <c r="F397" s="194" t="s">
        <v>1630</v>
      </c>
      <c r="G397" s="38"/>
      <c r="H397" s="38"/>
      <c r="I397" s="195"/>
      <c r="J397" s="38"/>
      <c r="K397" s="38"/>
      <c r="L397" s="41"/>
      <c r="M397" s="196"/>
      <c r="N397" s="197"/>
      <c r="O397" s="66"/>
      <c r="P397" s="66"/>
      <c r="Q397" s="66"/>
      <c r="R397" s="66"/>
      <c r="S397" s="66"/>
      <c r="T397" s="67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T397" s="19" t="s">
        <v>236</v>
      </c>
      <c r="AU397" s="19" t="s">
        <v>82</v>
      </c>
    </row>
    <row r="398" spans="1:65" s="13" customFormat="1" ht="11.25">
      <c r="B398" s="198"/>
      <c r="C398" s="199"/>
      <c r="D398" s="200" t="s">
        <v>238</v>
      </c>
      <c r="E398" s="201" t="s">
        <v>19</v>
      </c>
      <c r="F398" s="202" t="s">
        <v>1972</v>
      </c>
      <c r="G398" s="199"/>
      <c r="H398" s="201" t="s">
        <v>19</v>
      </c>
      <c r="I398" s="203"/>
      <c r="J398" s="199"/>
      <c r="K398" s="199"/>
      <c r="L398" s="204"/>
      <c r="M398" s="205"/>
      <c r="N398" s="206"/>
      <c r="O398" s="206"/>
      <c r="P398" s="206"/>
      <c r="Q398" s="206"/>
      <c r="R398" s="206"/>
      <c r="S398" s="206"/>
      <c r="T398" s="207"/>
      <c r="AT398" s="208" t="s">
        <v>238</v>
      </c>
      <c r="AU398" s="208" t="s">
        <v>82</v>
      </c>
      <c r="AV398" s="13" t="s">
        <v>80</v>
      </c>
      <c r="AW398" s="13" t="s">
        <v>35</v>
      </c>
      <c r="AX398" s="13" t="s">
        <v>73</v>
      </c>
      <c r="AY398" s="208" t="s">
        <v>226</v>
      </c>
    </row>
    <row r="399" spans="1:65" s="13" customFormat="1" ht="11.25">
      <c r="B399" s="198"/>
      <c r="C399" s="199"/>
      <c r="D399" s="200" t="s">
        <v>238</v>
      </c>
      <c r="E399" s="201" t="s">
        <v>19</v>
      </c>
      <c r="F399" s="202" t="s">
        <v>1509</v>
      </c>
      <c r="G399" s="199"/>
      <c r="H399" s="201" t="s">
        <v>19</v>
      </c>
      <c r="I399" s="203"/>
      <c r="J399" s="199"/>
      <c r="K399" s="199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238</v>
      </c>
      <c r="AU399" s="208" t="s">
        <v>82</v>
      </c>
      <c r="AV399" s="13" t="s">
        <v>80</v>
      </c>
      <c r="AW399" s="13" t="s">
        <v>35</v>
      </c>
      <c r="AX399" s="13" t="s">
        <v>73</v>
      </c>
      <c r="AY399" s="208" t="s">
        <v>226</v>
      </c>
    </row>
    <row r="400" spans="1:65" s="14" customFormat="1" ht="11.25">
      <c r="B400" s="209"/>
      <c r="C400" s="210"/>
      <c r="D400" s="200" t="s">
        <v>238</v>
      </c>
      <c r="E400" s="211" t="s">
        <v>19</v>
      </c>
      <c r="F400" s="212" t="s">
        <v>4141</v>
      </c>
      <c r="G400" s="210"/>
      <c r="H400" s="213">
        <v>4.75</v>
      </c>
      <c r="I400" s="214"/>
      <c r="J400" s="210"/>
      <c r="K400" s="210"/>
      <c r="L400" s="215"/>
      <c r="M400" s="216"/>
      <c r="N400" s="217"/>
      <c r="O400" s="217"/>
      <c r="P400" s="217"/>
      <c r="Q400" s="217"/>
      <c r="R400" s="217"/>
      <c r="S400" s="217"/>
      <c r="T400" s="218"/>
      <c r="AT400" s="219" t="s">
        <v>238</v>
      </c>
      <c r="AU400" s="219" t="s">
        <v>82</v>
      </c>
      <c r="AV400" s="14" t="s">
        <v>82</v>
      </c>
      <c r="AW400" s="14" t="s">
        <v>35</v>
      </c>
      <c r="AX400" s="14" t="s">
        <v>73</v>
      </c>
      <c r="AY400" s="219" t="s">
        <v>226</v>
      </c>
    </row>
    <row r="401" spans="2:51" s="14" customFormat="1" ht="11.25">
      <c r="B401" s="209"/>
      <c r="C401" s="210"/>
      <c r="D401" s="200" t="s">
        <v>238</v>
      </c>
      <c r="E401" s="211" t="s">
        <v>19</v>
      </c>
      <c r="F401" s="212" t="s">
        <v>4142</v>
      </c>
      <c r="G401" s="210"/>
      <c r="H401" s="213">
        <v>0.22500000000000001</v>
      </c>
      <c r="I401" s="214"/>
      <c r="J401" s="210"/>
      <c r="K401" s="210"/>
      <c r="L401" s="215"/>
      <c r="M401" s="216"/>
      <c r="N401" s="217"/>
      <c r="O401" s="217"/>
      <c r="P401" s="217"/>
      <c r="Q401" s="217"/>
      <c r="R401" s="217"/>
      <c r="S401" s="217"/>
      <c r="T401" s="218"/>
      <c r="AT401" s="219" t="s">
        <v>238</v>
      </c>
      <c r="AU401" s="219" t="s">
        <v>82</v>
      </c>
      <c r="AV401" s="14" t="s">
        <v>82</v>
      </c>
      <c r="AW401" s="14" t="s">
        <v>35</v>
      </c>
      <c r="AX401" s="14" t="s">
        <v>73</v>
      </c>
      <c r="AY401" s="219" t="s">
        <v>226</v>
      </c>
    </row>
    <row r="402" spans="2:51" s="16" customFormat="1" ht="11.25">
      <c r="B402" s="253"/>
      <c r="C402" s="254"/>
      <c r="D402" s="200" t="s">
        <v>238</v>
      </c>
      <c r="E402" s="255" t="s">
        <v>19</v>
      </c>
      <c r="F402" s="256" t="s">
        <v>1207</v>
      </c>
      <c r="G402" s="254"/>
      <c r="H402" s="257">
        <v>4.9749999999999996</v>
      </c>
      <c r="I402" s="258"/>
      <c r="J402" s="254"/>
      <c r="K402" s="254"/>
      <c r="L402" s="259"/>
      <c r="M402" s="260"/>
      <c r="N402" s="261"/>
      <c r="O402" s="261"/>
      <c r="P402" s="261"/>
      <c r="Q402" s="261"/>
      <c r="R402" s="261"/>
      <c r="S402" s="261"/>
      <c r="T402" s="262"/>
      <c r="AT402" s="263" t="s">
        <v>238</v>
      </c>
      <c r="AU402" s="263" t="s">
        <v>82</v>
      </c>
      <c r="AV402" s="16" t="s">
        <v>90</v>
      </c>
      <c r="AW402" s="16" t="s">
        <v>35</v>
      </c>
      <c r="AX402" s="16" t="s">
        <v>73</v>
      </c>
      <c r="AY402" s="263" t="s">
        <v>226</v>
      </c>
    </row>
    <row r="403" spans="2:51" s="13" customFormat="1" ht="11.25">
      <c r="B403" s="198"/>
      <c r="C403" s="199"/>
      <c r="D403" s="200" t="s">
        <v>238</v>
      </c>
      <c r="E403" s="201" t="s">
        <v>19</v>
      </c>
      <c r="F403" s="202" t="s">
        <v>1512</v>
      </c>
      <c r="G403" s="199"/>
      <c r="H403" s="201" t="s">
        <v>19</v>
      </c>
      <c r="I403" s="203"/>
      <c r="J403" s="199"/>
      <c r="K403" s="199"/>
      <c r="L403" s="204"/>
      <c r="M403" s="205"/>
      <c r="N403" s="206"/>
      <c r="O403" s="206"/>
      <c r="P403" s="206"/>
      <c r="Q403" s="206"/>
      <c r="R403" s="206"/>
      <c r="S403" s="206"/>
      <c r="T403" s="207"/>
      <c r="AT403" s="208" t="s">
        <v>238</v>
      </c>
      <c r="AU403" s="208" t="s">
        <v>82</v>
      </c>
      <c r="AV403" s="13" t="s">
        <v>80</v>
      </c>
      <c r="AW403" s="13" t="s">
        <v>35</v>
      </c>
      <c r="AX403" s="13" t="s">
        <v>73</v>
      </c>
      <c r="AY403" s="208" t="s">
        <v>226</v>
      </c>
    </row>
    <row r="404" spans="2:51" s="14" customFormat="1" ht="11.25">
      <c r="B404" s="209"/>
      <c r="C404" s="210"/>
      <c r="D404" s="200" t="s">
        <v>238</v>
      </c>
      <c r="E404" s="211" t="s">
        <v>19</v>
      </c>
      <c r="F404" s="212" t="s">
        <v>4143</v>
      </c>
      <c r="G404" s="210"/>
      <c r="H404" s="213">
        <v>2.2799999999999998</v>
      </c>
      <c r="I404" s="214"/>
      <c r="J404" s="210"/>
      <c r="K404" s="210"/>
      <c r="L404" s="215"/>
      <c r="M404" s="216"/>
      <c r="N404" s="217"/>
      <c r="O404" s="217"/>
      <c r="P404" s="217"/>
      <c r="Q404" s="217"/>
      <c r="R404" s="217"/>
      <c r="S404" s="217"/>
      <c r="T404" s="218"/>
      <c r="AT404" s="219" t="s">
        <v>238</v>
      </c>
      <c r="AU404" s="219" t="s">
        <v>82</v>
      </c>
      <c r="AV404" s="14" t="s">
        <v>82</v>
      </c>
      <c r="AW404" s="14" t="s">
        <v>35</v>
      </c>
      <c r="AX404" s="14" t="s">
        <v>73</v>
      </c>
      <c r="AY404" s="219" t="s">
        <v>226</v>
      </c>
    </row>
    <row r="405" spans="2:51" s="14" customFormat="1" ht="11.25">
      <c r="B405" s="209"/>
      <c r="C405" s="210"/>
      <c r="D405" s="200" t="s">
        <v>238</v>
      </c>
      <c r="E405" s="211" t="s">
        <v>19</v>
      </c>
      <c r="F405" s="212" t="s">
        <v>4144</v>
      </c>
      <c r="G405" s="210"/>
      <c r="H405" s="213">
        <v>0.19</v>
      </c>
      <c r="I405" s="214"/>
      <c r="J405" s="210"/>
      <c r="K405" s="210"/>
      <c r="L405" s="215"/>
      <c r="M405" s="216"/>
      <c r="N405" s="217"/>
      <c r="O405" s="217"/>
      <c r="P405" s="217"/>
      <c r="Q405" s="217"/>
      <c r="R405" s="217"/>
      <c r="S405" s="217"/>
      <c r="T405" s="218"/>
      <c r="AT405" s="219" t="s">
        <v>238</v>
      </c>
      <c r="AU405" s="219" t="s">
        <v>82</v>
      </c>
      <c r="AV405" s="14" t="s">
        <v>82</v>
      </c>
      <c r="AW405" s="14" t="s">
        <v>35</v>
      </c>
      <c r="AX405" s="14" t="s">
        <v>73</v>
      </c>
      <c r="AY405" s="219" t="s">
        <v>226</v>
      </c>
    </row>
    <row r="406" spans="2:51" s="16" customFormat="1" ht="11.25">
      <c r="B406" s="253"/>
      <c r="C406" s="254"/>
      <c r="D406" s="200" t="s">
        <v>238</v>
      </c>
      <c r="E406" s="255" t="s">
        <v>19</v>
      </c>
      <c r="F406" s="256" t="s">
        <v>1207</v>
      </c>
      <c r="G406" s="254"/>
      <c r="H406" s="257">
        <v>2.4700000000000002</v>
      </c>
      <c r="I406" s="258"/>
      <c r="J406" s="254"/>
      <c r="K406" s="254"/>
      <c r="L406" s="259"/>
      <c r="M406" s="260"/>
      <c r="N406" s="261"/>
      <c r="O406" s="261"/>
      <c r="P406" s="261"/>
      <c r="Q406" s="261"/>
      <c r="R406" s="261"/>
      <c r="S406" s="261"/>
      <c r="T406" s="262"/>
      <c r="AT406" s="263" t="s">
        <v>238</v>
      </c>
      <c r="AU406" s="263" t="s">
        <v>82</v>
      </c>
      <c r="AV406" s="16" t="s">
        <v>90</v>
      </c>
      <c r="AW406" s="16" t="s">
        <v>35</v>
      </c>
      <c r="AX406" s="16" t="s">
        <v>73</v>
      </c>
      <c r="AY406" s="263" t="s">
        <v>226</v>
      </c>
    </row>
    <row r="407" spans="2:51" s="13" customFormat="1" ht="11.25">
      <c r="B407" s="198"/>
      <c r="C407" s="199"/>
      <c r="D407" s="200" t="s">
        <v>238</v>
      </c>
      <c r="E407" s="201" t="s">
        <v>19</v>
      </c>
      <c r="F407" s="202" t="s">
        <v>1516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238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226</v>
      </c>
    </row>
    <row r="408" spans="2:51" s="14" customFormat="1" ht="11.25">
      <c r="B408" s="209"/>
      <c r="C408" s="210"/>
      <c r="D408" s="200" t="s">
        <v>238</v>
      </c>
      <c r="E408" s="211" t="s">
        <v>19</v>
      </c>
      <c r="F408" s="212" t="s">
        <v>4145</v>
      </c>
      <c r="G408" s="210"/>
      <c r="H408" s="213">
        <v>1.71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238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226</v>
      </c>
    </row>
    <row r="409" spans="2:51" s="16" customFormat="1" ht="11.25">
      <c r="B409" s="253"/>
      <c r="C409" s="254"/>
      <c r="D409" s="200" t="s">
        <v>238</v>
      </c>
      <c r="E409" s="255" t="s">
        <v>19</v>
      </c>
      <c r="F409" s="256" t="s">
        <v>1207</v>
      </c>
      <c r="G409" s="254"/>
      <c r="H409" s="257">
        <v>1.71</v>
      </c>
      <c r="I409" s="258"/>
      <c r="J409" s="254"/>
      <c r="K409" s="254"/>
      <c r="L409" s="259"/>
      <c r="M409" s="260"/>
      <c r="N409" s="261"/>
      <c r="O409" s="261"/>
      <c r="P409" s="261"/>
      <c r="Q409" s="261"/>
      <c r="R409" s="261"/>
      <c r="S409" s="261"/>
      <c r="T409" s="262"/>
      <c r="AT409" s="263" t="s">
        <v>238</v>
      </c>
      <c r="AU409" s="263" t="s">
        <v>82</v>
      </c>
      <c r="AV409" s="16" t="s">
        <v>90</v>
      </c>
      <c r="AW409" s="16" t="s">
        <v>35</v>
      </c>
      <c r="AX409" s="16" t="s">
        <v>73</v>
      </c>
      <c r="AY409" s="263" t="s">
        <v>226</v>
      </c>
    </row>
    <row r="410" spans="2:51" s="13" customFormat="1" ht="11.25">
      <c r="B410" s="198"/>
      <c r="C410" s="199"/>
      <c r="D410" s="200" t="s">
        <v>238</v>
      </c>
      <c r="E410" s="201" t="s">
        <v>19</v>
      </c>
      <c r="F410" s="202" t="s">
        <v>1520</v>
      </c>
      <c r="G410" s="199"/>
      <c r="H410" s="201" t="s">
        <v>19</v>
      </c>
      <c r="I410" s="203"/>
      <c r="J410" s="199"/>
      <c r="K410" s="199"/>
      <c r="L410" s="204"/>
      <c r="M410" s="205"/>
      <c r="N410" s="206"/>
      <c r="O410" s="206"/>
      <c r="P410" s="206"/>
      <c r="Q410" s="206"/>
      <c r="R410" s="206"/>
      <c r="S410" s="206"/>
      <c r="T410" s="207"/>
      <c r="AT410" s="208" t="s">
        <v>238</v>
      </c>
      <c r="AU410" s="208" t="s">
        <v>82</v>
      </c>
      <c r="AV410" s="13" t="s">
        <v>80</v>
      </c>
      <c r="AW410" s="13" t="s">
        <v>35</v>
      </c>
      <c r="AX410" s="13" t="s">
        <v>73</v>
      </c>
      <c r="AY410" s="208" t="s">
        <v>226</v>
      </c>
    </row>
    <row r="411" spans="2:51" s="14" customFormat="1" ht="11.25">
      <c r="B411" s="209"/>
      <c r="C411" s="210"/>
      <c r="D411" s="200" t="s">
        <v>238</v>
      </c>
      <c r="E411" s="211" t="s">
        <v>19</v>
      </c>
      <c r="F411" s="212" t="s">
        <v>4146</v>
      </c>
      <c r="G411" s="210"/>
      <c r="H411" s="213">
        <v>4.085</v>
      </c>
      <c r="I411" s="214"/>
      <c r="J411" s="210"/>
      <c r="K411" s="210"/>
      <c r="L411" s="215"/>
      <c r="M411" s="216"/>
      <c r="N411" s="217"/>
      <c r="O411" s="217"/>
      <c r="P411" s="217"/>
      <c r="Q411" s="217"/>
      <c r="R411" s="217"/>
      <c r="S411" s="217"/>
      <c r="T411" s="218"/>
      <c r="AT411" s="219" t="s">
        <v>238</v>
      </c>
      <c r="AU411" s="219" t="s">
        <v>82</v>
      </c>
      <c r="AV411" s="14" t="s">
        <v>82</v>
      </c>
      <c r="AW411" s="14" t="s">
        <v>35</v>
      </c>
      <c r="AX411" s="14" t="s">
        <v>73</v>
      </c>
      <c r="AY411" s="219" t="s">
        <v>226</v>
      </c>
    </row>
    <row r="412" spans="2:51" s="16" customFormat="1" ht="11.25">
      <c r="B412" s="253"/>
      <c r="C412" s="254"/>
      <c r="D412" s="200" t="s">
        <v>238</v>
      </c>
      <c r="E412" s="255" t="s">
        <v>19</v>
      </c>
      <c r="F412" s="256" t="s">
        <v>1207</v>
      </c>
      <c r="G412" s="254"/>
      <c r="H412" s="257">
        <v>4.085</v>
      </c>
      <c r="I412" s="258"/>
      <c r="J412" s="254"/>
      <c r="K412" s="254"/>
      <c r="L412" s="259"/>
      <c r="M412" s="260"/>
      <c r="N412" s="261"/>
      <c r="O412" s="261"/>
      <c r="P412" s="261"/>
      <c r="Q412" s="261"/>
      <c r="R412" s="261"/>
      <c r="S412" s="261"/>
      <c r="T412" s="262"/>
      <c r="AT412" s="263" t="s">
        <v>238</v>
      </c>
      <c r="AU412" s="263" t="s">
        <v>82</v>
      </c>
      <c r="AV412" s="16" t="s">
        <v>90</v>
      </c>
      <c r="AW412" s="16" t="s">
        <v>35</v>
      </c>
      <c r="AX412" s="16" t="s">
        <v>73</v>
      </c>
      <c r="AY412" s="263" t="s">
        <v>226</v>
      </c>
    </row>
    <row r="413" spans="2:51" s="13" customFormat="1" ht="11.25">
      <c r="B413" s="198"/>
      <c r="C413" s="199"/>
      <c r="D413" s="200" t="s">
        <v>238</v>
      </c>
      <c r="E413" s="201" t="s">
        <v>19</v>
      </c>
      <c r="F413" s="202" t="s">
        <v>1523</v>
      </c>
      <c r="G413" s="199"/>
      <c r="H413" s="201" t="s">
        <v>19</v>
      </c>
      <c r="I413" s="203"/>
      <c r="J413" s="199"/>
      <c r="K413" s="199"/>
      <c r="L413" s="204"/>
      <c r="M413" s="205"/>
      <c r="N413" s="206"/>
      <c r="O413" s="206"/>
      <c r="P413" s="206"/>
      <c r="Q413" s="206"/>
      <c r="R413" s="206"/>
      <c r="S413" s="206"/>
      <c r="T413" s="207"/>
      <c r="AT413" s="208" t="s">
        <v>238</v>
      </c>
      <c r="AU413" s="208" t="s">
        <v>82</v>
      </c>
      <c r="AV413" s="13" t="s">
        <v>80</v>
      </c>
      <c r="AW413" s="13" t="s">
        <v>35</v>
      </c>
      <c r="AX413" s="13" t="s">
        <v>73</v>
      </c>
      <c r="AY413" s="208" t="s">
        <v>226</v>
      </c>
    </row>
    <row r="414" spans="2:51" s="14" customFormat="1" ht="11.25">
      <c r="B414" s="209"/>
      <c r="C414" s="210"/>
      <c r="D414" s="200" t="s">
        <v>238</v>
      </c>
      <c r="E414" s="211" t="s">
        <v>19</v>
      </c>
      <c r="F414" s="212" t="s">
        <v>4147</v>
      </c>
      <c r="G414" s="210"/>
      <c r="H414" s="213">
        <v>3.2250000000000001</v>
      </c>
      <c r="I414" s="214"/>
      <c r="J414" s="210"/>
      <c r="K414" s="210"/>
      <c r="L414" s="215"/>
      <c r="M414" s="216"/>
      <c r="N414" s="217"/>
      <c r="O414" s="217"/>
      <c r="P414" s="217"/>
      <c r="Q414" s="217"/>
      <c r="R414" s="217"/>
      <c r="S414" s="217"/>
      <c r="T414" s="218"/>
      <c r="AT414" s="219" t="s">
        <v>238</v>
      </c>
      <c r="AU414" s="219" t="s">
        <v>82</v>
      </c>
      <c r="AV414" s="14" t="s">
        <v>82</v>
      </c>
      <c r="AW414" s="14" t="s">
        <v>35</v>
      </c>
      <c r="AX414" s="14" t="s">
        <v>73</v>
      </c>
      <c r="AY414" s="219" t="s">
        <v>226</v>
      </c>
    </row>
    <row r="415" spans="2:51" s="14" customFormat="1" ht="11.25">
      <c r="B415" s="209"/>
      <c r="C415" s="210"/>
      <c r="D415" s="200" t="s">
        <v>238</v>
      </c>
      <c r="E415" s="211" t="s">
        <v>19</v>
      </c>
      <c r="F415" s="212" t="s">
        <v>4148</v>
      </c>
      <c r="G415" s="210"/>
      <c r="H415" s="213">
        <v>0.53500000000000003</v>
      </c>
      <c r="I415" s="214"/>
      <c r="J415" s="210"/>
      <c r="K415" s="210"/>
      <c r="L415" s="215"/>
      <c r="M415" s="216"/>
      <c r="N415" s="217"/>
      <c r="O415" s="217"/>
      <c r="P415" s="217"/>
      <c r="Q415" s="217"/>
      <c r="R415" s="217"/>
      <c r="S415" s="217"/>
      <c r="T415" s="218"/>
      <c r="AT415" s="219" t="s">
        <v>238</v>
      </c>
      <c r="AU415" s="219" t="s">
        <v>82</v>
      </c>
      <c r="AV415" s="14" t="s">
        <v>82</v>
      </c>
      <c r="AW415" s="14" t="s">
        <v>35</v>
      </c>
      <c r="AX415" s="14" t="s">
        <v>73</v>
      </c>
      <c r="AY415" s="219" t="s">
        <v>226</v>
      </c>
    </row>
    <row r="416" spans="2:51" s="16" customFormat="1" ht="11.25">
      <c r="B416" s="253"/>
      <c r="C416" s="254"/>
      <c r="D416" s="200" t="s">
        <v>238</v>
      </c>
      <c r="E416" s="255" t="s">
        <v>19</v>
      </c>
      <c r="F416" s="256" t="s">
        <v>1207</v>
      </c>
      <c r="G416" s="254"/>
      <c r="H416" s="257">
        <v>3.76</v>
      </c>
      <c r="I416" s="258"/>
      <c r="J416" s="254"/>
      <c r="K416" s="254"/>
      <c r="L416" s="259"/>
      <c r="M416" s="260"/>
      <c r="N416" s="261"/>
      <c r="O416" s="261"/>
      <c r="P416" s="261"/>
      <c r="Q416" s="261"/>
      <c r="R416" s="261"/>
      <c r="S416" s="261"/>
      <c r="T416" s="262"/>
      <c r="AT416" s="263" t="s">
        <v>238</v>
      </c>
      <c r="AU416" s="263" t="s">
        <v>82</v>
      </c>
      <c r="AV416" s="16" t="s">
        <v>90</v>
      </c>
      <c r="AW416" s="16" t="s">
        <v>35</v>
      </c>
      <c r="AX416" s="16" t="s">
        <v>73</v>
      </c>
      <c r="AY416" s="263" t="s">
        <v>226</v>
      </c>
    </row>
    <row r="417" spans="1:65" s="13" customFormat="1" ht="11.25">
      <c r="B417" s="198"/>
      <c r="C417" s="199"/>
      <c r="D417" s="200" t="s">
        <v>238</v>
      </c>
      <c r="E417" s="201" t="s">
        <v>19</v>
      </c>
      <c r="F417" s="202" t="s">
        <v>1527</v>
      </c>
      <c r="G417" s="199"/>
      <c r="H417" s="201" t="s">
        <v>19</v>
      </c>
      <c r="I417" s="203"/>
      <c r="J417" s="199"/>
      <c r="K417" s="199"/>
      <c r="L417" s="204"/>
      <c r="M417" s="205"/>
      <c r="N417" s="206"/>
      <c r="O417" s="206"/>
      <c r="P417" s="206"/>
      <c r="Q417" s="206"/>
      <c r="R417" s="206"/>
      <c r="S417" s="206"/>
      <c r="T417" s="207"/>
      <c r="AT417" s="208" t="s">
        <v>238</v>
      </c>
      <c r="AU417" s="208" t="s">
        <v>82</v>
      </c>
      <c r="AV417" s="13" t="s">
        <v>80</v>
      </c>
      <c r="AW417" s="13" t="s">
        <v>35</v>
      </c>
      <c r="AX417" s="13" t="s">
        <v>73</v>
      </c>
      <c r="AY417" s="208" t="s">
        <v>226</v>
      </c>
    </row>
    <row r="418" spans="1:65" s="14" customFormat="1" ht="11.25">
      <c r="B418" s="209"/>
      <c r="C418" s="210"/>
      <c r="D418" s="200" t="s">
        <v>238</v>
      </c>
      <c r="E418" s="211" t="s">
        <v>19</v>
      </c>
      <c r="F418" s="212" t="s">
        <v>4149</v>
      </c>
      <c r="G418" s="210"/>
      <c r="H418" s="213">
        <v>5.32</v>
      </c>
      <c r="I418" s="214"/>
      <c r="J418" s="210"/>
      <c r="K418" s="210"/>
      <c r="L418" s="215"/>
      <c r="M418" s="216"/>
      <c r="N418" s="217"/>
      <c r="O418" s="217"/>
      <c r="P418" s="217"/>
      <c r="Q418" s="217"/>
      <c r="R418" s="217"/>
      <c r="S418" s="217"/>
      <c r="T418" s="218"/>
      <c r="AT418" s="219" t="s">
        <v>238</v>
      </c>
      <c r="AU418" s="219" t="s">
        <v>82</v>
      </c>
      <c r="AV418" s="14" t="s">
        <v>82</v>
      </c>
      <c r="AW418" s="14" t="s">
        <v>35</v>
      </c>
      <c r="AX418" s="14" t="s">
        <v>73</v>
      </c>
      <c r="AY418" s="219" t="s">
        <v>226</v>
      </c>
    </row>
    <row r="419" spans="1:65" s="16" customFormat="1" ht="11.25">
      <c r="B419" s="253"/>
      <c r="C419" s="254"/>
      <c r="D419" s="200" t="s">
        <v>238</v>
      </c>
      <c r="E419" s="255" t="s">
        <v>19</v>
      </c>
      <c r="F419" s="256" t="s">
        <v>1207</v>
      </c>
      <c r="G419" s="254"/>
      <c r="H419" s="257">
        <v>5.32</v>
      </c>
      <c r="I419" s="258"/>
      <c r="J419" s="254"/>
      <c r="K419" s="254"/>
      <c r="L419" s="259"/>
      <c r="M419" s="260"/>
      <c r="N419" s="261"/>
      <c r="O419" s="261"/>
      <c r="P419" s="261"/>
      <c r="Q419" s="261"/>
      <c r="R419" s="261"/>
      <c r="S419" s="261"/>
      <c r="T419" s="262"/>
      <c r="AT419" s="263" t="s">
        <v>238</v>
      </c>
      <c r="AU419" s="263" t="s">
        <v>82</v>
      </c>
      <c r="AV419" s="16" t="s">
        <v>90</v>
      </c>
      <c r="AW419" s="16" t="s">
        <v>35</v>
      </c>
      <c r="AX419" s="16" t="s">
        <v>73</v>
      </c>
      <c r="AY419" s="263" t="s">
        <v>226</v>
      </c>
    </row>
    <row r="420" spans="1:65" s="15" customFormat="1" ht="11.25">
      <c r="B420" s="220"/>
      <c r="C420" s="221"/>
      <c r="D420" s="200" t="s">
        <v>238</v>
      </c>
      <c r="E420" s="222" t="s">
        <v>19</v>
      </c>
      <c r="F420" s="223" t="s">
        <v>241</v>
      </c>
      <c r="G420" s="221"/>
      <c r="H420" s="224">
        <v>22.32</v>
      </c>
      <c r="I420" s="225"/>
      <c r="J420" s="221"/>
      <c r="K420" s="221"/>
      <c r="L420" s="226"/>
      <c r="M420" s="227"/>
      <c r="N420" s="228"/>
      <c r="O420" s="228"/>
      <c r="P420" s="228"/>
      <c r="Q420" s="228"/>
      <c r="R420" s="228"/>
      <c r="S420" s="228"/>
      <c r="T420" s="229"/>
      <c r="AT420" s="230" t="s">
        <v>238</v>
      </c>
      <c r="AU420" s="230" t="s">
        <v>82</v>
      </c>
      <c r="AV420" s="15" t="s">
        <v>143</v>
      </c>
      <c r="AW420" s="15" t="s">
        <v>35</v>
      </c>
      <c r="AX420" s="15" t="s">
        <v>73</v>
      </c>
      <c r="AY420" s="230" t="s">
        <v>226</v>
      </c>
    </row>
    <row r="421" spans="1:65" s="14" customFormat="1" ht="11.25">
      <c r="B421" s="209"/>
      <c r="C421" s="210"/>
      <c r="D421" s="200" t="s">
        <v>238</v>
      </c>
      <c r="E421" s="211" t="s">
        <v>19</v>
      </c>
      <c r="F421" s="212" t="s">
        <v>4150</v>
      </c>
      <c r="G421" s="210"/>
      <c r="H421" s="213">
        <v>1.1160000000000001</v>
      </c>
      <c r="I421" s="214"/>
      <c r="J421" s="210"/>
      <c r="K421" s="210"/>
      <c r="L421" s="215"/>
      <c r="M421" s="216"/>
      <c r="N421" s="217"/>
      <c r="O421" s="217"/>
      <c r="P421" s="217"/>
      <c r="Q421" s="217"/>
      <c r="R421" s="217"/>
      <c r="S421" s="217"/>
      <c r="T421" s="218"/>
      <c r="AT421" s="219" t="s">
        <v>238</v>
      </c>
      <c r="AU421" s="219" t="s">
        <v>82</v>
      </c>
      <c r="AV421" s="14" t="s">
        <v>82</v>
      </c>
      <c r="AW421" s="14" t="s">
        <v>35</v>
      </c>
      <c r="AX421" s="14" t="s">
        <v>80</v>
      </c>
      <c r="AY421" s="219" t="s">
        <v>226</v>
      </c>
    </row>
    <row r="422" spans="1:65" s="2" customFormat="1" ht="16.5" customHeight="1">
      <c r="A422" s="36"/>
      <c r="B422" s="37"/>
      <c r="C422" s="180" t="s">
        <v>452</v>
      </c>
      <c r="D422" s="180" t="s">
        <v>229</v>
      </c>
      <c r="E422" s="181" t="s">
        <v>1633</v>
      </c>
      <c r="F422" s="182" t="s">
        <v>1634</v>
      </c>
      <c r="G422" s="183" t="s">
        <v>245</v>
      </c>
      <c r="H422" s="184">
        <v>8.1000000000000003E-2</v>
      </c>
      <c r="I422" s="185"/>
      <c r="J422" s="186">
        <f>ROUND(I422*H422,2)</f>
        <v>0</v>
      </c>
      <c r="K422" s="182" t="s">
        <v>233</v>
      </c>
      <c r="L422" s="41"/>
      <c r="M422" s="187" t="s">
        <v>19</v>
      </c>
      <c r="N422" s="188" t="s">
        <v>44</v>
      </c>
      <c r="O422" s="66"/>
      <c r="P422" s="189">
        <f>O422*H422</f>
        <v>0</v>
      </c>
      <c r="Q422" s="189">
        <v>1.0627727796999999</v>
      </c>
      <c r="R422" s="189">
        <f>Q422*H422</f>
        <v>8.6084595155699994E-2</v>
      </c>
      <c r="S422" s="189">
        <v>0</v>
      </c>
      <c r="T422" s="190">
        <f>S422*H422</f>
        <v>0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91" t="s">
        <v>143</v>
      </c>
      <c r="AT422" s="191" t="s">
        <v>229</v>
      </c>
      <c r="AU422" s="191" t="s">
        <v>82</v>
      </c>
      <c r="AY422" s="19" t="s">
        <v>226</v>
      </c>
      <c r="BE422" s="192">
        <f>IF(N422="základní",J422,0)</f>
        <v>0</v>
      </c>
      <c r="BF422" s="192">
        <f>IF(N422="snížená",J422,0)</f>
        <v>0</v>
      </c>
      <c r="BG422" s="192">
        <f>IF(N422="zákl. přenesená",J422,0)</f>
        <v>0</v>
      </c>
      <c r="BH422" s="192">
        <f>IF(N422="sníž. přenesená",J422,0)</f>
        <v>0</v>
      </c>
      <c r="BI422" s="192">
        <f>IF(N422="nulová",J422,0)</f>
        <v>0</v>
      </c>
      <c r="BJ422" s="19" t="s">
        <v>80</v>
      </c>
      <c r="BK422" s="192">
        <f>ROUND(I422*H422,2)</f>
        <v>0</v>
      </c>
      <c r="BL422" s="19" t="s">
        <v>143</v>
      </c>
      <c r="BM422" s="191" t="s">
        <v>4151</v>
      </c>
    </row>
    <row r="423" spans="1:65" s="2" customFormat="1" ht="11.25">
      <c r="A423" s="36"/>
      <c r="B423" s="37"/>
      <c r="C423" s="38"/>
      <c r="D423" s="193" t="s">
        <v>236</v>
      </c>
      <c r="E423" s="38"/>
      <c r="F423" s="194" t="s">
        <v>1636</v>
      </c>
      <c r="G423" s="38"/>
      <c r="H423" s="38"/>
      <c r="I423" s="195"/>
      <c r="J423" s="38"/>
      <c r="K423" s="38"/>
      <c r="L423" s="41"/>
      <c r="M423" s="196"/>
      <c r="N423" s="197"/>
      <c r="O423" s="66"/>
      <c r="P423" s="66"/>
      <c r="Q423" s="66"/>
      <c r="R423" s="66"/>
      <c r="S423" s="66"/>
      <c r="T423" s="67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T423" s="19" t="s">
        <v>236</v>
      </c>
      <c r="AU423" s="19" t="s">
        <v>82</v>
      </c>
    </row>
    <row r="424" spans="1:65" s="14" customFormat="1" ht="11.25">
      <c r="B424" s="209"/>
      <c r="C424" s="210"/>
      <c r="D424" s="200" t="s">
        <v>238</v>
      </c>
      <c r="E424" s="211" t="s">
        <v>19</v>
      </c>
      <c r="F424" s="212" t="s">
        <v>4152</v>
      </c>
      <c r="G424" s="210"/>
      <c r="H424" s="213">
        <v>22.32</v>
      </c>
      <c r="I424" s="214"/>
      <c r="J424" s="210"/>
      <c r="K424" s="210"/>
      <c r="L424" s="215"/>
      <c r="M424" s="216"/>
      <c r="N424" s="217"/>
      <c r="O424" s="217"/>
      <c r="P424" s="217"/>
      <c r="Q424" s="217"/>
      <c r="R424" s="217"/>
      <c r="S424" s="217"/>
      <c r="T424" s="218"/>
      <c r="AT424" s="219" t="s">
        <v>238</v>
      </c>
      <c r="AU424" s="219" t="s">
        <v>82</v>
      </c>
      <c r="AV424" s="14" t="s">
        <v>82</v>
      </c>
      <c r="AW424" s="14" t="s">
        <v>35</v>
      </c>
      <c r="AX424" s="14" t="s">
        <v>73</v>
      </c>
      <c r="AY424" s="219" t="s">
        <v>226</v>
      </c>
    </row>
    <row r="425" spans="1:65" s="15" customFormat="1" ht="11.25">
      <c r="B425" s="220"/>
      <c r="C425" s="221"/>
      <c r="D425" s="200" t="s">
        <v>238</v>
      </c>
      <c r="E425" s="222" t="s">
        <v>19</v>
      </c>
      <c r="F425" s="223" t="s">
        <v>241</v>
      </c>
      <c r="G425" s="221"/>
      <c r="H425" s="224">
        <v>22.32</v>
      </c>
      <c r="I425" s="225"/>
      <c r="J425" s="221"/>
      <c r="K425" s="221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238</v>
      </c>
      <c r="AU425" s="230" t="s">
        <v>82</v>
      </c>
      <c r="AV425" s="15" t="s">
        <v>143</v>
      </c>
      <c r="AW425" s="15" t="s">
        <v>35</v>
      </c>
      <c r="AX425" s="15" t="s">
        <v>73</v>
      </c>
      <c r="AY425" s="230" t="s">
        <v>226</v>
      </c>
    </row>
    <row r="426" spans="1:65" s="13" customFormat="1" ht="11.25">
      <c r="B426" s="198"/>
      <c r="C426" s="199"/>
      <c r="D426" s="200" t="s">
        <v>238</v>
      </c>
      <c r="E426" s="201" t="s">
        <v>19</v>
      </c>
      <c r="F426" s="202" t="s">
        <v>4153</v>
      </c>
      <c r="G426" s="199"/>
      <c r="H426" s="201" t="s">
        <v>19</v>
      </c>
      <c r="I426" s="203"/>
      <c r="J426" s="199"/>
      <c r="K426" s="199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238</v>
      </c>
      <c r="AU426" s="208" t="s">
        <v>82</v>
      </c>
      <c r="AV426" s="13" t="s">
        <v>80</v>
      </c>
      <c r="AW426" s="13" t="s">
        <v>35</v>
      </c>
      <c r="AX426" s="13" t="s">
        <v>73</v>
      </c>
      <c r="AY426" s="208" t="s">
        <v>226</v>
      </c>
    </row>
    <row r="427" spans="1:65" s="14" customFormat="1" ht="11.25">
      <c r="B427" s="209"/>
      <c r="C427" s="210"/>
      <c r="D427" s="200" t="s">
        <v>238</v>
      </c>
      <c r="E427" s="211" t="s">
        <v>19</v>
      </c>
      <c r="F427" s="212" t="s">
        <v>4154</v>
      </c>
      <c r="G427" s="210"/>
      <c r="H427" s="213">
        <v>8.1000000000000003E-2</v>
      </c>
      <c r="I427" s="214"/>
      <c r="J427" s="210"/>
      <c r="K427" s="210"/>
      <c r="L427" s="215"/>
      <c r="M427" s="216"/>
      <c r="N427" s="217"/>
      <c r="O427" s="217"/>
      <c r="P427" s="217"/>
      <c r="Q427" s="217"/>
      <c r="R427" s="217"/>
      <c r="S427" s="217"/>
      <c r="T427" s="218"/>
      <c r="AT427" s="219" t="s">
        <v>238</v>
      </c>
      <c r="AU427" s="219" t="s">
        <v>82</v>
      </c>
      <c r="AV427" s="14" t="s">
        <v>82</v>
      </c>
      <c r="AW427" s="14" t="s">
        <v>35</v>
      </c>
      <c r="AX427" s="14" t="s">
        <v>80</v>
      </c>
      <c r="AY427" s="219" t="s">
        <v>226</v>
      </c>
    </row>
    <row r="428" spans="1:65" s="2" customFormat="1" ht="16.5" customHeight="1">
      <c r="A428" s="36"/>
      <c r="B428" s="37"/>
      <c r="C428" s="180" t="s">
        <v>456</v>
      </c>
      <c r="D428" s="180" t="s">
        <v>229</v>
      </c>
      <c r="E428" s="181" t="s">
        <v>1639</v>
      </c>
      <c r="F428" s="182" t="s">
        <v>1640</v>
      </c>
      <c r="G428" s="183" t="s">
        <v>232</v>
      </c>
      <c r="H428" s="184">
        <v>22.32</v>
      </c>
      <c r="I428" s="185"/>
      <c r="J428" s="186">
        <f>ROUND(I428*H428,2)</f>
        <v>0</v>
      </c>
      <c r="K428" s="182" t="s">
        <v>233</v>
      </c>
      <c r="L428" s="41"/>
      <c r="M428" s="187" t="s">
        <v>19</v>
      </c>
      <c r="N428" s="188" t="s">
        <v>44</v>
      </c>
      <c r="O428" s="66"/>
      <c r="P428" s="189">
        <f>O428*H428</f>
        <v>0</v>
      </c>
      <c r="Q428" s="189">
        <v>1.44E-6</v>
      </c>
      <c r="R428" s="189">
        <f>Q428*H428</f>
        <v>3.2140800000000002E-5</v>
      </c>
      <c r="S428" s="189">
        <v>0</v>
      </c>
      <c r="T428" s="190">
        <f>S428*H428</f>
        <v>0</v>
      </c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R428" s="191" t="s">
        <v>143</v>
      </c>
      <c r="AT428" s="191" t="s">
        <v>229</v>
      </c>
      <c r="AU428" s="191" t="s">
        <v>82</v>
      </c>
      <c r="AY428" s="19" t="s">
        <v>226</v>
      </c>
      <c r="BE428" s="192">
        <f>IF(N428="základní",J428,0)</f>
        <v>0</v>
      </c>
      <c r="BF428" s="192">
        <f>IF(N428="snížená",J428,0)</f>
        <v>0</v>
      </c>
      <c r="BG428" s="192">
        <f>IF(N428="zákl. přenesená",J428,0)</f>
        <v>0</v>
      </c>
      <c r="BH428" s="192">
        <f>IF(N428="sníž. přenesená",J428,0)</f>
        <v>0</v>
      </c>
      <c r="BI428" s="192">
        <f>IF(N428="nulová",J428,0)</f>
        <v>0</v>
      </c>
      <c r="BJ428" s="19" t="s">
        <v>80</v>
      </c>
      <c r="BK428" s="192">
        <f>ROUND(I428*H428,2)</f>
        <v>0</v>
      </c>
      <c r="BL428" s="19" t="s">
        <v>143</v>
      </c>
      <c r="BM428" s="191" t="s">
        <v>4155</v>
      </c>
    </row>
    <row r="429" spans="1:65" s="2" customFormat="1" ht="11.25">
      <c r="A429" s="36"/>
      <c r="B429" s="37"/>
      <c r="C429" s="38"/>
      <c r="D429" s="193" t="s">
        <v>236</v>
      </c>
      <c r="E429" s="38"/>
      <c r="F429" s="194" t="s">
        <v>1642</v>
      </c>
      <c r="G429" s="38"/>
      <c r="H429" s="38"/>
      <c r="I429" s="195"/>
      <c r="J429" s="38"/>
      <c r="K429" s="38"/>
      <c r="L429" s="41"/>
      <c r="M429" s="196"/>
      <c r="N429" s="197"/>
      <c r="O429" s="66"/>
      <c r="P429" s="66"/>
      <c r="Q429" s="66"/>
      <c r="R429" s="66"/>
      <c r="S429" s="66"/>
      <c r="T429" s="67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T429" s="19" t="s">
        <v>236</v>
      </c>
      <c r="AU429" s="19" t="s">
        <v>82</v>
      </c>
    </row>
    <row r="430" spans="1:65" s="13" customFormat="1" ht="11.25">
      <c r="B430" s="198"/>
      <c r="C430" s="199"/>
      <c r="D430" s="200" t="s">
        <v>238</v>
      </c>
      <c r="E430" s="201" t="s">
        <v>19</v>
      </c>
      <c r="F430" s="202" t="s">
        <v>1972</v>
      </c>
      <c r="G430" s="199"/>
      <c r="H430" s="201" t="s">
        <v>19</v>
      </c>
      <c r="I430" s="203"/>
      <c r="J430" s="199"/>
      <c r="K430" s="199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238</v>
      </c>
      <c r="AU430" s="208" t="s">
        <v>82</v>
      </c>
      <c r="AV430" s="13" t="s">
        <v>80</v>
      </c>
      <c r="AW430" s="13" t="s">
        <v>35</v>
      </c>
      <c r="AX430" s="13" t="s">
        <v>73</v>
      </c>
      <c r="AY430" s="208" t="s">
        <v>226</v>
      </c>
    </row>
    <row r="431" spans="1:65" s="13" customFormat="1" ht="11.25">
      <c r="B431" s="198"/>
      <c r="C431" s="199"/>
      <c r="D431" s="200" t="s">
        <v>238</v>
      </c>
      <c r="E431" s="201" t="s">
        <v>19</v>
      </c>
      <c r="F431" s="202" t="s">
        <v>1509</v>
      </c>
      <c r="G431" s="199"/>
      <c r="H431" s="201" t="s">
        <v>19</v>
      </c>
      <c r="I431" s="203"/>
      <c r="J431" s="199"/>
      <c r="K431" s="199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238</v>
      </c>
      <c r="AU431" s="208" t="s">
        <v>82</v>
      </c>
      <c r="AV431" s="13" t="s">
        <v>80</v>
      </c>
      <c r="AW431" s="13" t="s">
        <v>35</v>
      </c>
      <c r="AX431" s="13" t="s">
        <v>73</v>
      </c>
      <c r="AY431" s="208" t="s">
        <v>226</v>
      </c>
    </row>
    <row r="432" spans="1:65" s="14" customFormat="1" ht="11.25">
      <c r="B432" s="209"/>
      <c r="C432" s="210"/>
      <c r="D432" s="200" t="s">
        <v>238</v>
      </c>
      <c r="E432" s="211" t="s">
        <v>19</v>
      </c>
      <c r="F432" s="212" t="s">
        <v>4141</v>
      </c>
      <c r="G432" s="210"/>
      <c r="H432" s="213">
        <v>4.75</v>
      </c>
      <c r="I432" s="214"/>
      <c r="J432" s="210"/>
      <c r="K432" s="210"/>
      <c r="L432" s="215"/>
      <c r="M432" s="216"/>
      <c r="N432" s="217"/>
      <c r="O432" s="217"/>
      <c r="P432" s="217"/>
      <c r="Q432" s="217"/>
      <c r="R432" s="217"/>
      <c r="S432" s="217"/>
      <c r="T432" s="218"/>
      <c r="AT432" s="219" t="s">
        <v>238</v>
      </c>
      <c r="AU432" s="219" t="s">
        <v>82</v>
      </c>
      <c r="AV432" s="14" t="s">
        <v>82</v>
      </c>
      <c r="AW432" s="14" t="s">
        <v>35</v>
      </c>
      <c r="AX432" s="14" t="s">
        <v>73</v>
      </c>
      <c r="AY432" s="219" t="s">
        <v>226</v>
      </c>
    </row>
    <row r="433" spans="2:51" s="14" customFormat="1" ht="11.25">
      <c r="B433" s="209"/>
      <c r="C433" s="210"/>
      <c r="D433" s="200" t="s">
        <v>238</v>
      </c>
      <c r="E433" s="211" t="s">
        <v>19</v>
      </c>
      <c r="F433" s="212" t="s">
        <v>4142</v>
      </c>
      <c r="G433" s="210"/>
      <c r="H433" s="213">
        <v>0.22500000000000001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238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226</v>
      </c>
    </row>
    <row r="434" spans="2:51" s="16" customFormat="1" ht="11.25">
      <c r="B434" s="253"/>
      <c r="C434" s="254"/>
      <c r="D434" s="200" t="s">
        <v>238</v>
      </c>
      <c r="E434" s="255" t="s">
        <v>19</v>
      </c>
      <c r="F434" s="256" t="s">
        <v>1207</v>
      </c>
      <c r="G434" s="254"/>
      <c r="H434" s="257">
        <v>4.9749999999999996</v>
      </c>
      <c r="I434" s="258"/>
      <c r="J434" s="254"/>
      <c r="K434" s="254"/>
      <c r="L434" s="259"/>
      <c r="M434" s="260"/>
      <c r="N434" s="261"/>
      <c r="O434" s="261"/>
      <c r="P434" s="261"/>
      <c r="Q434" s="261"/>
      <c r="R434" s="261"/>
      <c r="S434" s="261"/>
      <c r="T434" s="262"/>
      <c r="AT434" s="263" t="s">
        <v>238</v>
      </c>
      <c r="AU434" s="263" t="s">
        <v>82</v>
      </c>
      <c r="AV434" s="16" t="s">
        <v>90</v>
      </c>
      <c r="AW434" s="16" t="s">
        <v>35</v>
      </c>
      <c r="AX434" s="16" t="s">
        <v>73</v>
      </c>
      <c r="AY434" s="263" t="s">
        <v>226</v>
      </c>
    </row>
    <row r="435" spans="2:51" s="13" customFormat="1" ht="11.25">
      <c r="B435" s="198"/>
      <c r="C435" s="199"/>
      <c r="D435" s="200" t="s">
        <v>238</v>
      </c>
      <c r="E435" s="201" t="s">
        <v>19</v>
      </c>
      <c r="F435" s="202" t="s">
        <v>1512</v>
      </c>
      <c r="G435" s="199"/>
      <c r="H435" s="201" t="s">
        <v>19</v>
      </c>
      <c r="I435" s="203"/>
      <c r="J435" s="199"/>
      <c r="K435" s="199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238</v>
      </c>
      <c r="AU435" s="208" t="s">
        <v>82</v>
      </c>
      <c r="AV435" s="13" t="s">
        <v>80</v>
      </c>
      <c r="AW435" s="13" t="s">
        <v>35</v>
      </c>
      <c r="AX435" s="13" t="s">
        <v>73</v>
      </c>
      <c r="AY435" s="208" t="s">
        <v>226</v>
      </c>
    </row>
    <row r="436" spans="2:51" s="14" customFormat="1" ht="11.25">
      <c r="B436" s="209"/>
      <c r="C436" s="210"/>
      <c r="D436" s="200" t="s">
        <v>238</v>
      </c>
      <c r="E436" s="211" t="s">
        <v>19</v>
      </c>
      <c r="F436" s="212" t="s">
        <v>4143</v>
      </c>
      <c r="G436" s="210"/>
      <c r="H436" s="213">
        <v>2.2799999999999998</v>
      </c>
      <c r="I436" s="214"/>
      <c r="J436" s="210"/>
      <c r="K436" s="210"/>
      <c r="L436" s="215"/>
      <c r="M436" s="216"/>
      <c r="N436" s="217"/>
      <c r="O436" s="217"/>
      <c r="P436" s="217"/>
      <c r="Q436" s="217"/>
      <c r="R436" s="217"/>
      <c r="S436" s="217"/>
      <c r="T436" s="218"/>
      <c r="AT436" s="219" t="s">
        <v>238</v>
      </c>
      <c r="AU436" s="219" t="s">
        <v>82</v>
      </c>
      <c r="AV436" s="14" t="s">
        <v>82</v>
      </c>
      <c r="AW436" s="14" t="s">
        <v>35</v>
      </c>
      <c r="AX436" s="14" t="s">
        <v>73</v>
      </c>
      <c r="AY436" s="219" t="s">
        <v>226</v>
      </c>
    </row>
    <row r="437" spans="2:51" s="14" customFormat="1" ht="11.25">
      <c r="B437" s="209"/>
      <c r="C437" s="210"/>
      <c r="D437" s="200" t="s">
        <v>238</v>
      </c>
      <c r="E437" s="211" t="s">
        <v>19</v>
      </c>
      <c r="F437" s="212" t="s">
        <v>4144</v>
      </c>
      <c r="G437" s="210"/>
      <c r="H437" s="213">
        <v>0.19</v>
      </c>
      <c r="I437" s="214"/>
      <c r="J437" s="210"/>
      <c r="K437" s="210"/>
      <c r="L437" s="215"/>
      <c r="M437" s="216"/>
      <c r="N437" s="217"/>
      <c r="O437" s="217"/>
      <c r="P437" s="217"/>
      <c r="Q437" s="217"/>
      <c r="R437" s="217"/>
      <c r="S437" s="217"/>
      <c r="T437" s="218"/>
      <c r="AT437" s="219" t="s">
        <v>238</v>
      </c>
      <c r="AU437" s="219" t="s">
        <v>82</v>
      </c>
      <c r="AV437" s="14" t="s">
        <v>82</v>
      </c>
      <c r="AW437" s="14" t="s">
        <v>35</v>
      </c>
      <c r="AX437" s="14" t="s">
        <v>73</v>
      </c>
      <c r="AY437" s="219" t="s">
        <v>226</v>
      </c>
    </row>
    <row r="438" spans="2:51" s="16" customFormat="1" ht="11.25">
      <c r="B438" s="253"/>
      <c r="C438" s="254"/>
      <c r="D438" s="200" t="s">
        <v>238</v>
      </c>
      <c r="E438" s="255" t="s">
        <v>19</v>
      </c>
      <c r="F438" s="256" t="s">
        <v>1207</v>
      </c>
      <c r="G438" s="254"/>
      <c r="H438" s="257">
        <v>2.4700000000000002</v>
      </c>
      <c r="I438" s="258"/>
      <c r="J438" s="254"/>
      <c r="K438" s="254"/>
      <c r="L438" s="259"/>
      <c r="M438" s="260"/>
      <c r="N438" s="261"/>
      <c r="O438" s="261"/>
      <c r="P438" s="261"/>
      <c r="Q438" s="261"/>
      <c r="R438" s="261"/>
      <c r="S438" s="261"/>
      <c r="T438" s="262"/>
      <c r="AT438" s="263" t="s">
        <v>238</v>
      </c>
      <c r="AU438" s="263" t="s">
        <v>82</v>
      </c>
      <c r="AV438" s="16" t="s">
        <v>90</v>
      </c>
      <c r="AW438" s="16" t="s">
        <v>35</v>
      </c>
      <c r="AX438" s="16" t="s">
        <v>73</v>
      </c>
      <c r="AY438" s="263" t="s">
        <v>226</v>
      </c>
    </row>
    <row r="439" spans="2:51" s="13" customFormat="1" ht="11.25">
      <c r="B439" s="198"/>
      <c r="C439" s="199"/>
      <c r="D439" s="200" t="s">
        <v>238</v>
      </c>
      <c r="E439" s="201" t="s">
        <v>19</v>
      </c>
      <c r="F439" s="202" t="s">
        <v>1516</v>
      </c>
      <c r="G439" s="199"/>
      <c r="H439" s="201" t="s">
        <v>19</v>
      </c>
      <c r="I439" s="203"/>
      <c r="J439" s="199"/>
      <c r="K439" s="199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238</v>
      </c>
      <c r="AU439" s="208" t="s">
        <v>82</v>
      </c>
      <c r="AV439" s="13" t="s">
        <v>80</v>
      </c>
      <c r="AW439" s="13" t="s">
        <v>35</v>
      </c>
      <c r="AX439" s="13" t="s">
        <v>73</v>
      </c>
      <c r="AY439" s="208" t="s">
        <v>226</v>
      </c>
    </row>
    <row r="440" spans="2:51" s="14" customFormat="1" ht="11.25">
      <c r="B440" s="209"/>
      <c r="C440" s="210"/>
      <c r="D440" s="200" t="s">
        <v>238</v>
      </c>
      <c r="E440" s="211" t="s">
        <v>19</v>
      </c>
      <c r="F440" s="212" t="s">
        <v>4145</v>
      </c>
      <c r="G440" s="210"/>
      <c r="H440" s="213">
        <v>1.71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238</v>
      </c>
      <c r="AU440" s="219" t="s">
        <v>82</v>
      </c>
      <c r="AV440" s="14" t="s">
        <v>82</v>
      </c>
      <c r="AW440" s="14" t="s">
        <v>35</v>
      </c>
      <c r="AX440" s="14" t="s">
        <v>73</v>
      </c>
      <c r="AY440" s="219" t="s">
        <v>226</v>
      </c>
    </row>
    <row r="441" spans="2:51" s="16" customFormat="1" ht="11.25">
      <c r="B441" s="253"/>
      <c r="C441" s="254"/>
      <c r="D441" s="200" t="s">
        <v>238</v>
      </c>
      <c r="E441" s="255" t="s">
        <v>19</v>
      </c>
      <c r="F441" s="256" t="s">
        <v>1207</v>
      </c>
      <c r="G441" s="254"/>
      <c r="H441" s="257">
        <v>1.71</v>
      </c>
      <c r="I441" s="258"/>
      <c r="J441" s="254"/>
      <c r="K441" s="254"/>
      <c r="L441" s="259"/>
      <c r="M441" s="260"/>
      <c r="N441" s="261"/>
      <c r="O441" s="261"/>
      <c r="P441" s="261"/>
      <c r="Q441" s="261"/>
      <c r="R441" s="261"/>
      <c r="S441" s="261"/>
      <c r="T441" s="262"/>
      <c r="AT441" s="263" t="s">
        <v>238</v>
      </c>
      <c r="AU441" s="263" t="s">
        <v>82</v>
      </c>
      <c r="AV441" s="16" t="s">
        <v>90</v>
      </c>
      <c r="AW441" s="16" t="s">
        <v>35</v>
      </c>
      <c r="AX441" s="16" t="s">
        <v>73</v>
      </c>
      <c r="AY441" s="263" t="s">
        <v>226</v>
      </c>
    </row>
    <row r="442" spans="2:51" s="13" customFormat="1" ht="11.25">
      <c r="B442" s="198"/>
      <c r="C442" s="199"/>
      <c r="D442" s="200" t="s">
        <v>238</v>
      </c>
      <c r="E442" s="201" t="s">
        <v>19</v>
      </c>
      <c r="F442" s="202" t="s">
        <v>1520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238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226</v>
      </c>
    </row>
    <row r="443" spans="2:51" s="14" customFormat="1" ht="11.25">
      <c r="B443" s="209"/>
      <c r="C443" s="210"/>
      <c r="D443" s="200" t="s">
        <v>238</v>
      </c>
      <c r="E443" s="211" t="s">
        <v>19</v>
      </c>
      <c r="F443" s="212" t="s">
        <v>4146</v>
      </c>
      <c r="G443" s="210"/>
      <c r="H443" s="213">
        <v>4.085</v>
      </c>
      <c r="I443" s="214"/>
      <c r="J443" s="210"/>
      <c r="K443" s="210"/>
      <c r="L443" s="215"/>
      <c r="M443" s="216"/>
      <c r="N443" s="217"/>
      <c r="O443" s="217"/>
      <c r="P443" s="217"/>
      <c r="Q443" s="217"/>
      <c r="R443" s="217"/>
      <c r="S443" s="217"/>
      <c r="T443" s="218"/>
      <c r="AT443" s="219" t="s">
        <v>238</v>
      </c>
      <c r="AU443" s="219" t="s">
        <v>82</v>
      </c>
      <c r="AV443" s="14" t="s">
        <v>82</v>
      </c>
      <c r="AW443" s="14" t="s">
        <v>35</v>
      </c>
      <c r="AX443" s="14" t="s">
        <v>73</v>
      </c>
      <c r="AY443" s="219" t="s">
        <v>226</v>
      </c>
    </row>
    <row r="444" spans="2:51" s="16" customFormat="1" ht="11.25">
      <c r="B444" s="253"/>
      <c r="C444" s="254"/>
      <c r="D444" s="200" t="s">
        <v>238</v>
      </c>
      <c r="E444" s="255" t="s">
        <v>19</v>
      </c>
      <c r="F444" s="256" t="s">
        <v>1207</v>
      </c>
      <c r="G444" s="254"/>
      <c r="H444" s="257">
        <v>4.085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238</v>
      </c>
      <c r="AU444" s="263" t="s">
        <v>82</v>
      </c>
      <c r="AV444" s="16" t="s">
        <v>90</v>
      </c>
      <c r="AW444" s="16" t="s">
        <v>35</v>
      </c>
      <c r="AX444" s="16" t="s">
        <v>73</v>
      </c>
      <c r="AY444" s="263" t="s">
        <v>226</v>
      </c>
    </row>
    <row r="445" spans="2:51" s="13" customFormat="1" ht="11.25">
      <c r="B445" s="198"/>
      <c r="C445" s="199"/>
      <c r="D445" s="200" t="s">
        <v>238</v>
      </c>
      <c r="E445" s="201" t="s">
        <v>19</v>
      </c>
      <c r="F445" s="202" t="s">
        <v>1523</v>
      </c>
      <c r="G445" s="199"/>
      <c r="H445" s="201" t="s">
        <v>19</v>
      </c>
      <c r="I445" s="203"/>
      <c r="J445" s="199"/>
      <c r="K445" s="199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238</v>
      </c>
      <c r="AU445" s="208" t="s">
        <v>82</v>
      </c>
      <c r="AV445" s="13" t="s">
        <v>80</v>
      </c>
      <c r="AW445" s="13" t="s">
        <v>35</v>
      </c>
      <c r="AX445" s="13" t="s">
        <v>73</v>
      </c>
      <c r="AY445" s="208" t="s">
        <v>226</v>
      </c>
    </row>
    <row r="446" spans="2:51" s="14" customFormat="1" ht="11.25">
      <c r="B446" s="209"/>
      <c r="C446" s="210"/>
      <c r="D446" s="200" t="s">
        <v>238</v>
      </c>
      <c r="E446" s="211" t="s">
        <v>19</v>
      </c>
      <c r="F446" s="212" t="s">
        <v>4147</v>
      </c>
      <c r="G446" s="210"/>
      <c r="H446" s="213">
        <v>3.2250000000000001</v>
      </c>
      <c r="I446" s="214"/>
      <c r="J446" s="210"/>
      <c r="K446" s="210"/>
      <c r="L446" s="215"/>
      <c r="M446" s="216"/>
      <c r="N446" s="217"/>
      <c r="O446" s="217"/>
      <c r="P446" s="217"/>
      <c r="Q446" s="217"/>
      <c r="R446" s="217"/>
      <c r="S446" s="217"/>
      <c r="T446" s="218"/>
      <c r="AT446" s="219" t="s">
        <v>238</v>
      </c>
      <c r="AU446" s="219" t="s">
        <v>82</v>
      </c>
      <c r="AV446" s="14" t="s">
        <v>82</v>
      </c>
      <c r="AW446" s="14" t="s">
        <v>35</v>
      </c>
      <c r="AX446" s="14" t="s">
        <v>73</v>
      </c>
      <c r="AY446" s="219" t="s">
        <v>226</v>
      </c>
    </row>
    <row r="447" spans="2:51" s="14" customFormat="1" ht="11.25">
      <c r="B447" s="209"/>
      <c r="C447" s="210"/>
      <c r="D447" s="200" t="s">
        <v>238</v>
      </c>
      <c r="E447" s="211" t="s">
        <v>19</v>
      </c>
      <c r="F447" s="212" t="s">
        <v>4148</v>
      </c>
      <c r="G447" s="210"/>
      <c r="H447" s="213">
        <v>0.53500000000000003</v>
      </c>
      <c r="I447" s="214"/>
      <c r="J447" s="210"/>
      <c r="K447" s="210"/>
      <c r="L447" s="215"/>
      <c r="M447" s="216"/>
      <c r="N447" s="217"/>
      <c r="O447" s="217"/>
      <c r="P447" s="217"/>
      <c r="Q447" s="217"/>
      <c r="R447" s="217"/>
      <c r="S447" s="217"/>
      <c r="T447" s="218"/>
      <c r="AT447" s="219" t="s">
        <v>238</v>
      </c>
      <c r="AU447" s="219" t="s">
        <v>82</v>
      </c>
      <c r="AV447" s="14" t="s">
        <v>82</v>
      </c>
      <c r="AW447" s="14" t="s">
        <v>35</v>
      </c>
      <c r="AX447" s="14" t="s">
        <v>73</v>
      </c>
      <c r="AY447" s="219" t="s">
        <v>226</v>
      </c>
    </row>
    <row r="448" spans="2:51" s="16" customFormat="1" ht="11.25">
      <c r="B448" s="253"/>
      <c r="C448" s="254"/>
      <c r="D448" s="200" t="s">
        <v>238</v>
      </c>
      <c r="E448" s="255" t="s">
        <v>19</v>
      </c>
      <c r="F448" s="256" t="s">
        <v>1207</v>
      </c>
      <c r="G448" s="254"/>
      <c r="H448" s="257">
        <v>3.76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238</v>
      </c>
      <c r="AU448" s="263" t="s">
        <v>82</v>
      </c>
      <c r="AV448" s="16" t="s">
        <v>90</v>
      </c>
      <c r="AW448" s="16" t="s">
        <v>35</v>
      </c>
      <c r="AX448" s="16" t="s">
        <v>73</v>
      </c>
      <c r="AY448" s="263" t="s">
        <v>226</v>
      </c>
    </row>
    <row r="449" spans="1:65" s="13" customFormat="1" ht="11.25">
      <c r="B449" s="198"/>
      <c r="C449" s="199"/>
      <c r="D449" s="200" t="s">
        <v>238</v>
      </c>
      <c r="E449" s="201" t="s">
        <v>19</v>
      </c>
      <c r="F449" s="202" t="s">
        <v>1527</v>
      </c>
      <c r="G449" s="199"/>
      <c r="H449" s="201" t="s">
        <v>19</v>
      </c>
      <c r="I449" s="203"/>
      <c r="J449" s="199"/>
      <c r="K449" s="199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238</v>
      </c>
      <c r="AU449" s="208" t="s">
        <v>82</v>
      </c>
      <c r="AV449" s="13" t="s">
        <v>80</v>
      </c>
      <c r="AW449" s="13" t="s">
        <v>35</v>
      </c>
      <c r="AX449" s="13" t="s">
        <v>73</v>
      </c>
      <c r="AY449" s="208" t="s">
        <v>226</v>
      </c>
    </row>
    <row r="450" spans="1:65" s="14" customFormat="1" ht="11.25">
      <c r="B450" s="209"/>
      <c r="C450" s="210"/>
      <c r="D450" s="200" t="s">
        <v>238</v>
      </c>
      <c r="E450" s="211" t="s">
        <v>19</v>
      </c>
      <c r="F450" s="212" t="s">
        <v>4149</v>
      </c>
      <c r="G450" s="210"/>
      <c r="H450" s="213">
        <v>5.32</v>
      </c>
      <c r="I450" s="214"/>
      <c r="J450" s="210"/>
      <c r="K450" s="210"/>
      <c r="L450" s="215"/>
      <c r="M450" s="216"/>
      <c r="N450" s="217"/>
      <c r="O450" s="217"/>
      <c r="P450" s="217"/>
      <c r="Q450" s="217"/>
      <c r="R450" s="217"/>
      <c r="S450" s="217"/>
      <c r="T450" s="218"/>
      <c r="AT450" s="219" t="s">
        <v>238</v>
      </c>
      <c r="AU450" s="219" t="s">
        <v>82</v>
      </c>
      <c r="AV450" s="14" t="s">
        <v>82</v>
      </c>
      <c r="AW450" s="14" t="s">
        <v>35</v>
      </c>
      <c r="AX450" s="14" t="s">
        <v>73</v>
      </c>
      <c r="AY450" s="219" t="s">
        <v>226</v>
      </c>
    </row>
    <row r="451" spans="1:65" s="16" customFormat="1" ht="11.25">
      <c r="B451" s="253"/>
      <c r="C451" s="254"/>
      <c r="D451" s="200" t="s">
        <v>238</v>
      </c>
      <c r="E451" s="255" t="s">
        <v>19</v>
      </c>
      <c r="F451" s="256" t="s">
        <v>1207</v>
      </c>
      <c r="G451" s="254"/>
      <c r="H451" s="257">
        <v>5.32</v>
      </c>
      <c r="I451" s="258"/>
      <c r="J451" s="254"/>
      <c r="K451" s="254"/>
      <c r="L451" s="259"/>
      <c r="M451" s="260"/>
      <c r="N451" s="261"/>
      <c r="O451" s="261"/>
      <c r="P451" s="261"/>
      <c r="Q451" s="261"/>
      <c r="R451" s="261"/>
      <c r="S451" s="261"/>
      <c r="T451" s="262"/>
      <c r="AT451" s="263" t="s">
        <v>238</v>
      </c>
      <c r="AU451" s="263" t="s">
        <v>82</v>
      </c>
      <c r="AV451" s="16" t="s">
        <v>90</v>
      </c>
      <c r="AW451" s="16" t="s">
        <v>35</v>
      </c>
      <c r="AX451" s="16" t="s">
        <v>73</v>
      </c>
      <c r="AY451" s="263" t="s">
        <v>226</v>
      </c>
    </row>
    <row r="452" spans="1:65" s="15" customFormat="1" ht="11.25">
      <c r="B452" s="220"/>
      <c r="C452" s="221"/>
      <c r="D452" s="200" t="s">
        <v>238</v>
      </c>
      <c r="E452" s="222" t="s">
        <v>19</v>
      </c>
      <c r="F452" s="223" t="s">
        <v>241</v>
      </c>
      <c r="G452" s="221"/>
      <c r="H452" s="224">
        <v>22.32</v>
      </c>
      <c r="I452" s="225"/>
      <c r="J452" s="221"/>
      <c r="K452" s="221"/>
      <c r="L452" s="226"/>
      <c r="M452" s="227"/>
      <c r="N452" s="228"/>
      <c r="O452" s="228"/>
      <c r="P452" s="228"/>
      <c r="Q452" s="228"/>
      <c r="R452" s="228"/>
      <c r="S452" s="228"/>
      <c r="T452" s="229"/>
      <c r="AT452" s="230" t="s">
        <v>238</v>
      </c>
      <c r="AU452" s="230" t="s">
        <v>82</v>
      </c>
      <c r="AV452" s="15" t="s">
        <v>143</v>
      </c>
      <c r="AW452" s="15" t="s">
        <v>35</v>
      </c>
      <c r="AX452" s="15" t="s">
        <v>80</v>
      </c>
      <c r="AY452" s="230" t="s">
        <v>226</v>
      </c>
    </row>
    <row r="453" spans="1:65" s="2" customFormat="1" ht="24.2" customHeight="1">
      <c r="A453" s="36"/>
      <c r="B453" s="37"/>
      <c r="C453" s="180" t="s">
        <v>463</v>
      </c>
      <c r="D453" s="180" t="s">
        <v>229</v>
      </c>
      <c r="E453" s="181" t="s">
        <v>1781</v>
      </c>
      <c r="F453" s="182" t="s">
        <v>1782</v>
      </c>
      <c r="G453" s="183" t="s">
        <v>261</v>
      </c>
      <c r="H453" s="184">
        <v>2</v>
      </c>
      <c r="I453" s="185"/>
      <c r="J453" s="186">
        <f>ROUND(I453*H453,2)</f>
        <v>0</v>
      </c>
      <c r="K453" s="182" t="s">
        <v>233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5.3615999999999997E-2</v>
      </c>
      <c r="R453" s="189">
        <f>Q453*H453</f>
        <v>0.10723199999999999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143</v>
      </c>
      <c r="AT453" s="191" t="s">
        <v>229</v>
      </c>
      <c r="AU453" s="191" t="s">
        <v>82</v>
      </c>
      <c r="AY453" s="19" t="s">
        <v>226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143</v>
      </c>
      <c r="BM453" s="191" t="s">
        <v>4156</v>
      </c>
    </row>
    <row r="454" spans="1:65" s="2" customFormat="1" ht="11.25">
      <c r="A454" s="36"/>
      <c r="B454" s="37"/>
      <c r="C454" s="38"/>
      <c r="D454" s="193" t="s">
        <v>236</v>
      </c>
      <c r="E454" s="38"/>
      <c r="F454" s="194" t="s">
        <v>1784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236</v>
      </c>
      <c r="AU454" s="19" t="s">
        <v>82</v>
      </c>
    </row>
    <row r="455" spans="1:65" s="13" customFormat="1" ht="11.25">
      <c r="B455" s="198"/>
      <c r="C455" s="199"/>
      <c r="D455" s="200" t="s">
        <v>238</v>
      </c>
      <c r="E455" s="201" t="s">
        <v>19</v>
      </c>
      <c r="F455" s="202" t="s">
        <v>482</v>
      </c>
      <c r="G455" s="199"/>
      <c r="H455" s="201" t="s">
        <v>19</v>
      </c>
      <c r="I455" s="203"/>
      <c r="J455" s="199"/>
      <c r="K455" s="199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238</v>
      </c>
      <c r="AU455" s="208" t="s">
        <v>82</v>
      </c>
      <c r="AV455" s="13" t="s">
        <v>80</v>
      </c>
      <c r="AW455" s="13" t="s">
        <v>35</v>
      </c>
      <c r="AX455" s="13" t="s">
        <v>73</v>
      </c>
      <c r="AY455" s="208" t="s">
        <v>226</v>
      </c>
    </row>
    <row r="456" spans="1:65" s="14" customFormat="1" ht="11.25">
      <c r="B456" s="209"/>
      <c r="C456" s="210"/>
      <c r="D456" s="200" t="s">
        <v>238</v>
      </c>
      <c r="E456" s="211" t="s">
        <v>19</v>
      </c>
      <c r="F456" s="212" t="s">
        <v>360</v>
      </c>
      <c r="G456" s="210"/>
      <c r="H456" s="213">
        <v>2</v>
      </c>
      <c r="I456" s="214"/>
      <c r="J456" s="210"/>
      <c r="K456" s="210"/>
      <c r="L456" s="215"/>
      <c r="M456" s="216"/>
      <c r="N456" s="217"/>
      <c r="O456" s="217"/>
      <c r="P456" s="217"/>
      <c r="Q456" s="217"/>
      <c r="R456" s="217"/>
      <c r="S456" s="217"/>
      <c r="T456" s="218"/>
      <c r="AT456" s="219" t="s">
        <v>238</v>
      </c>
      <c r="AU456" s="219" t="s">
        <v>82</v>
      </c>
      <c r="AV456" s="14" t="s">
        <v>82</v>
      </c>
      <c r="AW456" s="14" t="s">
        <v>35</v>
      </c>
      <c r="AX456" s="14" t="s">
        <v>73</v>
      </c>
      <c r="AY456" s="219" t="s">
        <v>226</v>
      </c>
    </row>
    <row r="457" spans="1:65" s="15" customFormat="1" ht="11.25">
      <c r="B457" s="220"/>
      <c r="C457" s="221"/>
      <c r="D457" s="200" t="s">
        <v>238</v>
      </c>
      <c r="E457" s="222" t="s">
        <v>19</v>
      </c>
      <c r="F457" s="223" t="s">
        <v>241</v>
      </c>
      <c r="G457" s="221"/>
      <c r="H457" s="224">
        <v>2</v>
      </c>
      <c r="I457" s="225"/>
      <c r="J457" s="221"/>
      <c r="K457" s="221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238</v>
      </c>
      <c r="AU457" s="230" t="s">
        <v>82</v>
      </c>
      <c r="AV457" s="15" t="s">
        <v>143</v>
      </c>
      <c r="AW457" s="15" t="s">
        <v>35</v>
      </c>
      <c r="AX457" s="15" t="s">
        <v>80</v>
      </c>
      <c r="AY457" s="230" t="s">
        <v>226</v>
      </c>
    </row>
    <row r="458" spans="1:65" s="2" customFormat="1" ht="24.2" customHeight="1">
      <c r="A458" s="36"/>
      <c r="B458" s="37"/>
      <c r="C458" s="231" t="s">
        <v>470</v>
      </c>
      <c r="D458" s="231" t="s">
        <v>242</v>
      </c>
      <c r="E458" s="232" t="s">
        <v>1786</v>
      </c>
      <c r="F458" s="233" t="s">
        <v>4157</v>
      </c>
      <c r="G458" s="234" t="s">
        <v>261</v>
      </c>
      <c r="H458" s="235">
        <v>2</v>
      </c>
      <c r="I458" s="236"/>
      <c r="J458" s="237">
        <f>ROUND(I458*H458,2)</f>
        <v>0</v>
      </c>
      <c r="K458" s="233" t="s">
        <v>19</v>
      </c>
      <c r="L458" s="238"/>
      <c r="M458" s="239" t="s">
        <v>19</v>
      </c>
      <c r="N458" s="240" t="s">
        <v>44</v>
      </c>
      <c r="O458" s="66"/>
      <c r="P458" s="189">
        <f>O458*H458</f>
        <v>0</v>
      </c>
      <c r="Q458" s="189">
        <v>4.8500000000000001E-2</v>
      </c>
      <c r="R458" s="189">
        <f>Q458*H458</f>
        <v>9.7000000000000003E-2</v>
      </c>
      <c r="S458" s="189">
        <v>0</v>
      </c>
      <c r="T458" s="190">
        <f>S458*H458</f>
        <v>0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91" t="s">
        <v>275</v>
      </c>
      <c r="AT458" s="191" t="s">
        <v>242</v>
      </c>
      <c r="AU458" s="191" t="s">
        <v>82</v>
      </c>
      <c r="AY458" s="19" t="s">
        <v>226</v>
      </c>
      <c r="BE458" s="192">
        <f>IF(N458="základní",J458,0)</f>
        <v>0</v>
      </c>
      <c r="BF458" s="192">
        <f>IF(N458="snížená",J458,0)</f>
        <v>0</v>
      </c>
      <c r="BG458" s="192">
        <f>IF(N458="zákl. přenesená",J458,0)</f>
        <v>0</v>
      </c>
      <c r="BH458" s="192">
        <f>IF(N458="sníž. přenesená",J458,0)</f>
        <v>0</v>
      </c>
      <c r="BI458" s="192">
        <f>IF(N458="nulová",J458,0)</f>
        <v>0</v>
      </c>
      <c r="BJ458" s="19" t="s">
        <v>80</v>
      </c>
      <c r="BK458" s="192">
        <f>ROUND(I458*H458,2)</f>
        <v>0</v>
      </c>
      <c r="BL458" s="19" t="s">
        <v>143</v>
      </c>
      <c r="BM458" s="191" t="s">
        <v>4158</v>
      </c>
    </row>
    <row r="459" spans="1:65" s="12" customFormat="1" ht="22.9" customHeight="1">
      <c r="B459" s="164"/>
      <c r="C459" s="165"/>
      <c r="D459" s="166" t="s">
        <v>72</v>
      </c>
      <c r="E459" s="178" t="s">
        <v>281</v>
      </c>
      <c r="F459" s="178" t="s">
        <v>719</v>
      </c>
      <c r="G459" s="165"/>
      <c r="H459" s="165"/>
      <c r="I459" s="168"/>
      <c r="J459" s="179">
        <f>BK459</f>
        <v>0</v>
      </c>
      <c r="K459" s="165"/>
      <c r="L459" s="170"/>
      <c r="M459" s="171"/>
      <c r="N459" s="172"/>
      <c r="O459" s="172"/>
      <c r="P459" s="173">
        <f>SUM(P460:P493)</f>
        <v>0</v>
      </c>
      <c r="Q459" s="172"/>
      <c r="R459" s="173">
        <f>SUM(R460:R493)</f>
        <v>3.1507850000000004E-2</v>
      </c>
      <c r="S459" s="172"/>
      <c r="T459" s="174">
        <f>SUM(T460:T493)</f>
        <v>0</v>
      </c>
      <c r="AR459" s="175" t="s">
        <v>80</v>
      </c>
      <c r="AT459" s="176" t="s">
        <v>72</v>
      </c>
      <c r="AU459" s="176" t="s">
        <v>80</v>
      </c>
      <c r="AY459" s="175" t="s">
        <v>226</v>
      </c>
      <c r="BK459" s="177">
        <f>SUM(BK460:BK493)</f>
        <v>0</v>
      </c>
    </row>
    <row r="460" spans="1:65" s="2" customFormat="1" ht="24.2" customHeight="1">
      <c r="A460" s="36"/>
      <c r="B460" s="37"/>
      <c r="C460" s="180" t="s">
        <v>477</v>
      </c>
      <c r="D460" s="180" t="s">
        <v>229</v>
      </c>
      <c r="E460" s="181" t="s">
        <v>1790</v>
      </c>
      <c r="F460" s="182" t="s">
        <v>1791</v>
      </c>
      <c r="G460" s="183" t="s">
        <v>232</v>
      </c>
      <c r="H460" s="184">
        <v>178.7</v>
      </c>
      <c r="I460" s="185"/>
      <c r="J460" s="186">
        <f>ROUND(I460*H460,2)</f>
        <v>0</v>
      </c>
      <c r="K460" s="182" t="s">
        <v>233</v>
      </c>
      <c r="L460" s="41"/>
      <c r="M460" s="187" t="s">
        <v>19</v>
      </c>
      <c r="N460" s="188" t="s">
        <v>44</v>
      </c>
      <c r="O460" s="66"/>
      <c r="P460" s="189">
        <f>O460*H460</f>
        <v>0</v>
      </c>
      <c r="Q460" s="189">
        <v>0</v>
      </c>
      <c r="R460" s="189">
        <f>Q460*H460</f>
        <v>0</v>
      </c>
      <c r="S460" s="189">
        <v>0</v>
      </c>
      <c r="T460" s="190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91" t="s">
        <v>143</v>
      </c>
      <c r="AT460" s="191" t="s">
        <v>229</v>
      </c>
      <c r="AU460" s="191" t="s">
        <v>82</v>
      </c>
      <c r="AY460" s="19" t="s">
        <v>226</v>
      </c>
      <c r="BE460" s="192">
        <f>IF(N460="základní",J460,0)</f>
        <v>0</v>
      </c>
      <c r="BF460" s="192">
        <f>IF(N460="snížená",J460,0)</f>
        <v>0</v>
      </c>
      <c r="BG460" s="192">
        <f>IF(N460="zákl. přenesená",J460,0)</f>
        <v>0</v>
      </c>
      <c r="BH460" s="192">
        <f>IF(N460="sníž. přenesená",J460,0)</f>
        <v>0</v>
      </c>
      <c r="BI460" s="192">
        <f>IF(N460="nulová",J460,0)</f>
        <v>0</v>
      </c>
      <c r="BJ460" s="19" t="s">
        <v>80</v>
      </c>
      <c r="BK460" s="192">
        <f>ROUND(I460*H460,2)</f>
        <v>0</v>
      </c>
      <c r="BL460" s="19" t="s">
        <v>143</v>
      </c>
      <c r="BM460" s="191" t="s">
        <v>4159</v>
      </c>
    </row>
    <row r="461" spans="1:65" s="2" customFormat="1" ht="11.25">
      <c r="A461" s="36"/>
      <c r="B461" s="37"/>
      <c r="C461" s="38"/>
      <c r="D461" s="193" t="s">
        <v>236</v>
      </c>
      <c r="E461" s="38"/>
      <c r="F461" s="194" t="s">
        <v>1793</v>
      </c>
      <c r="G461" s="38"/>
      <c r="H461" s="38"/>
      <c r="I461" s="195"/>
      <c r="J461" s="38"/>
      <c r="K461" s="38"/>
      <c r="L461" s="41"/>
      <c r="M461" s="196"/>
      <c r="N461" s="197"/>
      <c r="O461" s="66"/>
      <c r="P461" s="66"/>
      <c r="Q461" s="66"/>
      <c r="R461" s="66"/>
      <c r="S461" s="66"/>
      <c r="T461" s="67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T461" s="19" t="s">
        <v>236</v>
      </c>
      <c r="AU461" s="19" t="s">
        <v>82</v>
      </c>
    </row>
    <row r="462" spans="1:65" s="13" customFormat="1" ht="11.25">
      <c r="B462" s="198"/>
      <c r="C462" s="199"/>
      <c r="D462" s="200" t="s">
        <v>238</v>
      </c>
      <c r="E462" s="201" t="s">
        <v>19</v>
      </c>
      <c r="F462" s="202" t="s">
        <v>4160</v>
      </c>
      <c r="G462" s="199"/>
      <c r="H462" s="201" t="s">
        <v>19</v>
      </c>
      <c r="I462" s="203"/>
      <c r="J462" s="199"/>
      <c r="K462" s="199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238</v>
      </c>
      <c r="AU462" s="208" t="s">
        <v>82</v>
      </c>
      <c r="AV462" s="13" t="s">
        <v>80</v>
      </c>
      <c r="AW462" s="13" t="s">
        <v>35</v>
      </c>
      <c r="AX462" s="13" t="s">
        <v>73</v>
      </c>
      <c r="AY462" s="208" t="s">
        <v>226</v>
      </c>
    </row>
    <row r="463" spans="1:65" s="13" customFormat="1" ht="11.25">
      <c r="B463" s="198"/>
      <c r="C463" s="199"/>
      <c r="D463" s="200" t="s">
        <v>238</v>
      </c>
      <c r="E463" s="201" t="s">
        <v>19</v>
      </c>
      <c r="F463" s="202" t="s">
        <v>4161</v>
      </c>
      <c r="G463" s="199"/>
      <c r="H463" s="201" t="s">
        <v>19</v>
      </c>
      <c r="I463" s="203"/>
      <c r="J463" s="199"/>
      <c r="K463" s="199"/>
      <c r="L463" s="204"/>
      <c r="M463" s="205"/>
      <c r="N463" s="206"/>
      <c r="O463" s="206"/>
      <c r="P463" s="206"/>
      <c r="Q463" s="206"/>
      <c r="R463" s="206"/>
      <c r="S463" s="206"/>
      <c r="T463" s="207"/>
      <c r="AT463" s="208" t="s">
        <v>238</v>
      </c>
      <c r="AU463" s="208" t="s">
        <v>82</v>
      </c>
      <c r="AV463" s="13" t="s">
        <v>80</v>
      </c>
      <c r="AW463" s="13" t="s">
        <v>35</v>
      </c>
      <c r="AX463" s="13" t="s">
        <v>73</v>
      </c>
      <c r="AY463" s="208" t="s">
        <v>226</v>
      </c>
    </row>
    <row r="464" spans="1:65" s="14" customFormat="1" ht="11.25">
      <c r="B464" s="209"/>
      <c r="C464" s="210"/>
      <c r="D464" s="200" t="s">
        <v>238</v>
      </c>
      <c r="E464" s="211" t="s">
        <v>19</v>
      </c>
      <c r="F464" s="212" t="s">
        <v>4162</v>
      </c>
      <c r="G464" s="210"/>
      <c r="H464" s="213">
        <v>4.7</v>
      </c>
      <c r="I464" s="214"/>
      <c r="J464" s="210"/>
      <c r="K464" s="210"/>
      <c r="L464" s="215"/>
      <c r="M464" s="216"/>
      <c r="N464" s="217"/>
      <c r="O464" s="217"/>
      <c r="P464" s="217"/>
      <c r="Q464" s="217"/>
      <c r="R464" s="217"/>
      <c r="S464" s="217"/>
      <c r="T464" s="218"/>
      <c r="AT464" s="219" t="s">
        <v>238</v>
      </c>
      <c r="AU464" s="219" t="s">
        <v>82</v>
      </c>
      <c r="AV464" s="14" t="s">
        <v>82</v>
      </c>
      <c r="AW464" s="14" t="s">
        <v>35</v>
      </c>
      <c r="AX464" s="14" t="s">
        <v>73</v>
      </c>
      <c r="AY464" s="219" t="s">
        <v>226</v>
      </c>
    </row>
    <row r="465" spans="1:65" s="14" customFormat="1" ht="11.25">
      <c r="B465" s="209"/>
      <c r="C465" s="210"/>
      <c r="D465" s="200" t="s">
        <v>238</v>
      </c>
      <c r="E465" s="211" t="s">
        <v>19</v>
      </c>
      <c r="F465" s="212" t="s">
        <v>4163</v>
      </c>
      <c r="G465" s="210"/>
      <c r="H465" s="213">
        <v>11</v>
      </c>
      <c r="I465" s="214"/>
      <c r="J465" s="210"/>
      <c r="K465" s="210"/>
      <c r="L465" s="215"/>
      <c r="M465" s="216"/>
      <c r="N465" s="217"/>
      <c r="O465" s="217"/>
      <c r="P465" s="217"/>
      <c r="Q465" s="217"/>
      <c r="R465" s="217"/>
      <c r="S465" s="217"/>
      <c r="T465" s="218"/>
      <c r="AT465" s="219" t="s">
        <v>238</v>
      </c>
      <c r="AU465" s="219" t="s">
        <v>82</v>
      </c>
      <c r="AV465" s="14" t="s">
        <v>82</v>
      </c>
      <c r="AW465" s="14" t="s">
        <v>35</v>
      </c>
      <c r="AX465" s="14" t="s">
        <v>73</v>
      </c>
      <c r="AY465" s="219" t="s">
        <v>226</v>
      </c>
    </row>
    <row r="466" spans="1:65" s="14" customFormat="1" ht="11.25">
      <c r="B466" s="209"/>
      <c r="C466" s="210"/>
      <c r="D466" s="200" t="s">
        <v>238</v>
      </c>
      <c r="E466" s="211" t="s">
        <v>19</v>
      </c>
      <c r="F466" s="212" t="s">
        <v>4164</v>
      </c>
      <c r="G466" s="210"/>
      <c r="H466" s="213">
        <v>50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238</v>
      </c>
      <c r="AU466" s="219" t="s">
        <v>82</v>
      </c>
      <c r="AV466" s="14" t="s">
        <v>82</v>
      </c>
      <c r="AW466" s="14" t="s">
        <v>35</v>
      </c>
      <c r="AX466" s="14" t="s">
        <v>73</v>
      </c>
      <c r="AY466" s="219" t="s">
        <v>226</v>
      </c>
    </row>
    <row r="467" spans="1:65" s="14" customFormat="1" ht="11.25">
      <c r="B467" s="209"/>
      <c r="C467" s="210"/>
      <c r="D467" s="200" t="s">
        <v>238</v>
      </c>
      <c r="E467" s="211" t="s">
        <v>19</v>
      </c>
      <c r="F467" s="212" t="s">
        <v>4165</v>
      </c>
      <c r="G467" s="210"/>
      <c r="H467" s="213">
        <v>59</v>
      </c>
      <c r="I467" s="214"/>
      <c r="J467" s="210"/>
      <c r="K467" s="210"/>
      <c r="L467" s="215"/>
      <c r="M467" s="216"/>
      <c r="N467" s="217"/>
      <c r="O467" s="217"/>
      <c r="P467" s="217"/>
      <c r="Q467" s="217"/>
      <c r="R467" s="217"/>
      <c r="S467" s="217"/>
      <c r="T467" s="218"/>
      <c r="AT467" s="219" t="s">
        <v>238</v>
      </c>
      <c r="AU467" s="219" t="s">
        <v>82</v>
      </c>
      <c r="AV467" s="14" t="s">
        <v>82</v>
      </c>
      <c r="AW467" s="14" t="s">
        <v>35</v>
      </c>
      <c r="AX467" s="14" t="s">
        <v>73</v>
      </c>
      <c r="AY467" s="219" t="s">
        <v>226</v>
      </c>
    </row>
    <row r="468" spans="1:65" s="14" customFormat="1" ht="11.25">
      <c r="B468" s="209"/>
      <c r="C468" s="210"/>
      <c r="D468" s="200" t="s">
        <v>238</v>
      </c>
      <c r="E468" s="211" t="s">
        <v>19</v>
      </c>
      <c r="F468" s="212" t="s">
        <v>4166</v>
      </c>
      <c r="G468" s="210"/>
      <c r="H468" s="213">
        <v>54</v>
      </c>
      <c r="I468" s="214"/>
      <c r="J468" s="210"/>
      <c r="K468" s="210"/>
      <c r="L468" s="215"/>
      <c r="M468" s="216"/>
      <c r="N468" s="217"/>
      <c r="O468" s="217"/>
      <c r="P468" s="217"/>
      <c r="Q468" s="217"/>
      <c r="R468" s="217"/>
      <c r="S468" s="217"/>
      <c r="T468" s="218"/>
      <c r="AT468" s="219" t="s">
        <v>238</v>
      </c>
      <c r="AU468" s="219" t="s">
        <v>82</v>
      </c>
      <c r="AV468" s="14" t="s">
        <v>82</v>
      </c>
      <c r="AW468" s="14" t="s">
        <v>35</v>
      </c>
      <c r="AX468" s="14" t="s">
        <v>73</v>
      </c>
      <c r="AY468" s="219" t="s">
        <v>226</v>
      </c>
    </row>
    <row r="469" spans="1:65" s="15" customFormat="1" ht="11.25">
      <c r="B469" s="220"/>
      <c r="C469" s="221"/>
      <c r="D469" s="200" t="s">
        <v>238</v>
      </c>
      <c r="E469" s="222" t="s">
        <v>19</v>
      </c>
      <c r="F469" s="223" t="s">
        <v>241</v>
      </c>
      <c r="G469" s="221"/>
      <c r="H469" s="224">
        <v>178.7</v>
      </c>
      <c r="I469" s="225"/>
      <c r="J469" s="221"/>
      <c r="K469" s="221"/>
      <c r="L469" s="226"/>
      <c r="M469" s="227"/>
      <c r="N469" s="228"/>
      <c r="O469" s="228"/>
      <c r="P469" s="228"/>
      <c r="Q469" s="228"/>
      <c r="R469" s="228"/>
      <c r="S469" s="228"/>
      <c r="T469" s="229"/>
      <c r="AT469" s="230" t="s">
        <v>238</v>
      </c>
      <c r="AU469" s="230" t="s">
        <v>82</v>
      </c>
      <c r="AV469" s="15" t="s">
        <v>143</v>
      </c>
      <c r="AW469" s="15" t="s">
        <v>35</v>
      </c>
      <c r="AX469" s="15" t="s">
        <v>80</v>
      </c>
      <c r="AY469" s="230" t="s">
        <v>226</v>
      </c>
    </row>
    <row r="470" spans="1:65" s="2" customFormat="1" ht="24.2" customHeight="1">
      <c r="A470" s="36"/>
      <c r="B470" s="37"/>
      <c r="C470" s="180" t="s">
        <v>436</v>
      </c>
      <c r="D470" s="180" t="s">
        <v>229</v>
      </c>
      <c r="E470" s="181" t="s">
        <v>1795</v>
      </c>
      <c r="F470" s="182" t="s">
        <v>1796</v>
      </c>
      <c r="G470" s="183" t="s">
        <v>232</v>
      </c>
      <c r="H470" s="184">
        <v>16083</v>
      </c>
      <c r="I470" s="185"/>
      <c r="J470" s="186">
        <f>ROUND(I470*H470,2)</f>
        <v>0</v>
      </c>
      <c r="K470" s="182" t="s">
        <v>233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0</v>
      </c>
      <c r="R470" s="189">
        <f>Q470*H470</f>
        <v>0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143</v>
      </c>
      <c r="AT470" s="191" t="s">
        <v>229</v>
      </c>
      <c r="AU470" s="191" t="s">
        <v>82</v>
      </c>
      <c r="AY470" s="19" t="s">
        <v>226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143</v>
      </c>
      <c r="BM470" s="191" t="s">
        <v>4167</v>
      </c>
    </row>
    <row r="471" spans="1:65" s="2" customFormat="1" ht="11.25">
      <c r="A471" s="36"/>
      <c r="B471" s="37"/>
      <c r="C471" s="38"/>
      <c r="D471" s="193" t="s">
        <v>236</v>
      </c>
      <c r="E471" s="38"/>
      <c r="F471" s="194" t="s">
        <v>1798</v>
      </c>
      <c r="G471" s="38"/>
      <c r="H471" s="38"/>
      <c r="I471" s="195"/>
      <c r="J471" s="38"/>
      <c r="K471" s="38"/>
      <c r="L471" s="41"/>
      <c r="M471" s="196"/>
      <c r="N471" s="197"/>
      <c r="O471" s="66"/>
      <c r="P471" s="66"/>
      <c r="Q471" s="66"/>
      <c r="R471" s="66"/>
      <c r="S471" s="66"/>
      <c r="T471" s="67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T471" s="19" t="s">
        <v>236</v>
      </c>
      <c r="AU471" s="19" t="s">
        <v>82</v>
      </c>
    </row>
    <row r="472" spans="1:65" s="14" customFormat="1" ht="11.25">
      <c r="B472" s="209"/>
      <c r="C472" s="210"/>
      <c r="D472" s="200" t="s">
        <v>238</v>
      </c>
      <c r="E472" s="211" t="s">
        <v>19</v>
      </c>
      <c r="F472" s="212" t="s">
        <v>4168</v>
      </c>
      <c r="G472" s="210"/>
      <c r="H472" s="213">
        <v>16083</v>
      </c>
      <c r="I472" s="214"/>
      <c r="J472" s="210"/>
      <c r="K472" s="210"/>
      <c r="L472" s="215"/>
      <c r="M472" s="216"/>
      <c r="N472" s="217"/>
      <c r="O472" s="217"/>
      <c r="P472" s="217"/>
      <c r="Q472" s="217"/>
      <c r="R472" s="217"/>
      <c r="S472" s="217"/>
      <c r="T472" s="218"/>
      <c r="AT472" s="219" t="s">
        <v>238</v>
      </c>
      <c r="AU472" s="219" t="s">
        <v>82</v>
      </c>
      <c r="AV472" s="14" t="s">
        <v>82</v>
      </c>
      <c r="AW472" s="14" t="s">
        <v>35</v>
      </c>
      <c r="AX472" s="14" t="s">
        <v>73</v>
      </c>
      <c r="AY472" s="219" t="s">
        <v>226</v>
      </c>
    </row>
    <row r="473" spans="1:65" s="15" customFormat="1" ht="11.25">
      <c r="B473" s="220"/>
      <c r="C473" s="221"/>
      <c r="D473" s="200" t="s">
        <v>238</v>
      </c>
      <c r="E473" s="222" t="s">
        <v>19</v>
      </c>
      <c r="F473" s="223" t="s">
        <v>241</v>
      </c>
      <c r="G473" s="221"/>
      <c r="H473" s="224">
        <v>16083</v>
      </c>
      <c r="I473" s="225"/>
      <c r="J473" s="221"/>
      <c r="K473" s="221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238</v>
      </c>
      <c r="AU473" s="230" t="s">
        <v>82</v>
      </c>
      <c r="AV473" s="15" t="s">
        <v>143</v>
      </c>
      <c r="AW473" s="15" t="s">
        <v>35</v>
      </c>
      <c r="AX473" s="15" t="s">
        <v>80</v>
      </c>
      <c r="AY473" s="230" t="s">
        <v>226</v>
      </c>
    </row>
    <row r="474" spans="1:65" s="2" customFormat="1" ht="24.2" customHeight="1">
      <c r="A474" s="36"/>
      <c r="B474" s="37"/>
      <c r="C474" s="180" t="s">
        <v>1504</v>
      </c>
      <c r="D474" s="180" t="s">
        <v>229</v>
      </c>
      <c r="E474" s="181" t="s">
        <v>1801</v>
      </c>
      <c r="F474" s="182" t="s">
        <v>1802</v>
      </c>
      <c r="G474" s="183" t="s">
        <v>232</v>
      </c>
      <c r="H474" s="184">
        <v>178.7</v>
      </c>
      <c r="I474" s="185"/>
      <c r="J474" s="186">
        <f>ROUND(I474*H474,2)</f>
        <v>0</v>
      </c>
      <c r="K474" s="182" t="s">
        <v>233</v>
      </c>
      <c r="L474" s="41"/>
      <c r="M474" s="187" t="s">
        <v>19</v>
      </c>
      <c r="N474" s="188" t="s">
        <v>44</v>
      </c>
      <c r="O474" s="66"/>
      <c r="P474" s="189">
        <f>O474*H474</f>
        <v>0</v>
      </c>
      <c r="Q474" s="189">
        <v>0</v>
      </c>
      <c r="R474" s="189">
        <f>Q474*H474</f>
        <v>0</v>
      </c>
      <c r="S474" s="189">
        <v>0</v>
      </c>
      <c r="T474" s="190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91" t="s">
        <v>143</v>
      </c>
      <c r="AT474" s="191" t="s">
        <v>229</v>
      </c>
      <c r="AU474" s="191" t="s">
        <v>82</v>
      </c>
      <c r="AY474" s="19" t="s">
        <v>226</v>
      </c>
      <c r="BE474" s="192">
        <f>IF(N474="základní",J474,0)</f>
        <v>0</v>
      </c>
      <c r="BF474" s="192">
        <f>IF(N474="snížená",J474,0)</f>
        <v>0</v>
      </c>
      <c r="BG474" s="192">
        <f>IF(N474="zákl. přenesená",J474,0)</f>
        <v>0</v>
      </c>
      <c r="BH474" s="192">
        <f>IF(N474="sníž. přenesená",J474,0)</f>
        <v>0</v>
      </c>
      <c r="BI474" s="192">
        <f>IF(N474="nulová",J474,0)</f>
        <v>0</v>
      </c>
      <c r="BJ474" s="19" t="s">
        <v>80</v>
      </c>
      <c r="BK474" s="192">
        <f>ROUND(I474*H474,2)</f>
        <v>0</v>
      </c>
      <c r="BL474" s="19" t="s">
        <v>143</v>
      </c>
      <c r="BM474" s="191" t="s">
        <v>4169</v>
      </c>
    </row>
    <row r="475" spans="1:65" s="2" customFormat="1" ht="11.25">
      <c r="A475" s="36"/>
      <c r="B475" s="37"/>
      <c r="C475" s="38"/>
      <c r="D475" s="193" t="s">
        <v>236</v>
      </c>
      <c r="E475" s="38"/>
      <c r="F475" s="194" t="s">
        <v>1804</v>
      </c>
      <c r="G475" s="38"/>
      <c r="H475" s="38"/>
      <c r="I475" s="195"/>
      <c r="J475" s="38"/>
      <c r="K475" s="38"/>
      <c r="L475" s="41"/>
      <c r="M475" s="196"/>
      <c r="N475" s="197"/>
      <c r="O475" s="66"/>
      <c r="P475" s="66"/>
      <c r="Q475" s="66"/>
      <c r="R475" s="66"/>
      <c r="S475" s="66"/>
      <c r="T475" s="67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T475" s="19" t="s">
        <v>236</v>
      </c>
      <c r="AU475" s="19" t="s">
        <v>82</v>
      </c>
    </row>
    <row r="476" spans="1:65" s="2" customFormat="1" ht="24.2" customHeight="1">
      <c r="A476" s="36"/>
      <c r="B476" s="37"/>
      <c r="C476" s="180" t="s">
        <v>485</v>
      </c>
      <c r="D476" s="180" t="s">
        <v>229</v>
      </c>
      <c r="E476" s="181" t="s">
        <v>1806</v>
      </c>
      <c r="F476" s="182" t="s">
        <v>1807</v>
      </c>
      <c r="G476" s="183" t="s">
        <v>232</v>
      </c>
      <c r="H476" s="184">
        <v>49.13</v>
      </c>
      <c r="I476" s="185"/>
      <c r="J476" s="186">
        <f>ROUND(I476*H476,2)</f>
        <v>0</v>
      </c>
      <c r="K476" s="182" t="s">
        <v>233</v>
      </c>
      <c r="L476" s="41"/>
      <c r="M476" s="187" t="s">
        <v>19</v>
      </c>
      <c r="N476" s="188" t="s">
        <v>44</v>
      </c>
      <c r="O476" s="66"/>
      <c r="P476" s="189">
        <f>O476*H476</f>
        <v>0</v>
      </c>
      <c r="Q476" s="189">
        <v>1.2999999999999999E-4</v>
      </c>
      <c r="R476" s="189">
        <f>Q476*H476</f>
        <v>6.3869E-3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143</v>
      </c>
      <c r="AT476" s="191" t="s">
        <v>229</v>
      </c>
      <c r="AU476" s="191" t="s">
        <v>82</v>
      </c>
      <c r="AY476" s="19" t="s">
        <v>226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143</v>
      </c>
      <c r="BM476" s="191" t="s">
        <v>4170</v>
      </c>
    </row>
    <row r="477" spans="1:65" s="2" customFormat="1" ht="11.25">
      <c r="A477" s="36"/>
      <c r="B477" s="37"/>
      <c r="C477" s="38"/>
      <c r="D477" s="193" t="s">
        <v>236</v>
      </c>
      <c r="E477" s="38"/>
      <c r="F477" s="194" t="s">
        <v>1809</v>
      </c>
      <c r="G477" s="38"/>
      <c r="H477" s="38"/>
      <c r="I477" s="195"/>
      <c r="J477" s="38"/>
      <c r="K477" s="38"/>
      <c r="L477" s="41"/>
      <c r="M477" s="196"/>
      <c r="N477" s="197"/>
      <c r="O477" s="66"/>
      <c r="P477" s="66"/>
      <c r="Q477" s="66"/>
      <c r="R477" s="66"/>
      <c r="S477" s="66"/>
      <c r="T477" s="67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T477" s="19" t="s">
        <v>236</v>
      </c>
      <c r="AU477" s="19" t="s">
        <v>82</v>
      </c>
    </row>
    <row r="478" spans="1:65" s="13" customFormat="1" ht="11.25">
      <c r="B478" s="198"/>
      <c r="C478" s="199"/>
      <c r="D478" s="200" t="s">
        <v>238</v>
      </c>
      <c r="E478" s="201" t="s">
        <v>19</v>
      </c>
      <c r="F478" s="202" t="s">
        <v>1972</v>
      </c>
      <c r="G478" s="199"/>
      <c r="H478" s="201" t="s">
        <v>19</v>
      </c>
      <c r="I478" s="203"/>
      <c r="J478" s="199"/>
      <c r="K478" s="199"/>
      <c r="L478" s="204"/>
      <c r="M478" s="205"/>
      <c r="N478" s="206"/>
      <c r="O478" s="206"/>
      <c r="P478" s="206"/>
      <c r="Q478" s="206"/>
      <c r="R478" s="206"/>
      <c r="S478" s="206"/>
      <c r="T478" s="207"/>
      <c r="AT478" s="208" t="s">
        <v>238</v>
      </c>
      <c r="AU478" s="208" t="s">
        <v>82</v>
      </c>
      <c r="AV478" s="13" t="s">
        <v>80</v>
      </c>
      <c r="AW478" s="13" t="s">
        <v>35</v>
      </c>
      <c r="AX478" s="13" t="s">
        <v>73</v>
      </c>
      <c r="AY478" s="208" t="s">
        <v>226</v>
      </c>
    </row>
    <row r="479" spans="1:65" s="13" customFormat="1" ht="11.25">
      <c r="B479" s="198"/>
      <c r="C479" s="199"/>
      <c r="D479" s="200" t="s">
        <v>238</v>
      </c>
      <c r="E479" s="201" t="s">
        <v>19</v>
      </c>
      <c r="F479" s="202" t="s">
        <v>4171</v>
      </c>
      <c r="G479" s="199"/>
      <c r="H479" s="201" t="s">
        <v>19</v>
      </c>
      <c r="I479" s="203"/>
      <c r="J479" s="199"/>
      <c r="K479" s="199"/>
      <c r="L479" s="204"/>
      <c r="M479" s="205"/>
      <c r="N479" s="206"/>
      <c r="O479" s="206"/>
      <c r="P479" s="206"/>
      <c r="Q479" s="206"/>
      <c r="R479" s="206"/>
      <c r="S479" s="206"/>
      <c r="T479" s="207"/>
      <c r="AT479" s="208" t="s">
        <v>238</v>
      </c>
      <c r="AU479" s="208" t="s">
        <v>82</v>
      </c>
      <c r="AV479" s="13" t="s">
        <v>80</v>
      </c>
      <c r="AW479" s="13" t="s">
        <v>35</v>
      </c>
      <c r="AX479" s="13" t="s">
        <v>73</v>
      </c>
      <c r="AY479" s="208" t="s">
        <v>226</v>
      </c>
    </row>
    <row r="480" spans="1:65" s="14" customFormat="1" ht="11.25">
      <c r="B480" s="209"/>
      <c r="C480" s="210"/>
      <c r="D480" s="200" t="s">
        <v>238</v>
      </c>
      <c r="E480" s="211" t="s">
        <v>19</v>
      </c>
      <c r="F480" s="212" t="s">
        <v>4172</v>
      </c>
      <c r="G480" s="210"/>
      <c r="H480" s="213">
        <v>49.13</v>
      </c>
      <c r="I480" s="214"/>
      <c r="J480" s="210"/>
      <c r="K480" s="210"/>
      <c r="L480" s="215"/>
      <c r="M480" s="216"/>
      <c r="N480" s="217"/>
      <c r="O480" s="217"/>
      <c r="P480" s="217"/>
      <c r="Q480" s="217"/>
      <c r="R480" s="217"/>
      <c r="S480" s="217"/>
      <c r="T480" s="218"/>
      <c r="AT480" s="219" t="s">
        <v>238</v>
      </c>
      <c r="AU480" s="219" t="s">
        <v>82</v>
      </c>
      <c r="AV480" s="14" t="s">
        <v>82</v>
      </c>
      <c r="AW480" s="14" t="s">
        <v>35</v>
      </c>
      <c r="AX480" s="14" t="s">
        <v>73</v>
      </c>
      <c r="AY480" s="219" t="s">
        <v>226</v>
      </c>
    </row>
    <row r="481" spans="1:65" s="15" customFormat="1" ht="11.25">
      <c r="B481" s="220"/>
      <c r="C481" s="221"/>
      <c r="D481" s="200" t="s">
        <v>238</v>
      </c>
      <c r="E481" s="222" t="s">
        <v>19</v>
      </c>
      <c r="F481" s="223" t="s">
        <v>241</v>
      </c>
      <c r="G481" s="221"/>
      <c r="H481" s="224">
        <v>49.13</v>
      </c>
      <c r="I481" s="225"/>
      <c r="J481" s="221"/>
      <c r="K481" s="221"/>
      <c r="L481" s="226"/>
      <c r="M481" s="227"/>
      <c r="N481" s="228"/>
      <c r="O481" s="228"/>
      <c r="P481" s="228"/>
      <c r="Q481" s="228"/>
      <c r="R481" s="228"/>
      <c r="S481" s="228"/>
      <c r="T481" s="229"/>
      <c r="AT481" s="230" t="s">
        <v>238</v>
      </c>
      <c r="AU481" s="230" t="s">
        <v>82</v>
      </c>
      <c r="AV481" s="15" t="s">
        <v>143</v>
      </c>
      <c r="AW481" s="15" t="s">
        <v>35</v>
      </c>
      <c r="AX481" s="15" t="s">
        <v>80</v>
      </c>
      <c r="AY481" s="230" t="s">
        <v>226</v>
      </c>
    </row>
    <row r="482" spans="1:65" s="2" customFormat="1" ht="24.2" customHeight="1">
      <c r="A482" s="36"/>
      <c r="B482" s="37"/>
      <c r="C482" s="180" t="s">
        <v>1090</v>
      </c>
      <c r="D482" s="180" t="s">
        <v>229</v>
      </c>
      <c r="E482" s="181" t="s">
        <v>1813</v>
      </c>
      <c r="F482" s="182" t="s">
        <v>1814</v>
      </c>
      <c r="G482" s="183" t="s">
        <v>232</v>
      </c>
      <c r="H482" s="184">
        <v>21.97</v>
      </c>
      <c r="I482" s="185"/>
      <c r="J482" s="186">
        <f>ROUND(I482*H482,2)</f>
        <v>0</v>
      </c>
      <c r="K482" s="182" t="s">
        <v>233</v>
      </c>
      <c r="L482" s="41"/>
      <c r="M482" s="187" t="s">
        <v>19</v>
      </c>
      <c r="N482" s="188" t="s">
        <v>44</v>
      </c>
      <c r="O482" s="66"/>
      <c r="P482" s="189">
        <f>O482*H482</f>
        <v>0</v>
      </c>
      <c r="Q482" s="189">
        <v>3.4999999999999997E-5</v>
      </c>
      <c r="R482" s="189">
        <f>Q482*H482</f>
        <v>7.6894999999999991E-4</v>
      </c>
      <c r="S482" s="189">
        <v>0</v>
      </c>
      <c r="T482" s="190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91" t="s">
        <v>143</v>
      </c>
      <c r="AT482" s="191" t="s">
        <v>229</v>
      </c>
      <c r="AU482" s="191" t="s">
        <v>82</v>
      </c>
      <c r="AY482" s="19" t="s">
        <v>226</v>
      </c>
      <c r="BE482" s="192">
        <f>IF(N482="základní",J482,0)</f>
        <v>0</v>
      </c>
      <c r="BF482" s="192">
        <f>IF(N482="snížená",J482,0)</f>
        <v>0</v>
      </c>
      <c r="BG482" s="192">
        <f>IF(N482="zákl. přenesená",J482,0)</f>
        <v>0</v>
      </c>
      <c r="BH482" s="192">
        <f>IF(N482="sníž. přenesená",J482,0)</f>
        <v>0</v>
      </c>
      <c r="BI482" s="192">
        <f>IF(N482="nulová",J482,0)</f>
        <v>0</v>
      </c>
      <c r="BJ482" s="19" t="s">
        <v>80</v>
      </c>
      <c r="BK482" s="192">
        <f>ROUND(I482*H482,2)</f>
        <v>0</v>
      </c>
      <c r="BL482" s="19" t="s">
        <v>143</v>
      </c>
      <c r="BM482" s="191" t="s">
        <v>4173</v>
      </c>
    </row>
    <row r="483" spans="1:65" s="2" customFormat="1" ht="11.25">
      <c r="A483" s="36"/>
      <c r="B483" s="37"/>
      <c r="C483" s="38"/>
      <c r="D483" s="193" t="s">
        <v>236</v>
      </c>
      <c r="E483" s="38"/>
      <c r="F483" s="194" t="s">
        <v>1816</v>
      </c>
      <c r="G483" s="38"/>
      <c r="H483" s="38"/>
      <c r="I483" s="195"/>
      <c r="J483" s="38"/>
      <c r="K483" s="38"/>
      <c r="L483" s="41"/>
      <c r="M483" s="196"/>
      <c r="N483" s="197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236</v>
      </c>
      <c r="AU483" s="19" t="s">
        <v>82</v>
      </c>
    </row>
    <row r="484" spans="1:65" s="13" customFormat="1" ht="11.25">
      <c r="B484" s="198"/>
      <c r="C484" s="199"/>
      <c r="D484" s="200" t="s">
        <v>238</v>
      </c>
      <c r="E484" s="201" t="s">
        <v>19</v>
      </c>
      <c r="F484" s="202" t="s">
        <v>1972</v>
      </c>
      <c r="G484" s="199"/>
      <c r="H484" s="201" t="s">
        <v>19</v>
      </c>
      <c r="I484" s="203"/>
      <c r="J484" s="199"/>
      <c r="K484" s="199"/>
      <c r="L484" s="204"/>
      <c r="M484" s="205"/>
      <c r="N484" s="206"/>
      <c r="O484" s="206"/>
      <c r="P484" s="206"/>
      <c r="Q484" s="206"/>
      <c r="R484" s="206"/>
      <c r="S484" s="206"/>
      <c r="T484" s="207"/>
      <c r="AT484" s="208" t="s">
        <v>238</v>
      </c>
      <c r="AU484" s="208" t="s">
        <v>82</v>
      </c>
      <c r="AV484" s="13" t="s">
        <v>80</v>
      </c>
      <c r="AW484" s="13" t="s">
        <v>35</v>
      </c>
      <c r="AX484" s="13" t="s">
        <v>73</v>
      </c>
      <c r="AY484" s="208" t="s">
        <v>226</v>
      </c>
    </row>
    <row r="485" spans="1:65" s="13" customFormat="1" ht="11.25">
      <c r="B485" s="198"/>
      <c r="C485" s="199"/>
      <c r="D485" s="200" t="s">
        <v>238</v>
      </c>
      <c r="E485" s="201" t="s">
        <v>19</v>
      </c>
      <c r="F485" s="202" t="s">
        <v>4171</v>
      </c>
      <c r="G485" s="199"/>
      <c r="H485" s="201" t="s">
        <v>19</v>
      </c>
      <c r="I485" s="203"/>
      <c r="J485" s="199"/>
      <c r="K485" s="199"/>
      <c r="L485" s="204"/>
      <c r="M485" s="205"/>
      <c r="N485" s="206"/>
      <c r="O485" s="206"/>
      <c r="P485" s="206"/>
      <c r="Q485" s="206"/>
      <c r="R485" s="206"/>
      <c r="S485" s="206"/>
      <c r="T485" s="207"/>
      <c r="AT485" s="208" t="s">
        <v>238</v>
      </c>
      <c r="AU485" s="208" t="s">
        <v>82</v>
      </c>
      <c r="AV485" s="13" t="s">
        <v>80</v>
      </c>
      <c r="AW485" s="13" t="s">
        <v>35</v>
      </c>
      <c r="AX485" s="13" t="s">
        <v>73</v>
      </c>
      <c r="AY485" s="208" t="s">
        <v>226</v>
      </c>
    </row>
    <row r="486" spans="1:65" s="14" customFormat="1" ht="11.25">
      <c r="B486" s="209"/>
      <c r="C486" s="210"/>
      <c r="D486" s="200" t="s">
        <v>238</v>
      </c>
      <c r="E486" s="211" t="s">
        <v>19</v>
      </c>
      <c r="F486" s="212" t="s">
        <v>4174</v>
      </c>
      <c r="G486" s="210"/>
      <c r="H486" s="213">
        <v>21.97</v>
      </c>
      <c r="I486" s="214"/>
      <c r="J486" s="210"/>
      <c r="K486" s="210"/>
      <c r="L486" s="215"/>
      <c r="M486" s="216"/>
      <c r="N486" s="217"/>
      <c r="O486" s="217"/>
      <c r="P486" s="217"/>
      <c r="Q486" s="217"/>
      <c r="R486" s="217"/>
      <c r="S486" s="217"/>
      <c r="T486" s="218"/>
      <c r="AT486" s="219" t="s">
        <v>238</v>
      </c>
      <c r="AU486" s="219" t="s">
        <v>82</v>
      </c>
      <c r="AV486" s="14" t="s">
        <v>82</v>
      </c>
      <c r="AW486" s="14" t="s">
        <v>35</v>
      </c>
      <c r="AX486" s="14" t="s">
        <v>73</v>
      </c>
      <c r="AY486" s="219" t="s">
        <v>226</v>
      </c>
    </row>
    <row r="487" spans="1:65" s="15" customFormat="1" ht="11.25">
      <c r="B487" s="220"/>
      <c r="C487" s="221"/>
      <c r="D487" s="200" t="s">
        <v>238</v>
      </c>
      <c r="E487" s="222" t="s">
        <v>19</v>
      </c>
      <c r="F487" s="223" t="s">
        <v>241</v>
      </c>
      <c r="G487" s="221"/>
      <c r="H487" s="224">
        <v>21.97</v>
      </c>
      <c r="I487" s="225"/>
      <c r="J487" s="221"/>
      <c r="K487" s="221"/>
      <c r="L487" s="226"/>
      <c r="M487" s="227"/>
      <c r="N487" s="228"/>
      <c r="O487" s="228"/>
      <c r="P487" s="228"/>
      <c r="Q487" s="228"/>
      <c r="R487" s="228"/>
      <c r="S487" s="228"/>
      <c r="T487" s="229"/>
      <c r="AT487" s="230" t="s">
        <v>238</v>
      </c>
      <c r="AU487" s="230" t="s">
        <v>82</v>
      </c>
      <c r="AV487" s="15" t="s">
        <v>143</v>
      </c>
      <c r="AW487" s="15" t="s">
        <v>35</v>
      </c>
      <c r="AX487" s="15" t="s">
        <v>80</v>
      </c>
      <c r="AY487" s="230" t="s">
        <v>226</v>
      </c>
    </row>
    <row r="488" spans="1:65" s="2" customFormat="1" ht="16.5" customHeight="1">
      <c r="A488" s="36"/>
      <c r="B488" s="37"/>
      <c r="C488" s="180" t="s">
        <v>1096</v>
      </c>
      <c r="D488" s="180" t="s">
        <v>229</v>
      </c>
      <c r="E488" s="181" t="s">
        <v>1830</v>
      </c>
      <c r="F488" s="182" t="s">
        <v>1831</v>
      </c>
      <c r="G488" s="183" t="s">
        <v>261</v>
      </c>
      <c r="H488" s="184">
        <v>2</v>
      </c>
      <c r="I488" s="185"/>
      <c r="J488" s="186">
        <f>ROUND(I488*H488,2)</f>
        <v>0</v>
      </c>
      <c r="K488" s="182" t="s">
        <v>233</v>
      </c>
      <c r="L488" s="41"/>
      <c r="M488" s="187" t="s">
        <v>19</v>
      </c>
      <c r="N488" s="188" t="s">
        <v>44</v>
      </c>
      <c r="O488" s="66"/>
      <c r="P488" s="189">
        <f>O488*H488</f>
        <v>0</v>
      </c>
      <c r="Q488" s="189">
        <v>1.76E-4</v>
      </c>
      <c r="R488" s="189">
        <f>Q488*H488</f>
        <v>3.5199999999999999E-4</v>
      </c>
      <c r="S488" s="189">
        <v>0</v>
      </c>
      <c r="T488" s="190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91" t="s">
        <v>143</v>
      </c>
      <c r="AT488" s="191" t="s">
        <v>229</v>
      </c>
      <c r="AU488" s="191" t="s">
        <v>82</v>
      </c>
      <c r="AY488" s="19" t="s">
        <v>226</v>
      </c>
      <c r="BE488" s="192">
        <f>IF(N488="základní",J488,0)</f>
        <v>0</v>
      </c>
      <c r="BF488" s="192">
        <f>IF(N488="snížená",J488,0)</f>
        <v>0</v>
      </c>
      <c r="BG488" s="192">
        <f>IF(N488="zákl. přenesená",J488,0)</f>
        <v>0</v>
      </c>
      <c r="BH488" s="192">
        <f>IF(N488="sníž. přenesená",J488,0)</f>
        <v>0</v>
      </c>
      <c r="BI488" s="192">
        <f>IF(N488="nulová",J488,0)</f>
        <v>0</v>
      </c>
      <c r="BJ488" s="19" t="s">
        <v>80</v>
      </c>
      <c r="BK488" s="192">
        <f>ROUND(I488*H488,2)</f>
        <v>0</v>
      </c>
      <c r="BL488" s="19" t="s">
        <v>143</v>
      </c>
      <c r="BM488" s="191" t="s">
        <v>4175</v>
      </c>
    </row>
    <row r="489" spans="1:65" s="2" customFormat="1" ht="11.25">
      <c r="A489" s="36"/>
      <c r="B489" s="37"/>
      <c r="C489" s="38"/>
      <c r="D489" s="193" t="s">
        <v>236</v>
      </c>
      <c r="E489" s="38"/>
      <c r="F489" s="194" t="s">
        <v>1833</v>
      </c>
      <c r="G489" s="38"/>
      <c r="H489" s="38"/>
      <c r="I489" s="195"/>
      <c r="J489" s="38"/>
      <c r="K489" s="38"/>
      <c r="L489" s="41"/>
      <c r="M489" s="196"/>
      <c r="N489" s="197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236</v>
      </c>
      <c r="AU489" s="19" t="s">
        <v>82</v>
      </c>
    </row>
    <row r="490" spans="1:65" s="13" customFormat="1" ht="11.25">
      <c r="B490" s="198"/>
      <c r="C490" s="199"/>
      <c r="D490" s="200" t="s">
        <v>238</v>
      </c>
      <c r="E490" s="201" t="s">
        <v>19</v>
      </c>
      <c r="F490" s="202" t="s">
        <v>1834</v>
      </c>
      <c r="G490" s="199"/>
      <c r="H490" s="201" t="s">
        <v>19</v>
      </c>
      <c r="I490" s="203"/>
      <c r="J490" s="199"/>
      <c r="K490" s="199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238</v>
      </c>
      <c r="AU490" s="208" t="s">
        <v>82</v>
      </c>
      <c r="AV490" s="13" t="s">
        <v>80</v>
      </c>
      <c r="AW490" s="13" t="s">
        <v>35</v>
      </c>
      <c r="AX490" s="13" t="s">
        <v>73</v>
      </c>
      <c r="AY490" s="208" t="s">
        <v>226</v>
      </c>
    </row>
    <row r="491" spans="1:65" s="14" customFormat="1" ht="11.25">
      <c r="B491" s="209"/>
      <c r="C491" s="210"/>
      <c r="D491" s="200" t="s">
        <v>238</v>
      </c>
      <c r="E491" s="211" t="s">
        <v>19</v>
      </c>
      <c r="F491" s="212" t="s">
        <v>360</v>
      </c>
      <c r="G491" s="210"/>
      <c r="H491" s="213">
        <v>2</v>
      </c>
      <c r="I491" s="214"/>
      <c r="J491" s="210"/>
      <c r="K491" s="210"/>
      <c r="L491" s="215"/>
      <c r="M491" s="216"/>
      <c r="N491" s="217"/>
      <c r="O491" s="217"/>
      <c r="P491" s="217"/>
      <c r="Q491" s="217"/>
      <c r="R491" s="217"/>
      <c r="S491" s="217"/>
      <c r="T491" s="218"/>
      <c r="AT491" s="219" t="s">
        <v>238</v>
      </c>
      <c r="AU491" s="219" t="s">
        <v>82</v>
      </c>
      <c r="AV491" s="14" t="s">
        <v>82</v>
      </c>
      <c r="AW491" s="14" t="s">
        <v>35</v>
      </c>
      <c r="AX491" s="14" t="s">
        <v>73</v>
      </c>
      <c r="AY491" s="219" t="s">
        <v>226</v>
      </c>
    </row>
    <row r="492" spans="1:65" s="15" customFormat="1" ht="11.25">
      <c r="B492" s="220"/>
      <c r="C492" s="221"/>
      <c r="D492" s="200" t="s">
        <v>238</v>
      </c>
      <c r="E492" s="222" t="s">
        <v>19</v>
      </c>
      <c r="F492" s="223" t="s">
        <v>241</v>
      </c>
      <c r="G492" s="221"/>
      <c r="H492" s="224">
        <v>2</v>
      </c>
      <c r="I492" s="225"/>
      <c r="J492" s="221"/>
      <c r="K492" s="221"/>
      <c r="L492" s="226"/>
      <c r="M492" s="227"/>
      <c r="N492" s="228"/>
      <c r="O492" s="228"/>
      <c r="P492" s="228"/>
      <c r="Q492" s="228"/>
      <c r="R492" s="228"/>
      <c r="S492" s="228"/>
      <c r="T492" s="229"/>
      <c r="AT492" s="230" t="s">
        <v>238</v>
      </c>
      <c r="AU492" s="230" t="s">
        <v>82</v>
      </c>
      <c r="AV492" s="15" t="s">
        <v>143</v>
      </c>
      <c r="AW492" s="15" t="s">
        <v>35</v>
      </c>
      <c r="AX492" s="15" t="s">
        <v>80</v>
      </c>
      <c r="AY492" s="230" t="s">
        <v>226</v>
      </c>
    </row>
    <row r="493" spans="1:65" s="2" customFormat="1" ht="16.5" customHeight="1">
      <c r="A493" s="36"/>
      <c r="B493" s="37"/>
      <c r="C493" s="231" t="s">
        <v>1104</v>
      </c>
      <c r="D493" s="231" t="s">
        <v>242</v>
      </c>
      <c r="E493" s="232" t="s">
        <v>1836</v>
      </c>
      <c r="F493" s="233" t="s">
        <v>1837</v>
      </c>
      <c r="G493" s="234" t="s">
        <v>261</v>
      </c>
      <c r="H493" s="235">
        <v>2</v>
      </c>
      <c r="I493" s="236"/>
      <c r="J493" s="237">
        <f>ROUND(I493*H493,2)</f>
        <v>0</v>
      </c>
      <c r="K493" s="233" t="s">
        <v>233</v>
      </c>
      <c r="L493" s="238"/>
      <c r="M493" s="239" t="s">
        <v>19</v>
      </c>
      <c r="N493" s="240" t="s">
        <v>44</v>
      </c>
      <c r="O493" s="66"/>
      <c r="P493" s="189">
        <f>O493*H493</f>
        <v>0</v>
      </c>
      <c r="Q493" s="189">
        <v>1.2E-2</v>
      </c>
      <c r="R493" s="189">
        <f>Q493*H493</f>
        <v>2.4E-2</v>
      </c>
      <c r="S493" s="189">
        <v>0</v>
      </c>
      <c r="T493" s="190">
        <f>S493*H493</f>
        <v>0</v>
      </c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R493" s="191" t="s">
        <v>275</v>
      </c>
      <c r="AT493" s="191" t="s">
        <v>242</v>
      </c>
      <c r="AU493" s="191" t="s">
        <v>82</v>
      </c>
      <c r="AY493" s="19" t="s">
        <v>226</v>
      </c>
      <c r="BE493" s="192">
        <f>IF(N493="základní",J493,0)</f>
        <v>0</v>
      </c>
      <c r="BF493" s="192">
        <f>IF(N493="snížená",J493,0)</f>
        <v>0</v>
      </c>
      <c r="BG493" s="192">
        <f>IF(N493="zákl. přenesená",J493,0)</f>
        <v>0</v>
      </c>
      <c r="BH493" s="192">
        <f>IF(N493="sníž. přenesená",J493,0)</f>
        <v>0</v>
      </c>
      <c r="BI493" s="192">
        <f>IF(N493="nulová",J493,0)</f>
        <v>0</v>
      </c>
      <c r="BJ493" s="19" t="s">
        <v>80</v>
      </c>
      <c r="BK493" s="192">
        <f>ROUND(I493*H493,2)</f>
        <v>0</v>
      </c>
      <c r="BL493" s="19" t="s">
        <v>143</v>
      </c>
      <c r="BM493" s="191" t="s">
        <v>4176</v>
      </c>
    </row>
    <row r="494" spans="1:65" s="12" customFormat="1" ht="22.9" customHeight="1">
      <c r="B494" s="164"/>
      <c r="C494" s="165"/>
      <c r="D494" s="166" t="s">
        <v>72</v>
      </c>
      <c r="E494" s="178" t="s">
        <v>587</v>
      </c>
      <c r="F494" s="178" t="s">
        <v>588</v>
      </c>
      <c r="G494" s="165"/>
      <c r="H494" s="165"/>
      <c r="I494" s="168"/>
      <c r="J494" s="179">
        <f>BK494</f>
        <v>0</v>
      </c>
      <c r="K494" s="165"/>
      <c r="L494" s="170"/>
      <c r="M494" s="171"/>
      <c r="N494" s="172"/>
      <c r="O494" s="172"/>
      <c r="P494" s="173">
        <f>SUM(P495:P496)</f>
        <v>0</v>
      </c>
      <c r="Q494" s="172"/>
      <c r="R494" s="173">
        <f>SUM(R495:R496)</f>
        <v>0</v>
      </c>
      <c r="S494" s="172"/>
      <c r="T494" s="174">
        <f>SUM(T495:T496)</f>
        <v>0</v>
      </c>
      <c r="AR494" s="175" t="s">
        <v>80</v>
      </c>
      <c r="AT494" s="176" t="s">
        <v>72</v>
      </c>
      <c r="AU494" s="176" t="s">
        <v>80</v>
      </c>
      <c r="AY494" s="175" t="s">
        <v>226</v>
      </c>
      <c r="BK494" s="177">
        <f>SUM(BK495:BK496)</f>
        <v>0</v>
      </c>
    </row>
    <row r="495" spans="1:65" s="2" customFormat="1" ht="37.9" customHeight="1">
      <c r="A495" s="36"/>
      <c r="B495" s="37"/>
      <c r="C495" s="180" t="s">
        <v>1111</v>
      </c>
      <c r="D495" s="180" t="s">
        <v>229</v>
      </c>
      <c r="E495" s="181" t="s">
        <v>4177</v>
      </c>
      <c r="F495" s="182" t="s">
        <v>4178</v>
      </c>
      <c r="G495" s="183" t="s">
        <v>245</v>
      </c>
      <c r="H495" s="184">
        <v>206.13399999999999</v>
      </c>
      <c r="I495" s="185"/>
      <c r="J495" s="186">
        <f>ROUND(I495*H495,2)</f>
        <v>0</v>
      </c>
      <c r="K495" s="182" t="s">
        <v>233</v>
      </c>
      <c r="L495" s="41"/>
      <c r="M495" s="187" t="s">
        <v>19</v>
      </c>
      <c r="N495" s="188" t="s">
        <v>44</v>
      </c>
      <c r="O495" s="66"/>
      <c r="P495" s="189">
        <f>O495*H495</f>
        <v>0</v>
      </c>
      <c r="Q495" s="189">
        <v>0</v>
      </c>
      <c r="R495" s="189">
        <f>Q495*H495</f>
        <v>0</v>
      </c>
      <c r="S495" s="189">
        <v>0</v>
      </c>
      <c r="T495" s="190">
        <f>S495*H495</f>
        <v>0</v>
      </c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R495" s="191" t="s">
        <v>143</v>
      </c>
      <c r="AT495" s="191" t="s">
        <v>229</v>
      </c>
      <c r="AU495" s="191" t="s">
        <v>82</v>
      </c>
      <c r="AY495" s="19" t="s">
        <v>226</v>
      </c>
      <c r="BE495" s="192">
        <f>IF(N495="základní",J495,0)</f>
        <v>0</v>
      </c>
      <c r="BF495" s="192">
        <f>IF(N495="snížená",J495,0)</f>
        <v>0</v>
      </c>
      <c r="BG495" s="192">
        <f>IF(N495="zákl. přenesená",J495,0)</f>
        <v>0</v>
      </c>
      <c r="BH495" s="192">
        <f>IF(N495="sníž. přenesená",J495,0)</f>
        <v>0</v>
      </c>
      <c r="BI495" s="192">
        <f>IF(N495="nulová",J495,0)</f>
        <v>0</v>
      </c>
      <c r="BJ495" s="19" t="s">
        <v>80</v>
      </c>
      <c r="BK495" s="192">
        <f>ROUND(I495*H495,2)</f>
        <v>0</v>
      </c>
      <c r="BL495" s="19" t="s">
        <v>143</v>
      </c>
      <c r="BM495" s="191" t="s">
        <v>4179</v>
      </c>
    </row>
    <row r="496" spans="1:65" s="2" customFormat="1" ht="11.25">
      <c r="A496" s="36"/>
      <c r="B496" s="37"/>
      <c r="C496" s="38"/>
      <c r="D496" s="193" t="s">
        <v>236</v>
      </c>
      <c r="E496" s="38"/>
      <c r="F496" s="194" t="s">
        <v>4180</v>
      </c>
      <c r="G496" s="38"/>
      <c r="H496" s="38"/>
      <c r="I496" s="195"/>
      <c r="J496" s="38"/>
      <c r="K496" s="38"/>
      <c r="L496" s="41"/>
      <c r="M496" s="196"/>
      <c r="N496" s="197"/>
      <c r="O496" s="66"/>
      <c r="P496" s="66"/>
      <c r="Q496" s="66"/>
      <c r="R496" s="66"/>
      <c r="S496" s="66"/>
      <c r="T496" s="67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T496" s="19" t="s">
        <v>236</v>
      </c>
      <c r="AU496" s="19" t="s">
        <v>82</v>
      </c>
    </row>
    <row r="497" spans="1:65" s="12" customFormat="1" ht="25.9" customHeight="1">
      <c r="B497" s="164"/>
      <c r="C497" s="165"/>
      <c r="D497" s="166" t="s">
        <v>72</v>
      </c>
      <c r="E497" s="167" t="s">
        <v>224</v>
      </c>
      <c r="F497" s="167" t="s">
        <v>225</v>
      </c>
      <c r="G497" s="165"/>
      <c r="H497" s="165"/>
      <c r="I497" s="168"/>
      <c r="J497" s="169">
        <f>BK497</f>
        <v>0</v>
      </c>
      <c r="K497" s="165"/>
      <c r="L497" s="170"/>
      <c r="M497" s="171"/>
      <c r="N497" s="172"/>
      <c r="O497" s="172"/>
      <c r="P497" s="173">
        <f>P498+P584+P593+P619+P663+P679+P693+P720</f>
        <v>0</v>
      </c>
      <c r="Q497" s="172"/>
      <c r="R497" s="173">
        <f>R498+R584+R593+R619+R663+R679+R693+R720</f>
        <v>3.1013041590000001</v>
      </c>
      <c r="S497" s="172"/>
      <c r="T497" s="174">
        <f>T498+T584+T593+T619+T663+T679+T693+T720</f>
        <v>0</v>
      </c>
      <c r="AR497" s="175" t="s">
        <v>82</v>
      </c>
      <c r="AT497" s="176" t="s">
        <v>72</v>
      </c>
      <c r="AU497" s="176" t="s">
        <v>73</v>
      </c>
      <c r="AY497" s="175" t="s">
        <v>226</v>
      </c>
      <c r="BK497" s="177">
        <f>BK498+BK584+BK593+BK619+BK663+BK679+BK693+BK720</f>
        <v>0</v>
      </c>
    </row>
    <row r="498" spans="1:65" s="12" customFormat="1" ht="22.9" customHeight="1">
      <c r="B498" s="164"/>
      <c r="C498" s="165"/>
      <c r="D498" s="166" t="s">
        <v>72</v>
      </c>
      <c r="E498" s="178" t="s">
        <v>1865</v>
      </c>
      <c r="F498" s="178" t="s">
        <v>1866</v>
      </c>
      <c r="G498" s="165"/>
      <c r="H498" s="165"/>
      <c r="I498" s="168"/>
      <c r="J498" s="179">
        <f>BK498</f>
        <v>0</v>
      </c>
      <c r="K498" s="165"/>
      <c r="L498" s="170"/>
      <c r="M498" s="171"/>
      <c r="N498" s="172"/>
      <c r="O498" s="172"/>
      <c r="P498" s="173">
        <f>SUM(P499:P583)</f>
        <v>0</v>
      </c>
      <c r="Q498" s="172"/>
      <c r="R498" s="173">
        <f>SUM(R499:R583)</f>
        <v>1.0537594460000002</v>
      </c>
      <c r="S498" s="172"/>
      <c r="T498" s="174">
        <f>SUM(T499:T583)</f>
        <v>0</v>
      </c>
      <c r="AR498" s="175" t="s">
        <v>82</v>
      </c>
      <c r="AT498" s="176" t="s">
        <v>72</v>
      </c>
      <c r="AU498" s="176" t="s">
        <v>80</v>
      </c>
      <c r="AY498" s="175" t="s">
        <v>226</v>
      </c>
      <c r="BK498" s="177">
        <f>SUM(BK499:BK583)</f>
        <v>0</v>
      </c>
    </row>
    <row r="499" spans="1:65" s="2" customFormat="1" ht="21.75" customHeight="1">
      <c r="A499" s="36"/>
      <c r="B499" s="37"/>
      <c r="C499" s="180" t="s">
        <v>1116</v>
      </c>
      <c r="D499" s="180" t="s">
        <v>229</v>
      </c>
      <c r="E499" s="181" t="s">
        <v>1868</v>
      </c>
      <c r="F499" s="182" t="s">
        <v>1869</v>
      </c>
      <c r="G499" s="183" t="s">
        <v>232</v>
      </c>
      <c r="H499" s="184">
        <v>26.3</v>
      </c>
      <c r="I499" s="185"/>
      <c r="J499" s="186">
        <f>ROUND(I499*H499,2)</f>
        <v>0</v>
      </c>
      <c r="K499" s="182" t="s">
        <v>233</v>
      </c>
      <c r="L499" s="41"/>
      <c r="M499" s="187" t="s">
        <v>19</v>
      </c>
      <c r="N499" s="188" t="s">
        <v>44</v>
      </c>
      <c r="O499" s="66"/>
      <c r="P499" s="189">
        <f>O499*H499</f>
        <v>0</v>
      </c>
      <c r="Q499" s="189">
        <v>0</v>
      </c>
      <c r="R499" s="189">
        <f>Q499*H499</f>
        <v>0</v>
      </c>
      <c r="S499" s="189">
        <v>0</v>
      </c>
      <c r="T499" s="190">
        <f>S499*H499</f>
        <v>0</v>
      </c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R499" s="191" t="s">
        <v>234</v>
      </c>
      <c r="AT499" s="191" t="s">
        <v>229</v>
      </c>
      <c r="AU499" s="191" t="s">
        <v>82</v>
      </c>
      <c r="AY499" s="19" t="s">
        <v>226</v>
      </c>
      <c r="BE499" s="192">
        <f>IF(N499="základní",J499,0)</f>
        <v>0</v>
      </c>
      <c r="BF499" s="192">
        <f>IF(N499="snížená",J499,0)</f>
        <v>0</v>
      </c>
      <c r="BG499" s="192">
        <f>IF(N499="zákl. přenesená",J499,0)</f>
        <v>0</v>
      </c>
      <c r="BH499" s="192">
        <f>IF(N499="sníž. přenesená",J499,0)</f>
        <v>0</v>
      </c>
      <c r="BI499" s="192">
        <f>IF(N499="nulová",J499,0)</f>
        <v>0</v>
      </c>
      <c r="BJ499" s="19" t="s">
        <v>80</v>
      </c>
      <c r="BK499" s="192">
        <f>ROUND(I499*H499,2)</f>
        <v>0</v>
      </c>
      <c r="BL499" s="19" t="s">
        <v>234</v>
      </c>
      <c r="BM499" s="191" t="s">
        <v>4181</v>
      </c>
    </row>
    <row r="500" spans="1:65" s="2" customFormat="1" ht="11.25">
      <c r="A500" s="36"/>
      <c r="B500" s="37"/>
      <c r="C500" s="38"/>
      <c r="D500" s="193" t="s">
        <v>236</v>
      </c>
      <c r="E500" s="38"/>
      <c r="F500" s="194" t="s">
        <v>1871</v>
      </c>
      <c r="G500" s="38"/>
      <c r="H500" s="38"/>
      <c r="I500" s="195"/>
      <c r="J500" s="38"/>
      <c r="K500" s="38"/>
      <c r="L500" s="41"/>
      <c r="M500" s="196"/>
      <c r="N500" s="197"/>
      <c r="O500" s="66"/>
      <c r="P500" s="66"/>
      <c r="Q500" s="66"/>
      <c r="R500" s="66"/>
      <c r="S500" s="66"/>
      <c r="T500" s="67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T500" s="19" t="s">
        <v>236</v>
      </c>
      <c r="AU500" s="19" t="s">
        <v>82</v>
      </c>
    </row>
    <row r="501" spans="1:65" s="13" customFormat="1" ht="11.25">
      <c r="B501" s="198"/>
      <c r="C501" s="199"/>
      <c r="D501" s="200" t="s">
        <v>238</v>
      </c>
      <c r="E501" s="201" t="s">
        <v>19</v>
      </c>
      <c r="F501" s="202" t="s">
        <v>1972</v>
      </c>
      <c r="G501" s="199"/>
      <c r="H501" s="201" t="s">
        <v>19</v>
      </c>
      <c r="I501" s="203"/>
      <c r="J501" s="199"/>
      <c r="K501" s="199"/>
      <c r="L501" s="204"/>
      <c r="M501" s="205"/>
      <c r="N501" s="206"/>
      <c r="O501" s="206"/>
      <c r="P501" s="206"/>
      <c r="Q501" s="206"/>
      <c r="R501" s="206"/>
      <c r="S501" s="206"/>
      <c r="T501" s="207"/>
      <c r="AT501" s="208" t="s">
        <v>238</v>
      </c>
      <c r="AU501" s="208" t="s">
        <v>82</v>
      </c>
      <c r="AV501" s="13" t="s">
        <v>80</v>
      </c>
      <c r="AW501" s="13" t="s">
        <v>35</v>
      </c>
      <c r="AX501" s="13" t="s">
        <v>73</v>
      </c>
      <c r="AY501" s="208" t="s">
        <v>226</v>
      </c>
    </row>
    <row r="502" spans="1:65" s="13" customFormat="1" ht="11.25">
      <c r="B502" s="198"/>
      <c r="C502" s="199"/>
      <c r="D502" s="200" t="s">
        <v>238</v>
      </c>
      <c r="E502" s="201" t="s">
        <v>19</v>
      </c>
      <c r="F502" s="202" t="s">
        <v>1509</v>
      </c>
      <c r="G502" s="199"/>
      <c r="H502" s="201" t="s">
        <v>19</v>
      </c>
      <c r="I502" s="203"/>
      <c r="J502" s="199"/>
      <c r="K502" s="199"/>
      <c r="L502" s="204"/>
      <c r="M502" s="205"/>
      <c r="N502" s="206"/>
      <c r="O502" s="206"/>
      <c r="P502" s="206"/>
      <c r="Q502" s="206"/>
      <c r="R502" s="206"/>
      <c r="S502" s="206"/>
      <c r="T502" s="207"/>
      <c r="AT502" s="208" t="s">
        <v>238</v>
      </c>
      <c r="AU502" s="208" t="s">
        <v>82</v>
      </c>
      <c r="AV502" s="13" t="s">
        <v>80</v>
      </c>
      <c r="AW502" s="13" t="s">
        <v>35</v>
      </c>
      <c r="AX502" s="13" t="s">
        <v>73</v>
      </c>
      <c r="AY502" s="208" t="s">
        <v>226</v>
      </c>
    </row>
    <row r="503" spans="1:65" s="14" customFormat="1" ht="11.25">
      <c r="B503" s="209"/>
      <c r="C503" s="210"/>
      <c r="D503" s="200" t="s">
        <v>238</v>
      </c>
      <c r="E503" s="211" t="s">
        <v>19</v>
      </c>
      <c r="F503" s="212" t="s">
        <v>4141</v>
      </c>
      <c r="G503" s="210"/>
      <c r="H503" s="213">
        <v>4.75</v>
      </c>
      <c r="I503" s="214"/>
      <c r="J503" s="210"/>
      <c r="K503" s="210"/>
      <c r="L503" s="215"/>
      <c r="M503" s="216"/>
      <c r="N503" s="217"/>
      <c r="O503" s="217"/>
      <c r="P503" s="217"/>
      <c r="Q503" s="217"/>
      <c r="R503" s="217"/>
      <c r="S503" s="217"/>
      <c r="T503" s="218"/>
      <c r="AT503" s="219" t="s">
        <v>238</v>
      </c>
      <c r="AU503" s="219" t="s">
        <v>82</v>
      </c>
      <c r="AV503" s="14" t="s">
        <v>82</v>
      </c>
      <c r="AW503" s="14" t="s">
        <v>35</v>
      </c>
      <c r="AX503" s="14" t="s">
        <v>73</v>
      </c>
      <c r="AY503" s="219" t="s">
        <v>226</v>
      </c>
    </row>
    <row r="504" spans="1:65" s="14" customFormat="1" ht="11.25">
      <c r="B504" s="209"/>
      <c r="C504" s="210"/>
      <c r="D504" s="200" t="s">
        <v>238</v>
      </c>
      <c r="E504" s="211" t="s">
        <v>19</v>
      </c>
      <c r="F504" s="212" t="s">
        <v>4142</v>
      </c>
      <c r="G504" s="210"/>
      <c r="H504" s="213">
        <v>0.22500000000000001</v>
      </c>
      <c r="I504" s="214"/>
      <c r="J504" s="210"/>
      <c r="K504" s="210"/>
      <c r="L504" s="215"/>
      <c r="M504" s="216"/>
      <c r="N504" s="217"/>
      <c r="O504" s="217"/>
      <c r="P504" s="217"/>
      <c r="Q504" s="217"/>
      <c r="R504" s="217"/>
      <c r="S504" s="217"/>
      <c r="T504" s="218"/>
      <c r="AT504" s="219" t="s">
        <v>238</v>
      </c>
      <c r="AU504" s="219" t="s">
        <v>82</v>
      </c>
      <c r="AV504" s="14" t="s">
        <v>82</v>
      </c>
      <c r="AW504" s="14" t="s">
        <v>35</v>
      </c>
      <c r="AX504" s="14" t="s">
        <v>73</v>
      </c>
      <c r="AY504" s="219" t="s">
        <v>226</v>
      </c>
    </row>
    <row r="505" spans="1:65" s="14" customFormat="1" ht="11.25">
      <c r="B505" s="209"/>
      <c r="C505" s="210"/>
      <c r="D505" s="200" t="s">
        <v>238</v>
      </c>
      <c r="E505" s="211" t="s">
        <v>19</v>
      </c>
      <c r="F505" s="212" t="s">
        <v>4182</v>
      </c>
      <c r="G505" s="210"/>
      <c r="H505" s="213">
        <v>0.93</v>
      </c>
      <c r="I505" s="214"/>
      <c r="J505" s="210"/>
      <c r="K505" s="210"/>
      <c r="L505" s="215"/>
      <c r="M505" s="216"/>
      <c r="N505" s="217"/>
      <c r="O505" s="217"/>
      <c r="P505" s="217"/>
      <c r="Q505" s="217"/>
      <c r="R505" s="217"/>
      <c r="S505" s="217"/>
      <c r="T505" s="218"/>
      <c r="AT505" s="219" t="s">
        <v>238</v>
      </c>
      <c r="AU505" s="219" t="s">
        <v>82</v>
      </c>
      <c r="AV505" s="14" t="s">
        <v>82</v>
      </c>
      <c r="AW505" s="14" t="s">
        <v>35</v>
      </c>
      <c r="AX505" s="14" t="s">
        <v>73</v>
      </c>
      <c r="AY505" s="219" t="s">
        <v>226</v>
      </c>
    </row>
    <row r="506" spans="1:65" s="14" customFormat="1" ht="11.25">
      <c r="B506" s="209"/>
      <c r="C506" s="210"/>
      <c r="D506" s="200" t="s">
        <v>238</v>
      </c>
      <c r="E506" s="211" t="s">
        <v>19</v>
      </c>
      <c r="F506" s="212" t="s">
        <v>4183</v>
      </c>
      <c r="G506" s="210"/>
      <c r="H506" s="213">
        <v>-0.09</v>
      </c>
      <c r="I506" s="214"/>
      <c r="J506" s="210"/>
      <c r="K506" s="210"/>
      <c r="L506" s="215"/>
      <c r="M506" s="216"/>
      <c r="N506" s="217"/>
      <c r="O506" s="217"/>
      <c r="P506" s="217"/>
      <c r="Q506" s="217"/>
      <c r="R506" s="217"/>
      <c r="S506" s="217"/>
      <c r="T506" s="218"/>
      <c r="AT506" s="219" t="s">
        <v>238</v>
      </c>
      <c r="AU506" s="219" t="s">
        <v>82</v>
      </c>
      <c r="AV506" s="14" t="s">
        <v>82</v>
      </c>
      <c r="AW506" s="14" t="s">
        <v>35</v>
      </c>
      <c r="AX506" s="14" t="s">
        <v>73</v>
      </c>
      <c r="AY506" s="219" t="s">
        <v>226</v>
      </c>
    </row>
    <row r="507" spans="1:65" s="16" customFormat="1" ht="11.25">
      <c r="B507" s="253"/>
      <c r="C507" s="254"/>
      <c r="D507" s="200" t="s">
        <v>238</v>
      </c>
      <c r="E507" s="255" t="s">
        <v>19</v>
      </c>
      <c r="F507" s="256" t="s">
        <v>1207</v>
      </c>
      <c r="G507" s="254"/>
      <c r="H507" s="257">
        <v>5.8150000000000004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238</v>
      </c>
      <c r="AU507" s="263" t="s">
        <v>82</v>
      </c>
      <c r="AV507" s="16" t="s">
        <v>90</v>
      </c>
      <c r="AW507" s="16" t="s">
        <v>35</v>
      </c>
      <c r="AX507" s="16" t="s">
        <v>73</v>
      </c>
      <c r="AY507" s="263" t="s">
        <v>226</v>
      </c>
    </row>
    <row r="508" spans="1:65" s="13" customFormat="1" ht="11.25">
      <c r="B508" s="198"/>
      <c r="C508" s="199"/>
      <c r="D508" s="200" t="s">
        <v>238</v>
      </c>
      <c r="E508" s="201" t="s">
        <v>19</v>
      </c>
      <c r="F508" s="202" t="s">
        <v>1512</v>
      </c>
      <c r="G508" s="199"/>
      <c r="H508" s="201" t="s">
        <v>19</v>
      </c>
      <c r="I508" s="203"/>
      <c r="J508" s="199"/>
      <c r="K508" s="199"/>
      <c r="L508" s="204"/>
      <c r="M508" s="205"/>
      <c r="N508" s="206"/>
      <c r="O508" s="206"/>
      <c r="P508" s="206"/>
      <c r="Q508" s="206"/>
      <c r="R508" s="206"/>
      <c r="S508" s="206"/>
      <c r="T508" s="207"/>
      <c r="AT508" s="208" t="s">
        <v>238</v>
      </c>
      <c r="AU508" s="208" t="s">
        <v>82</v>
      </c>
      <c r="AV508" s="13" t="s">
        <v>80</v>
      </c>
      <c r="AW508" s="13" t="s">
        <v>35</v>
      </c>
      <c r="AX508" s="13" t="s">
        <v>73</v>
      </c>
      <c r="AY508" s="208" t="s">
        <v>226</v>
      </c>
    </row>
    <row r="509" spans="1:65" s="14" customFormat="1" ht="11.25">
      <c r="B509" s="209"/>
      <c r="C509" s="210"/>
      <c r="D509" s="200" t="s">
        <v>238</v>
      </c>
      <c r="E509" s="211" t="s">
        <v>19</v>
      </c>
      <c r="F509" s="212" t="s">
        <v>4143</v>
      </c>
      <c r="G509" s="210"/>
      <c r="H509" s="213">
        <v>2.2799999999999998</v>
      </c>
      <c r="I509" s="214"/>
      <c r="J509" s="210"/>
      <c r="K509" s="210"/>
      <c r="L509" s="215"/>
      <c r="M509" s="216"/>
      <c r="N509" s="217"/>
      <c r="O509" s="217"/>
      <c r="P509" s="217"/>
      <c r="Q509" s="217"/>
      <c r="R509" s="217"/>
      <c r="S509" s="217"/>
      <c r="T509" s="218"/>
      <c r="AT509" s="219" t="s">
        <v>238</v>
      </c>
      <c r="AU509" s="219" t="s">
        <v>82</v>
      </c>
      <c r="AV509" s="14" t="s">
        <v>82</v>
      </c>
      <c r="AW509" s="14" t="s">
        <v>35</v>
      </c>
      <c r="AX509" s="14" t="s">
        <v>73</v>
      </c>
      <c r="AY509" s="219" t="s">
        <v>226</v>
      </c>
    </row>
    <row r="510" spans="1:65" s="14" customFormat="1" ht="11.25">
      <c r="B510" s="209"/>
      <c r="C510" s="210"/>
      <c r="D510" s="200" t="s">
        <v>238</v>
      </c>
      <c r="E510" s="211" t="s">
        <v>19</v>
      </c>
      <c r="F510" s="212" t="s">
        <v>4144</v>
      </c>
      <c r="G510" s="210"/>
      <c r="H510" s="213">
        <v>0.19</v>
      </c>
      <c r="I510" s="214"/>
      <c r="J510" s="210"/>
      <c r="K510" s="210"/>
      <c r="L510" s="215"/>
      <c r="M510" s="216"/>
      <c r="N510" s="217"/>
      <c r="O510" s="217"/>
      <c r="P510" s="217"/>
      <c r="Q510" s="217"/>
      <c r="R510" s="217"/>
      <c r="S510" s="217"/>
      <c r="T510" s="218"/>
      <c r="AT510" s="219" t="s">
        <v>238</v>
      </c>
      <c r="AU510" s="219" t="s">
        <v>82</v>
      </c>
      <c r="AV510" s="14" t="s">
        <v>82</v>
      </c>
      <c r="AW510" s="14" t="s">
        <v>35</v>
      </c>
      <c r="AX510" s="14" t="s">
        <v>73</v>
      </c>
      <c r="AY510" s="219" t="s">
        <v>226</v>
      </c>
    </row>
    <row r="511" spans="1:65" s="14" customFormat="1" ht="11.25">
      <c r="B511" s="209"/>
      <c r="C511" s="210"/>
      <c r="D511" s="200" t="s">
        <v>238</v>
      </c>
      <c r="E511" s="211" t="s">
        <v>19</v>
      </c>
      <c r="F511" s="212" t="s">
        <v>4184</v>
      </c>
      <c r="G511" s="210"/>
      <c r="H511" s="213">
        <v>0.62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238</v>
      </c>
      <c r="AU511" s="219" t="s">
        <v>82</v>
      </c>
      <c r="AV511" s="14" t="s">
        <v>82</v>
      </c>
      <c r="AW511" s="14" t="s">
        <v>35</v>
      </c>
      <c r="AX511" s="14" t="s">
        <v>73</v>
      </c>
      <c r="AY511" s="219" t="s">
        <v>226</v>
      </c>
    </row>
    <row r="512" spans="1:65" s="14" customFormat="1" ht="11.25">
      <c r="B512" s="209"/>
      <c r="C512" s="210"/>
      <c r="D512" s="200" t="s">
        <v>238</v>
      </c>
      <c r="E512" s="211" t="s">
        <v>19</v>
      </c>
      <c r="F512" s="212" t="s">
        <v>4185</v>
      </c>
      <c r="G512" s="210"/>
      <c r="H512" s="213">
        <v>0.01</v>
      </c>
      <c r="I512" s="214"/>
      <c r="J512" s="210"/>
      <c r="K512" s="210"/>
      <c r="L512" s="215"/>
      <c r="M512" s="216"/>
      <c r="N512" s="217"/>
      <c r="O512" s="217"/>
      <c r="P512" s="217"/>
      <c r="Q512" s="217"/>
      <c r="R512" s="217"/>
      <c r="S512" s="217"/>
      <c r="T512" s="218"/>
      <c r="AT512" s="219" t="s">
        <v>238</v>
      </c>
      <c r="AU512" s="219" t="s">
        <v>82</v>
      </c>
      <c r="AV512" s="14" t="s">
        <v>82</v>
      </c>
      <c r="AW512" s="14" t="s">
        <v>35</v>
      </c>
      <c r="AX512" s="14" t="s">
        <v>73</v>
      </c>
      <c r="AY512" s="219" t="s">
        <v>226</v>
      </c>
    </row>
    <row r="513" spans="2:51" s="16" customFormat="1" ht="11.25">
      <c r="B513" s="253"/>
      <c r="C513" s="254"/>
      <c r="D513" s="200" t="s">
        <v>238</v>
      </c>
      <c r="E513" s="255" t="s">
        <v>19</v>
      </c>
      <c r="F513" s="256" t="s">
        <v>1207</v>
      </c>
      <c r="G513" s="254"/>
      <c r="H513" s="257">
        <v>3.1</v>
      </c>
      <c r="I513" s="258"/>
      <c r="J513" s="254"/>
      <c r="K513" s="254"/>
      <c r="L513" s="259"/>
      <c r="M513" s="260"/>
      <c r="N513" s="261"/>
      <c r="O513" s="261"/>
      <c r="P513" s="261"/>
      <c r="Q513" s="261"/>
      <c r="R513" s="261"/>
      <c r="S513" s="261"/>
      <c r="T513" s="262"/>
      <c r="AT513" s="263" t="s">
        <v>238</v>
      </c>
      <c r="AU513" s="263" t="s">
        <v>82</v>
      </c>
      <c r="AV513" s="16" t="s">
        <v>90</v>
      </c>
      <c r="AW513" s="16" t="s">
        <v>35</v>
      </c>
      <c r="AX513" s="16" t="s">
        <v>73</v>
      </c>
      <c r="AY513" s="263" t="s">
        <v>226</v>
      </c>
    </row>
    <row r="514" spans="2:51" s="13" customFormat="1" ht="11.25">
      <c r="B514" s="198"/>
      <c r="C514" s="199"/>
      <c r="D514" s="200" t="s">
        <v>238</v>
      </c>
      <c r="E514" s="201" t="s">
        <v>19</v>
      </c>
      <c r="F514" s="202" t="s">
        <v>1516</v>
      </c>
      <c r="G514" s="199"/>
      <c r="H514" s="201" t="s">
        <v>19</v>
      </c>
      <c r="I514" s="203"/>
      <c r="J514" s="199"/>
      <c r="K514" s="199"/>
      <c r="L514" s="204"/>
      <c r="M514" s="205"/>
      <c r="N514" s="206"/>
      <c r="O514" s="206"/>
      <c r="P514" s="206"/>
      <c r="Q514" s="206"/>
      <c r="R514" s="206"/>
      <c r="S514" s="206"/>
      <c r="T514" s="207"/>
      <c r="AT514" s="208" t="s">
        <v>238</v>
      </c>
      <c r="AU514" s="208" t="s">
        <v>82</v>
      </c>
      <c r="AV514" s="13" t="s">
        <v>80</v>
      </c>
      <c r="AW514" s="13" t="s">
        <v>35</v>
      </c>
      <c r="AX514" s="13" t="s">
        <v>73</v>
      </c>
      <c r="AY514" s="208" t="s">
        <v>226</v>
      </c>
    </row>
    <row r="515" spans="2:51" s="14" customFormat="1" ht="11.25">
      <c r="B515" s="209"/>
      <c r="C515" s="210"/>
      <c r="D515" s="200" t="s">
        <v>238</v>
      </c>
      <c r="E515" s="211" t="s">
        <v>19</v>
      </c>
      <c r="F515" s="212" t="s">
        <v>4145</v>
      </c>
      <c r="G515" s="210"/>
      <c r="H515" s="213">
        <v>1.71</v>
      </c>
      <c r="I515" s="214"/>
      <c r="J515" s="210"/>
      <c r="K515" s="210"/>
      <c r="L515" s="215"/>
      <c r="M515" s="216"/>
      <c r="N515" s="217"/>
      <c r="O515" s="217"/>
      <c r="P515" s="217"/>
      <c r="Q515" s="217"/>
      <c r="R515" s="217"/>
      <c r="S515" s="217"/>
      <c r="T515" s="218"/>
      <c r="AT515" s="219" t="s">
        <v>238</v>
      </c>
      <c r="AU515" s="219" t="s">
        <v>82</v>
      </c>
      <c r="AV515" s="14" t="s">
        <v>82</v>
      </c>
      <c r="AW515" s="14" t="s">
        <v>35</v>
      </c>
      <c r="AX515" s="14" t="s">
        <v>73</v>
      </c>
      <c r="AY515" s="219" t="s">
        <v>226</v>
      </c>
    </row>
    <row r="516" spans="2:51" s="14" customFormat="1" ht="11.25">
      <c r="B516" s="209"/>
      <c r="C516" s="210"/>
      <c r="D516" s="200" t="s">
        <v>238</v>
      </c>
      <c r="E516" s="211" t="s">
        <v>19</v>
      </c>
      <c r="F516" s="212" t="s">
        <v>4186</v>
      </c>
      <c r="G516" s="210"/>
      <c r="H516" s="213">
        <v>0.56000000000000005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238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226</v>
      </c>
    </row>
    <row r="517" spans="2:51" s="14" customFormat="1" ht="11.25">
      <c r="B517" s="209"/>
      <c r="C517" s="210"/>
      <c r="D517" s="200" t="s">
        <v>238</v>
      </c>
      <c r="E517" s="211" t="s">
        <v>19</v>
      </c>
      <c r="F517" s="212" t="s">
        <v>4187</v>
      </c>
      <c r="G517" s="210"/>
      <c r="H517" s="213">
        <v>-7.0000000000000007E-2</v>
      </c>
      <c r="I517" s="214"/>
      <c r="J517" s="210"/>
      <c r="K517" s="210"/>
      <c r="L517" s="215"/>
      <c r="M517" s="216"/>
      <c r="N517" s="217"/>
      <c r="O517" s="217"/>
      <c r="P517" s="217"/>
      <c r="Q517" s="217"/>
      <c r="R517" s="217"/>
      <c r="S517" s="217"/>
      <c r="T517" s="218"/>
      <c r="AT517" s="219" t="s">
        <v>238</v>
      </c>
      <c r="AU517" s="219" t="s">
        <v>82</v>
      </c>
      <c r="AV517" s="14" t="s">
        <v>82</v>
      </c>
      <c r="AW517" s="14" t="s">
        <v>35</v>
      </c>
      <c r="AX517" s="14" t="s">
        <v>73</v>
      </c>
      <c r="AY517" s="219" t="s">
        <v>226</v>
      </c>
    </row>
    <row r="518" spans="2:51" s="16" customFormat="1" ht="11.25">
      <c r="B518" s="253"/>
      <c r="C518" s="254"/>
      <c r="D518" s="200" t="s">
        <v>238</v>
      </c>
      <c r="E518" s="255" t="s">
        <v>19</v>
      </c>
      <c r="F518" s="256" t="s">
        <v>1207</v>
      </c>
      <c r="G518" s="254"/>
      <c r="H518" s="257">
        <v>2.2000000000000002</v>
      </c>
      <c r="I518" s="258"/>
      <c r="J518" s="254"/>
      <c r="K518" s="254"/>
      <c r="L518" s="259"/>
      <c r="M518" s="260"/>
      <c r="N518" s="261"/>
      <c r="O518" s="261"/>
      <c r="P518" s="261"/>
      <c r="Q518" s="261"/>
      <c r="R518" s="261"/>
      <c r="S518" s="261"/>
      <c r="T518" s="262"/>
      <c r="AT518" s="263" t="s">
        <v>238</v>
      </c>
      <c r="AU518" s="263" t="s">
        <v>82</v>
      </c>
      <c r="AV518" s="16" t="s">
        <v>90</v>
      </c>
      <c r="AW518" s="16" t="s">
        <v>35</v>
      </c>
      <c r="AX518" s="16" t="s">
        <v>73</v>
      </c>
      <c r="AY518" s="263" t="s">
        <v>226</v>
      </c>
    </row>
    <row r="519" spans="2:51" s="13" customFormat="1" ht="11.25">
      <c r="B519" s="198"/>
      <c r="C519" s="199"/>
      <c r="D519" s="200" t="s">
        <v>238</v>
      </c>
      <c r="E519" s="201" t="s">
        <v>19</v>
      </c>
      <c r="F519" s="202" t="s">
        <v>1520</v>
      </c>
      <c r="G519" s="199"/>
      <c r="H519" s="201" t="s">
        <v>19</v>
      </c>
      <c r="I519" s="203"/>
      <c r="J519" s="199"/>
      <c r="K519" s="199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238</v>
      </c>
      <c r="AU519" s="208" t="s">
        <v>82</v>
      </c>
      <c r="AV519" s="13" t="s">
        <v>80</v>
      </c>
      <c r="AW519" s="13" t="s">
        <v>35</v>
      </c>
      <c r="AX519" s="13" t="s">
        <v>73</v>
      </c>
      <c r="AY519" s="208" t="s">
        <v>226</v>
      </c>
    </row>
    <row r="520" spans="2:51" s="14" customFormat="1" ht="11.25">
      <c r="B520" s="209"/>
      <c r="C520" s="210"/>
      <c r="D520" s="200" t="s">
        <v>238</v>
      </c>
      <c r="E520" s="211" t="s">
        <v>19</v>
      </c>
      <c r="F520" s="212" t="s">
        <v>4146</v>
      </c>
      <c r="G520" s="210"/>
      <c r="H520" s="213">
        <v>4.085</v>
      </c>
      <c r="I520" s="214"/>
      <c r="J520" s="210"/>
      <c r="K520" s="210"/>
      <c r="L520" s="215"/>
      <c r="M520" s="216"/>
      <c r="N520" s="217"/>
      <c r="O520" s="217"/>
      <c r="P520" s="217"/>
      <c r="Q520" s="217"/>
      <c r="R520" s="217"/>
      <c r="S520" s="217"/>
      <c r="T520" s="218"/>
      <c r="AT520" s="219" t="s">
        <v>238</v>
      </c>
      <c r="AU520" s="219" t="s">
        <v>82</v>
      </c>
      <c r="AV520" s="14" t="s">
        <v>82</v>
      </c>
      <c r="AW520" s="14" t="s">
        <v>35</v>
      </c>
      <c r="AX520" s="14" t="s">
        <v>73</v>
      </c>
      <c r="AY520" s="219" t="s">
        <v>226</v>
      </c>
    </row>
    <row r="521" spans="2:51" s="14" customFormat="1" ht="11.25">
      <c r="B521" s="209"/>
      <c r="C521" s="210"/>
      <c r="D521" s="200" t="s">
        <v>238</v>
      </c>
      <c r="E521" s="211" t="s">
        <v>19</v>
      </c>
      <c r="F521" s="212" t="s">
        <v>4188</v>
      </c>
      <c r="G521" s="210"/>
      <c r="H521" s="213">
        <v>0.81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238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226</v>
      </c>
    </row>
    <row r="522" spans="2:51" s="14" customFormat="1" ht="11.25">
      <c r="B522" s="209"/>
      <c r="C522" s="210"/>
      <c r="D522" s="200" t="s">
        <v>238</v>
      </c>
      <c r="E522" s="211" t="s">
        <v>19</v>
      </c>
      <c r="F522" s="212" t="s">
        <v>4189</v>
      </c>
      <c r="G522" s="210"/>
      <c r="H522" s="213">
        <v>-0.08</v>
      </c>
      <c r="I522" s="214"/>
      <c r="J522" s="210"/>
      <c r="K522" s="210"/>
      <c r="L522" s="215"/>
      <c r="M522" s="216"/>
      <c r="N522" s="217"/>
      <c r="O522" s="217"/>
      <c r="P522" s="217"/>
      <c r="Q522" s="217"/>
      <c r="R522" s="217"/>
      <c r="S522" s="217"/>
      <c r="T522" s="218"/>
      <c r="AT522" s="219" t="s">
        <v>238</v>
      </c>
      <c r="AU522" s="219" t="s">
        <v>82</v>
      </c>
      <c r="AV522" s="14" t="s">
        <v>82</v>
      </c>
      <c r="AW522" s="14" t="s">
        <v>35</v>
      </c>
      <c r="AX522" s="14" t="s">
        <v>73</v>
      </c>
      <c r="AY522" s="219" t="s">
        <v>226</v>
      </c>
    </row>
    <row r="523" spans="2:51" s="16" customFormat="1" ht="11.25">
      <c r="B523" s="253"/>
      <c r="C523" s="254"/>
      <c r="D523" s="200" t="s">
        <v>238</v>
      </c>
      <c r="E523" s="255" t="s">
        <v>19</v>
      </c>
      <c r="F523" s="256" t="s">
        <v>1207</v>
      </c>
      <c r="G523" s="254"/>
      <c r="H523" s="257">
        <v>4.8150000000000004</v>
      </c>
      <c r="I523" s="258"/>
      <c r="J523" s="254"/>
      <c r="K523" s="254"/>
      <c r="L523" s="259"/>
      <c r="M523" s="260"/>
      <c r="N523" s="261"/>
      <c r="O523" s="261"/>
      <c r="P523" s="261"/>
      <c r="Q523" s="261"/>
      <c r="R523" s="261"/>
      <c r="S523" s="261"/>
      <c r="T523" s="262"/>
      <c r="AT523" s="263" t="s">
        <v>238</v>
      </c>
      <c r="AU523" s="263" t="s">
        <v>82</v>
      </c>
      <c r="AV523" s="16" t="s">
        <v>90</v>
      </c>
      <c r="AW523" s="16" t="s">
        <v>35</v>
      </c>
      <c r="AX523" s="16" t="s">
        <v>73</v>
      </c>
      <c r="AY523" s="263" t="s">
        <v>226</v>
      </c>
    </row>
    <row r="524" spans="2:51" s="13" customFormat="1" ht="11.25">
      <c r="B524" s="198"/>
      <c r="C524" s="199"/>
      <c r="D524" s="200" t="s">
        <v>238</v>
      </c>
      <c r="E524" s="201" t="s">
        <v>19</v>
      </c>
      <c r="F524" s="202" t="s">
        <v>1523</v>
      </c>
      <c r="G524" s="199"/>
      <c r="H524" s="201" t="s">
        <v>19</v>
      </c>
      <c r="I524" s="203"/>
      <c r="J524" s="199"/>
      <c r="K524" s="199"/>
      <c r="L524" s="204"/>
      <c r="M524" s="205"/>
      <c r="N524" s="206"/>
      <c r="O524" s="206"/>
      <c r="P524" s="206"/>
      <c r="Q524" s="206"/>
      <c r="R524" s="206"/>
      <c r="S524" s="206"/>
      <c r="T524" s="207"/>
      <c r="AT524" s="208" t="s">
        <v>238</v>
      </c>
      <c r="AU524" s="208" t="s">
        <v>82</v>
      </c>
      <c r="AV524" s="13" t="s">
        <v>80</v>
      </c>
      <c r="AW524" s="13" t="s">
        <v>35</v>
      </c>
      <c r="AX524" s="13" t="s">
        <v>73</v>
      </c>
      <c r="AY524" s="208" t="s">
        <v>226</v>
      </c>
    </row>
    <row r="525" spans="2:51" s="14" customFormat="1" ht="11.25">
      <c r="B525" s="209"/>
      <c r="C525" s="210"/>
      <c r="D525" s="200" t="s">
        <v>238</v>
      </c>
      <c r="E525" s="211" t="s">
        <v>19</v>
      </c>
      <c r="F525" s="212" t="s">
        <v>4147</v>
      </c>
      <c r="G525" s="210"/>
      <c r="H525" s="213">
        <v>3.2250000000000001</v>
      </c>
      <c r="I525" s="214"/>
      <c r="J525" s="210"/>
      <c r="K525" s="210"/>
      <c r="L525" s="215"/>
      <c r="M525" s="216"/>
      <c r="N525" s="217"/>
      <c r="O525" s="217"/>
      <c r="P525" s="217"/>
      <c r="Q525" s="217"/>
      <c r="R525" s="217"/>
      <c r="S525" s="217"/>
      <c r="T525" s="218"/>
      <c r="AT525" s="219" t="s">
        <v>238</v>
      </c>
      <c r="AU525" s="219" t="s">
        <v>82</v>
      </c>
      <c r="AV525" s="14" t="s">
        <v>82</v>
      </c>
      <c r="AW525" s="14" t="s">
        <v>35</v>
      </c>
      <c r="AX525" s="14" t="s">
        <v>73</v>
      </c>
      <c r="AY525" s="219" t="s">
        <v>226</v>
      </c>
    </row>
    <row r="526" spans="2:51" s="14" customFormat="1" ht="11.25">
      <c r="B526" s="209"/>
      <c r="C526" s="210"/>
      <c r="D526" s="200" t="s">
        <v>238</v>
      </c>
      <c r="E526" s="211" t="s">
        <v>19</v>
      </c>
      <c r="F526" s="212" t="s">
        <v>4148</v>
      </c>
      <c r="G526" s="210"/>
      <c r="H526" s="213">
        <v>0.53500000000000003</v>
      </c>
      <c r="I526" s="214"/>
      <c r="J526" s="210"/>
      <c r="K526" s="210"/>
      <c r="L526" s="215"/>
      <c r="M526" s="216"/>
      <c r="N526" s="217"/>
      <c r="O526" s="217"/>
      <c r="P526" s="217"/>
      <c r="Q526" s="217"/>
      <c r="R526" s="217"/>
      <c r="S526" s="217"/>
      <c r="T526" s="218"/>
      <c r="AT526" s="219" t="s">
        <v>238</v>
      </c>
      <c r="AU526" s="219" t="s">
        <v>82</v>
      </c>
      <c r="AV526" s="14" t="s">
        <v>82</v>
      </c>
      <c r="AW526" s="14" t="s">
        <v>35</v>
      </c>
      <c r="AX526" s="14" t="s">
        <v>73</v>
      </c>
      <c r="AY526" s="219" t="s">
        <v>226</v>
      </c>
    </row>
    <row r="527" spans="2:51" s="14" customFormat="1" ht="11.25">
      <c r="B527" s="209"/>
      <c r="C527" s="210"/>
      <c r="D527" s="200" t="s">
        <v>238</v>
      </c>
      <c r="E527" s="211" t="s">
        <v>19</v>
      </c>
      <c r="F527" s="212" t="s">
        <v>4190</v>
      </c>
      <c r="G527" s="210"/>
      <c r="H527" s="213">
        <v>0.57999999999999996</v>
      </c>
      <c r="I527" s="214"/>
      <c r="J527" s="210"/>
      <c r="K527" s="210"/>
      <c r="L527" s="215"/>
      <c r="M527" s="216"/>
      <c r="N527" s="217"/>
      <c r="O527" s="217"/>
      <c r="P527" s="217"/>
      <c r="Q527" s="217"/>
      <c r="R527" s="217"/>
      <c r="S527" s="217"/>
      <c r="T527" s="218"/>
      <c r="AT527" s="219" t="s">
        <v>238</v>
      </c>
      <c r="AU527" s="219" t="s">
        <v>82</v>
      </c>
      <c r="AV527" s="14" t="s">
        <v>82</v>
      </c>
      <c r="AW527" s="14" t="s">
        <v>35</v>
      </c>
      <c r="AX527" s="14" t="s">
        <v>73</v>
      </c>
      <c r="AY527" s="219" t="s">
        <v>226</v>
      </c>
    </row>
    <row r="528" spans="2:51" s="14" customFormat="1" ht="11.25">
      <c r="B528" s="209"/>
      <c r="C528" s="210"/>
      <c r="D528" s="200" t="s">
        <v>238</v>
      </c>
      <c r="E528" s="211" t="s">
        <v>19</v>
      </c>
      <c r="F528" s="212" t="s">
        <v>4191</v>
      </c>
      <c r="G528" s="210"/>
      <c r="H528" s="213">
        <v>-0.15</v>
      </c>
      <c r="I528" s="214"/>
      <c r="J528" s="210"/>
      <c r="K528" s="210"/>
      <c r="L528" s="215"/>
      <c r="M528" s="216"/>
      <c r="N528" s="217"/>
      <c r="O528" s="217"/>
      <c r="P528" s="217"/>
      <c r="Q528" s="217"/>
      <c r="R528" s="217"/>
      <c r="S528" s="217"/>
      <c r="T528" s="218"/>
      <c r="AT528" s="219" t="s">
        <v>238</v>
      </c>
      <c r="AU528" s="219" t="s">
        <v>82</v>
      </c>
      <c r="AV528" s="14" t="s">
        <v>82</v>
      </c>
      <c r="AW528" s="14" t="s">
        <v>35</v>
      </c>
      <c r="AX528" s="14" t="s">
        <v>73</v>
      </c>
      <c r="AY528" s="219" t="s">
        <v>226</v>
      </c>
    </row>
    <row r="529" spans="1:65" s="16" customFormat="1" ht="11.25">
      <c r="B529" s="253"/>
      <c r="C529" s="254"/>
      <c r="D529" s="200" t="s">
        <v>238</v>
      </c>
      <c r="E529" s="255" t="s">
        <v>19</v>
      </c>
      <c r="F529" s="256" t="s">
        <v>1207</v>
      </c>
      <c r="G529" s="254"/>
      <c r="H529" s="257">
        <v>4.1900000000000004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238</v>
      </c>
      <c r="AU529" s="263" t="s">
        <v>82</v>
      </c>
      <c r="AV529" s="16" t="s">
        <v>90</v>
      </c>
      <c r="AW529" s="16" t="s">
        <v>35</v>
      </c>
      <c r="AX529" s="16" t="s">
        <v>73</v>
      </c>
      <c r="AY529" s="263" t="s">
        <v>226</v>
      </c>
    </row>
    <row r="530" spans="1:65" s="13" customFormat="1" ht="11.25">
      <c r="B530" s="198"/>
      <c r="C530" s="199"/>
      <c r="D530" s="200" t="s">
        <v>238</v>
      </c>
      <c r="E530" s="201" t="s">
        <v>19</v>
      </c>
      <c r="F530" s="202" t="s">
        <v>1527</v>
      </c>
      <c r="G530" s="199"/>
      <c r="H530" s="201" t="s">
        <v>19</v>
      </c>
      <c r="I530" s="203"/>
      <c r="J530" s="199"/>
      <c r="K530" s="199"/>
      <c r="L530" s="204"/>
      <c r="M530" s="205"/>
      <c r="N530" s="206"/>
      <c r="O530" s="206"/>
      <c r="P530" s="206"/>
      <c r="Q530" s="206"/>
      <c r="R530" s="206"/>
      <c r="S530" s="206"/>
      <c r="T530" s="207"/>
      <c r="AT530" s="208" t="s">
        <v>238</v>
      </c>
      <c r="AU530" s="208" t="s">
        <v>82</v>
      </c>
      <c r="AV530" s="13" t="s">
        <v>80</v>
      </c>
      <c r="AW530" s="13" t="s">
        <v>35</v>
      </c>
      <c r="AX530" s="13" t="s">
        <v>73</v>
      </c>
      <c r="AY530" s="208" t="s">
        <v>226</v>
      </c>
    </row>
    <row r="531" spans="1:65" s="14" customFormat="1" ht="11.25">
      <c r="B531" s="209"/>
      <c r="C531" s="210"/>
      <c r="D531" s="200" t="s">
        <v>238</v>
      </c>
      <c r="E531" s="211" t="s">
        <v>19</v>
      </c>
      <c r="F531" s="212" t="s">
        <v>4149</v>
      </c>
      <c r="G531" s="210"/>
      <c r="H531" s="213">
        <v>5.32</v>
      </c>
      <c r="I531" s="214"/>
      <c r="J531" s="210"/>
      <c r="K531" s="210"/>
      <c r="L531" s="215"/>
      <c r="M531" s="216"/>
      <c r="N531" s="217"/>
      <c r="O531" s="217"/>
      <c r="P531" s="217"/>
      <c r="Q531" s="217"/>
      <c r="R531" s="217"/>
      <c r="S531" s="217"/>
      <c r="T531" s="218"/>
      <c r="AT531" s="219" t="s">
        <v>238</v>
      </c>
      <c r="AU531" s="219" t="s">
        <v>82</v>
      </c>
      <c r="AV531" s="14" t="s">
        <v>82</v>
      </c>
      <c r="AW531" s="14" t="s">
        <v>35</v>
      </c>
      <c r="AX531" s="14" t="s">
        <v>73</v>
      </c>
      <c r="AY531" s="219" t="s">
        <v>226</v>
      </c>
    </row>
    <row r="532" spans="1:65" s="14" customFormat="1" ht="11.25">
      <c r="B532" s="209"/>
      <c r="C532" s="210"/>
      <c r="D532" s="200" t="s">
        <v>238</v>
      </c>
      <c r="E532" s="211" t="s">
        <v>19</v>
      </c>
      <c r="F532" s="212" t="s">
        <v>4192</v>
      </c>
      <c r="G532" s="210"/>
      <c r="H532" s="213">
        <v>0.94</v>
      </c>
      <c r="I532" s="214"/>
      <c r="J532" s="210"/>
      <c r="K532" s="210"/>
      <c r="L532" s="215"/>
      <c r="M532" s="216"/>
      <c r="N532" s="217"/>
      <c r="O532" s="217"/>
      <c r="P532" s="217"/>
      <c r="Q532" s="217"/>
      <c r="R532" s="217"/>
      <c r="S532" s="217"/>
      <c r="T532" s="218"/>
      <c r="AT532" s="219" t="s">
        <v>238</v>
      </c>
      <c r="AU532" s="219" t="s">
        <v>82</v>
      </c>
      <c r="AV532" s="14" t="s">
        <v>82</v>
      </c>
      <c r="AW532" s="14" t="s">
        <v>35</v>
      </c>
      <c r="AX532" s="14" t="s">
        <v>73</v>
      </c>
      <c r="AY532" s="219" t="s">
        <v>226</v>
      </c>
    </row>
    <row r="533" spans="1:65" s="14" customFormat="1" ht="11.25">
      <c r="B533" s="209"/>
      <c r="C533" s="210"/>
      <c r="D533" s="200" t="s">
        <v>238</v>
      </c>
      <c r="E533" s="211" t="s">
        <v>19</v>
      </c>
      <c r="F533" s="212" t="s">
        <v>4189</v>
      </c>
      <c r="G533" s="210"/>
      <c r="H533" s="213">
        <v>-0.08</v>
      </c>
      <c r="I533" s="214"/>
      <c r="J533" s="210"/>
      <c r="K533" s="210"/>
      <c r="L533" s="215"/>
      <c r="M533" s="216"/>
      <c r="N533" s="217"/>
      <c r="O533" s="217"/>
      <c r="P533" s="217"/>
      <c r="Q533" s="217"/>
      <c r="R533" s="217"/>
      <c r="S533" s="217"/>
      <c r="T533" s="218"/>
      <c r="AT533" s="219" t="s">
        <v>238</v>
      </c>
      <c r="AU533" s="219" t="s">
        <v>82</v>
      </c>
      <c r="AV533" s="14" t="s">
        <v>82</v>
      </c>
      <c r="AW533" s="14" t="s">
        <v>35</v>
      </c>
      <c r="AX533" s="14" t="s">
        <v>73</v>
      </c>
      <c r="AY533" s="219" t="s">
        <v>226</v>
      </c>
    </row>
    <row r="534" spans="1:65" s="16" customFormat="1" ht="11.25">
      <c r="B534" s="253"/>
      <c r="C534" s="254"/>
      <c r="D534" s="200" t="s">
        <v>238</v>
      </c>
      <c r="E534" s="255" t="s">
        <v>19</v>
      </c>
      <c r="F534" s="256" t="s">
        <v>1207</v>
      </c>
      <c r="G534" s="254"/>
      <c r="H534" s="257">
        <v>6.18</v>
      </c>
      <c r="I534" s="258"/>
      <c r="J534" s="254"/>
      <c r="K534" s="254"/>
      <c r="L534" s="259"/>
      <c r="M534" s="260"/>
      <c r="N534" s="261"/>
      <c r="O534" s="261"/>
      <c r="P534" s="261"/>
      <c r="Q534" s="261"/>
      <c r="R534" s="261"/>
      <c r="S534" s="261"/>
      <c r="T534" s="262"/>
      <c r="AT534" s="263" t="s">
        <v>238</v>
      </c>
      <c r="AU534" s="263" t="s">
        <v>82</v>
      </c>
      <c r="AV534" s="16" t="s">
        <v>90</v>
      </c>
      <c r="AW534" s="16" t="s">
        <v>35</v>
      </c>
      <c r="AX534" s="16" t="s">
        <v>73</v>
      </c>
      <c r="AY534" s="263" t="s">
        <v>226</v>
      </c>
    </row>
    <row r="535" spans="1:65" s="15" customFormat="1" ht="11.25">
      <c r="B535" s="220"/>
      <c r="C535" s="221"/>
      <c r="D535" s="200" t="s">
        <v>238</v>
      </c>
      <c r="E535" s="222" t="s">
        <v>19</v>
      </c>
      <c r="F535" s="223" t="s">
        <v>241</v>
      </c>
      <c r="G535" s="221"/>
      <c r="H535" s="224">
        <v>26.3</v>
      </c>
      <c r="I535" s="225"/>
      <c r="J535" s="221"/>
      <c r="K535" s="221"/>
      <c r="L535" s="226"/>
      <c r="M535" s="227"/>
      <c r="N535" s="228"/>
      <c r="O535" s="228"/>
      <c r="P535" s="228"/>
      <c r="Q535" s="228"/>
      <c r="R535" s="228"/>
      <c r="S535" s="228"/>
      <c r="T535" s="229"/>
      <c r="AT535" s="230" t="s">
        <v>238</v>
      </c>
      <c r="AU535" s="230" t="s">
        <v>82</v>
      </c>
      <c r="AV535" s="15" t="s">
        <v>143</v>
      </c>
      <c r="AW535" s="15" t="s">
        <v>35</v>
      </c>
      <c r="AX535" s="15" t="s">
        <v>80</v>
      </c>
      <c r="AY535" s="230" t="s">
        <v>226</v>
      </c>
    </row>
    <row r="536" spans="1:65" s="2" customFormat="1" ht="16.5" customHeight="1">
      <c r="A536" s="36"/>
      <c r="B536" s="37"/>
      <c r="C536" s="231" t="s">
        <v>1122</v>
      </c>
      <c r="D536" s="231" t="s">
        <v>242</v>
      </c>
      <c r="E536" s="232" t="s">
        <v>243</v>
      </c>
      <c r="F536" s="233" t="s">
        <v>244</v>
      </c>
      <c r="G536" s="234" t="s">
        <v>245</v>
      </c>
      <c r="H536" s="235">
        <v>8.9999999999999993E-3</v>
      </c>
      <c r="I536" s="236"/>
      <c r="J536" s="237">
        <f>ROUND(I536*H536,2)</f>
        <v>0</v>
      </c>
      <c r="K536" s="233" t="s">
        <v>233</v>
      </c>
      <c r="L536" s="238"/>
      <c r="M536" s="239" t="s">
        <v>19</v>
      </c>
      <c r="N536" s="240" t="s">
        <v>44</v>
      </c>
      <c r="O536" s="66"/>
      <c r="P536" s="189">
        <f>O536*H536</f>
        <v>0</v>
      </c>
      <c r="Q536" s="189">
        <v>1</v>
      </c>
      <c r="R536" s="189">
        <f>Q536*H536</f>
        <v>8.9999999999999993E-3</v>
      </c>
      <c r="S536" s="189">
        <v>0</v>
      </c>
      <c r="T536" s="190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91" t="s">
        <v>246</v>
      </c>
      <c r="AT536" s="191" t="s">
        <v>242</v>
      </c>
      <c r="AU536" s="191" t="s">
        <v>82</v>
      </c>
      <c r="AY536" s="19" t="s">
        <v>226</v>
      </c>
      <c r="BE536" s="192">
        <f>IF(N536="základní",J536,0)</f>
        <v>0</v>
      </c>
      <c r="BF536" s="192">
        <f>IF(N536="snížená",J536,0)</f>
        <v>0</v>
      </c>
      <c r="BG536" s="192">
        <f>IF(N536="zákl. přenesená",J536,0)</f>
        <v>0</v>
      </c>
      <c r="BH536" s="192">
        <f>IF(N536="sníž. přenesená",J536,0)</f>
        <v>0</v>
      </c>
      <c r="BI536" s="192">
        <f>IF(N536="nulová",J536,0)</f>
        <v>0</v>
      </c>
      <c r="BJ536" s="19" t="s">
        <v>80</v>
      </c>
      <c r="BK536" s="192">
        <f>ROUND(I536*H536,2)</f>
        <v>0</v>
      </c>
      <c r="BL536" s="19" t="s">
        <v>234</v>
      </c>
      <c r="BM536" s="191" t="s">
        <v>4193</v>
      </c>
    </row>
    <row r="537" spans="1:65" s="14" customFormat="1" ht="11.25">
      <c r="B537" s="209"/>
      <c r="C537" s="210"/>
      <c r="D537" s="200" t="s">
        <v>238</v>
      </c>
      <c r="E537" s="210"/>
      <c r="F537" s="212" t="s">
        <v>4194</v>
      </c>
      <c r="G537" s="210"/>
      <c r="H537" s="213">
        <v>8.9999999999999993E-3</v>
      </c>
      <c r="I537" s="214"/>
      <c r="J537" s="210"/>
      <c r="K537" s="210"/>
      <c r="L537" s="215"/>
      <c r="M537" s="216"/>
      <c r="N537" s="217"/>
      <c r="O537" s="217"/>
      <c r="P537" s="217"/>
      <c r="Q537" s="217"/>
      <c r="R537" s="217"/>
      <c r="S537" s="217"/>
      <c r="T537" s="218"/>
      <c r="AT537" s="219" t="s">
        <v>238</v>
      </c>
      <c r="AU537" s="219" t="s">
        <v>82</v>
      </c>
      <c r="AV537" s="14" t="s">
        <v>82</v>
      </c>
      <c r="AW537" s="14" t="s">
        <v>4</v>
      </c>
      <c r="AX537" s="14" t="s">
        <v>80</v>
      </c>
      <c r="AY537" s="219" t="s">
        <v>226</v>
      </c>
    </row>
    <row r="538" spans="1:65" s="2" customFormat="1" ht="21.75" customHeight="1">
      <c r="A538" s="36"/>
      <c r="B538" s="37"/>
      <c r="C538" s="180" t="s">
        <v>1129</v>
      </c>
      <c r="D538" s="180" t="s">
        <v>229</v>
      </c>
      <c r="E538" s="181" t="s">
        <v>1877</v>
      </c>
      <c r="F538" s="182" t="s">
        <v>1878</v>
      </c>
      <c r="G538" s="183" t="s">
        <v>232</v>
      </c>
      <c r="H538" s="184">
        <v>112.108</v>
      </c>
      <c r="I538" s="185"/>
      <c r="J538" s="186">
        <f>ROUND(I538*H538,2)</f>
        <v>0</v>
      </c>
      <c r="K538" s="182" t="s">
        <v>233</v>
      </c>
      <c r="L538" s="41"/>
      <c r="M538" s="187" t="s">
        <v>19</v>
      </c>
      <c r="N538" s="188" t="s">
        <v>44</v>
      </c>
      <c r="O538" s="66"/>
      <c r="P538" s="189">
        <f>O538*H538</f>
        <v>0</v>
      </c>
      <c r="Q538" s="189">
        <v>0</v>
      </c>
      <c r="R538" s="189">
        <f>Q538*H538</f>
        <v>0</v>
      </c>
      <c r="S538" s="189">
        <v>0</v>
      </c>
      <c r="T538" s="190">
        <f>S538*H538</f>
        <v>0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91" t="s">
        <v>234</v>
      </c>
      <c r="AT538" s="191" t="s">
        <v>229</v>
      </c>
      <c r="AU538" s="191" t="s">
        <v>82</v>
      </c>
      <c r="AY538" s="19" t="s">
        <v>226</v>
      </c>
      <c r="BE538" s="192">
        <f>IF(N538="základní",J538,0)</f>
        <v>0</v>
      </c>
      <c r="BF538" s="192">
        <f>IF(N538="snížená",J538,0)</f>
        <v>0</v>
      </c>
      <c r="BG538" s="192">
        <f>IF(N538="zákl. přenesená",J538,0)</f>
        <v>0</v>
      </c>
      <c r="BH538" s="192">
        <f>IF(N538="sníž. přenesená",J538,0)</f>
        <v>0</v>
      </c>
      <c r="BI538" s="192">
        <f>IF(N538="nulová",J538,0)</f>
        <v>0</v>
      </c>
      <c r="BJ538" s="19" t="s">
        <v>80</v>
      </c>
      <c r="BK538" s="192">
        <f>ROUND(I538*H538,2)</f>
        <v>0</v>
      </c>
      <c r="BL538" s="19" t="s">
        <v>234</v>
      </c>
      <c r="BM538" s="191" t="s">
        <v>4195</v>
      </c>
    </row>
    <row r="539" spans="1:65" s="2" customFormat="1" ht="11.25">
      <c r="A539" s="36"/>
      <c r="B539" s="37"/>
      <c r="C539" s="38"/>
      <c r="D539" s="193" t="s">
        <v>236</v>
      </c>
      <c r="E539" s="38"/>
      <c r="F539" s="194" t="s">
        <v>1880</v>
      </c>
      <c r="G539" s="38"/>
      <c r="H539" s="38"/>
      <c r="I539" s="195"/>
      <c r="J539" s="38"/>
      <c r="K539" s="38"/>
      <c r="L539" s="41"/>
      <c r="M539" s="196"/>
      <c r="N539" s="197"/>
      <c r="O539" s="66"/>
      <c r="P539" s="66"/>
      <c r="Q539" s="66"/>
      <c r="R539" s="66"/>
      <c r="S539" s="66"/>
      <c r="T539" s="67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T539" s="19" t="s">
        <v>236</v>
      </c>
      <c r="AU539" s="19" t="s">
        <v>82</v>
      </c>
    </row>
    <row r="540" spans="1:65" s="13" customFormat="1" ht="11.25">
      <c r="B540" s="198"/>
      <c r="C540" s="199"/>
      <c r="D540" s="200" t="s">
        <v>238</v>
      </c>
      <c r="E540" s="201" t="s">
        <v>19</v>
      </c>
      <c r="F540" s="202" t="s">
        <v>4196</v>
      </c>
      <c r="G540" s="199"/>
      <c r="H540" s="201" t="s">
        <v>19</v>
      </c>
      <c r="I540" s="203"/>
      <c r="J540" s="199"/>
      <c r="K540" s="199"/>
      <c r="L540" s="204"/>
      <c r="M540" s="205"/>
      <c r="N540" s="206"/>
      <c r="O540" s="206"/>
      <c r="P540" s="206"/>
      <c r="Q540" s="206"/>
      <c r="R540" s="206"/>
      <c r="S540" s="206"/>
      <c r="T540" s="207"/>
      <c r="AT540" s="208" t="s">
        <v>238</v>
      </c>
      <c r="AU540" s="208" t="s">
        <v>82</v>
      </c>
      <c r="AV540" s="13" t="s">
        <v>80</v>
      </c>
      <c r="AW540" s="13" t="s">
        <v>35</v>
      </c>
      <c r="AX540" s="13" t="s">
        <v>73</v>
      </c>
      <c r="AY540" s="208" t="s">
        <v>226</v>
      </c>
    </row>
    <row r="541" spans="1:65" s="13" customFormat="1" ht="11.25">
      <c r="B541" s="198"/>
      <c r="C541" s="199"/>
      <c r="D541" s="200" t="s">
        <v>238</v>
      </c>
      <c r="E541" s="201" t="s">
        <v>19</v>
      </c>
      <c r="F541" s="202" t="s">
        <v>3929</v>
      </c>
      <c r="G541" s="199"/>
      <c r="H541" s="201" t="s">
        <v>19</v>
      </c>
      <c r="I541" s="203"/>
      <c r="J541" s="199"/>
      <c r="K541" s="199"/>
      <c r="L541" s="204"/>
      <c r="M541" s="205"/>
      <c r="N541" s="206"/>
      <c r="O541" s="206"/>
      <c r="P541" s="206"/>
      <c r="Q541" s="206"/>
      <c r="R541" s="206"/>
      <c r="S541" s="206"/>
      <c r="T541" s="207"/>
      <c r="AT541" s="208" t="s">
        <v>238</v>
      </c>
      <c r="AU541" s="208" t="s">
        <v>82</v>
      </c>
      <c r="AV541" s="13" t="s">
        <v>80</v>
      </c>
      <c r="AW541" s="13" t="s">
        <v>35</v>
      </c>
      <c r="AX541" s="13" t="s">
        <v>73</v>
      </c>
      <c r="AY541" s="208" t="s">
        <v>226</v>
      </c>
    </row>
    <row r="542" spans="1:65" s="14" customFormat="1" ht="11.25">
      <c r="B542" s="209"/>
      <c r="C542" s="210"/>
      <c r="D542" s="200" t="s">
        <v>238</v>
      </c>
      <c r="E542" s="211" t="s">
        <v>19</v>
      </c>
      <c r="F542" s="212" t="s">
        <v>4197</v>
      </c>
      <c r="G542" s="210"/>
      <c r="H542" s="213">
        <v>56.94</v>
      </c>
      <c r="I542" s="214"/>
      <c r="J542" s="210"/>
      <c r="K542" s="210"/>
      <c r="L542" s="215"/>
      <c r="M542" s="216"/>
      <c r="N542" s="217"/>
      <c r="O542" s="217"/>
      <c r="P542" s="217"/>
      <c r="Q542" s="217"/>
      <c r="R542" s="217"/>
      <c r="S542" s="217"/>
      <c r="T542" s="218"/>
      <c r="AT542" s="219" t="s">
        <v>238</v>
      </c>
      <c r="AU542" s="219" t="s">
        <v>82</v>
      </c>
      <c r="AV542" s="14" t="s">
        <v>82</v>
      </c>
      <c r="AW542" s="14" t="s">
        <v>35</v>
      </c>
      <c r="AX542" s="14" t="s">
        <v>73</v>
      </c>
      <c r="AY542" s="219" t="s">
        <v>226</v>
      </c>
    </row>
    <row r="543" spans="1:65" s="16" customFormat="1" ht="11.25">
      <c r="B543" s="253"/>
      <c r="C543" s="254"/>
      <c r="D543" s="200" t="s">
        <v>238</v>
      </c>
      <c r="E543" s="255" t="s">
        <v>19</v>
      </c>
      <c r="F543" s="256" t="s">
        <v>1207</v>
      </c>
      <c r="G543" s="254"/>
      <c r="H543" s="257">
        <v>56.94</v>
      </c>
      <c r="I543" s="258"/>
      <c r="J543" s="254"/>
      <c r="K543" s="254"/>
      <c r="L543" s="259"/>
      <c r="M543" s="260"/>
      <c r="N543" s="261"/>
      <c r="O543" s="261"/>
      <c r="P543" s="261"/>
      <c r="Q543" s="261"/>
      <c r="R543" s="261"/>
      <c r="S543" s="261"/>
      <c r="T543" s="262"/>
      <c r="AT543" s="263" t="s">
        <v>238</v>
      </c>
      <c r="AU543" s="263" t="s">
        <v>82</v>
      </c>
      <c r="AV543" s="16" t="s">
        <v>90</v>
      </c>
      <c r="AW543" s="16" t="s">
        <v>35</v>
      </c>
      <c r="AX543" s="16" t="s">
        <v>73</v>
      </c>
      <c r="AY543" s="263" t="s">
        <v>226</v>
      </c>
    </row>
    <row r="544" spans="1:65" s="13" customFormat="1" ht="11.25">
      <c r="B544" s="198"/>
      <c r="C544" s="199"/>
      <c r="D544" s="200" t="s">
        <v>238</v>
      </c>
      <c r="E544" s="201" t="s">
        <v>19</v>
      </c>
      <c r="F544" s="202" t="s">
        <v>3936</v>
      </c>
      <c r="G544" s="199"/>
      <c r="H544" s="201" t="s">
        <v>19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238</v>
      </c>
      <c r="AU544" s="208" t="s">
        <v>82</v>
      </c>
      <c r="AV544" s="13" t="s">
        <v>80</v>
      </c>
      <c r="AW544" s="13" t="s">
        <v>35</v>
      </c>
      <c r="AX544" s="13" t="s">
        <v>73</v>
      </c>
      <c r="AY544" s="208" t="s">
        <v>226</v>
      </c>
    </row>
    <row r="545" spans="1:65" s="14" customFormat="1" ht="11.25">
      <c r="B545" s="209"/>
      <c r="C545" s="210"/>
      <c r="D545" s="200" t="s">
        <v>238</v>
      </c>
      <c r="E545" s="211" t="s">
        <v>19</v>
      </c>
      <c r="F545" s="212" t="s">
        <v>4198</v>
      </c>
      <c r="G545" s="210"/>
      <c r="H545" s="213">
        <v>55.167999999999999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238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226</v>
      </c>
    </row>
    <row r="546" spans="1:65" s="16" customFormat="1" ht="11.25">
      <c r="B546" s="253"/>
      <c r="C546" s="254"/>
      <c r="D546" s="200" t="s">
        <v>238</v>
      </c>
      <c r="E546" s="255" t="s">
        <v>19</v>
      </c>
      <c r="F546" s="256" t="s">
        <v>1207</v>
      </c>
      <c r="G546" s="254"/>
      <c r="H546" s="257">
        <v>55.167999999999999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238</v>
      </c>
      <c r="AU546" s="263" t="s">
        <v>82</v>
      </c>
      <c r="AV546" s="16" t="s">
        <v>90</v>
      </c>
      <c r="AW546" s="16" t="s">
        <v>35</v>
      </c>
      <c r="AX546" s="16" t="s">
        <v>73</v>
      </c>
      <c r="AY546" s="263" t="s">
        <v>226</v>
      </c>
    </row>
    <row r="547" spans="1:65" s="15" customFormat="1" ht="11.25">
      <c r="B547" s="220"/>
      <c r="C547" s="221"/>
      <c r="D547" s="200" t="s">
        <v>238</v>
      </c>
      <c r="E547" s="222" t="s">
        <v>19</v>
      </c>
      <c r="F547" s="223" t="s">
        <v>241</v>
      </c>
      <c r="G547" s="221"/>
      <c r="H547" s="224">
        <v>112.108</v>
      </c>
      <c r="I547" s="225"/>
      <c r="J547" s="221"/>
      <c r="K547" s="221"/>
      <c r="L547" s="226"/>
      <c r="M547" s="227"/>
      <c r="N547" s="228"/>
      <c r="O547" s="228"/>
      <c r="P547" s="228"/>
      <c r="Q547" s="228"/>
      <c r="R547" s="228"/>
      <c r="S547" s="228"/>
      <c r="T547" s="229"/>
      <c r="AT547" s="230" t="s">
        <v>238</v>
      </c>
      <c r="AU547" s="230" t="s">
        <v>82</v>
      </c>
      <c r="AV547" s="15" t="s">
        <v>143</v>
      </c>
      <c r="AW547" s="15" t="s">
        <v>35</v>
      </c>
      <c r="AX547" s="15" t="s">
        <v>80</v>
      </c>
      <c r="AY547" s="230" t="s">
        <v>226</v>
      </c>
    </row>
    <row r="548" spans="1:65" s="2" customFormat="1" ht="16.5" customHeight="1">
      <c r="A548" s="36"/>
      <c r="B548" s="37"/>
      <c r="C548" s="231" t="s">
        <v>1136</v>
      </c>
      <c r="D548" s="231" t="s">
        <v>242</v>
      </c>
      <c r="E548" s="232" t="s">
        <v>243</v>
      </c>
      <c r="F548" s="233" t="s">
        <v>244</v>
      </c>
      <c r="G548" s="234" t="s">
        <v>245</v>
      </c>
      <c r="H548" s="235">
        <v>3.7999999999999999E-2</v>
      </c>
      <c r="I548" s="236"/>
      <c r="J548" s="237">
        <f>ROUND(I548*H548,2)</f>
        <v>0</v>
      </c>
      <c r="K548" s="233" t="s">
        <v>233</v>
      </c>
      <c r="L548" s="238"/>
      <c r="M548" s="239" t="s">
        <v>19</v>
      </c>
      <c r="N548" s="240" t="s">
        <v>44</v>
      </c>
      <c r="O548" s="66"/>
      <c r="P548" s="189">
        <f>O548*H548</f>
        <v>0</v>
      </c>
      <c r="Q548" s="189">
        <v>1</v>
      </c>
      <c r="R548" s="189">
        <f>Q548*H548</f>
        <v>3.7999999999999999E-2</v>
      </c>
      <c r="S548" s="189">
        <v>0</v>
      </c>
      <c r="T548" s="190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91" t="s">
        <v>246</v>
      </c>
      <c r="AT548" s="191" t="s">
        <v>242</v>
      </c>
      <c r="AU548" s="191" t="s">
        <v>82</v>
      </c>
      <c r="AY548" s="19" t="s">
        <v>226</v>
      </c>
      <c r="BE548" s="192">
        <f>IF(N548="základní",J548,0)</f>
        <v>0</v>
      </c>
      <c r="BF548" s="192">
        <f>IF(N548="snížená",J548,0)</f>
        <v>0</v>
      </c>
      <c r="BG548" s="192">
        <f>IF(N548="zákl. přenesená",J548,0)</f>
        <v>0</v>
      </c>
      <c r="BH548" s="192">
        <f>IF(N548="sníž. přenesená",J548,0)</f>
        <v>0</v>
      </c>
      <c r="BI548" s="192">
        <f>IF(N548="nulová",J548,0)</f>
        <v>0</v>
      </c>
      <c r="BJ548" s="19" t="s">
        <v>80</v>
      </c>
      <c r="BK548" s="192">
        <f>ROUND(I548*H548,2)</f>
        <v>0</v>
      </c>
      <c r="BL548" s="19" t="s">
        <v>234</v>
      </c>
      <c r="BM548" s="191" t="s">
        <v>4199</v>
      </c>
    </row>
    <row r="549" spans="1:65" s="14" customFormat="1" ht="11.25">
      <c r="B549" s="209"/>
      <c r="C549" s="210"/>
      <c r="D549" s="200" t="s">
        <v>238</v>
      </c>
      <c r="E549" s="210"/>
      <c r="F549" s="212" t="s">
        <v>4200</v>
      </c>
      <c r="G549" s="210"/>
      <c r="H549" s="213">
        <v>3.7999999999999999E-2</v>
      </c>
      <c r="I549" s="214"/>
      <c r="J549" s="210"/>
      <c r="K549" s="210"/>
      <c r="L549" s="215"/>
      <c r="M549" s="216"/>
      <c r="N549" s="217"/>
      <c r="O549" s="217"/>
      <c r="P549" s="217"/>
      <c r="Q549" s="217"/>
      <c r="R549" s="217"/>
      <c r="S549" s="217"/>
      <c r="T549" s="218"/>
      <c r="AT549" s="219" t="s">
        <v>238</v>
      </c>
      <c r="AU549" s="219" t="s">
        <v>82</v>
      </c>
      <c r="AV549" s="14" t="s">
        <v>82</v>
      </c>
      <c r="AW549" s="14" t="s">
        <v>4</v>
      </c>
      <c r="AX549" s="14" t="s">
        <v>80</v>
      </c>
      <c r="AY549" s="219" t="s">
        <v>226</v>
      </c>
    </row>
    <row r="550" spans="1:65" s="2" customFormat="1" ht="16.5" customHeight="1">
      <c r="A550" s="36"/>
      <c r="B550" s="37"/>
      <c r="C550" s="180" t="s">
        <v>1142</v>
      </c>
      <c r="D550" s="180" t="s">
        <v>229</v>
      </c>
      <c r="E550" s="181" t="s">
        <v>1888</v>
      </c>
      <c r="F550" s="182" t="s">
        <v>1889</v>
      </c>
      <c r="G550" s="183" t="s">
        <v>232</v>
      </c>
      <c r="H550" s="184">
        <v>26.3</v>
      </c>
      <c r="I550" s="185"/>
      <c r="J550" s="186">
        <f>ROUND(I550*H550,2)</f>
        <v>0</v>
      </c>
      <c r="K550" s="182" t="s">
        <v>233</v>
      </c>
      <c r="L550" s="41"/>
      <c r="M550" s="187" t="s">
        <v>19</v>
      </c>
      <c r="N550" s="188" t="s">
        <v>44</v>
      </c>
      <c r="O550" s="66"/>
      <c r="P550" s="189">
        <f>O550*H550</f>
        <v>0</v>
      </c>
      <c r="Q550" s="189">
        <v>3.9825E-4</v>
      </c>
      <c r="R550" s="189">
        <f>Q550*H550</f>
        <v>1.0473975E-2</v>
      </c>
      <c r="S550" s="189">
        <v>0</v>
      </c>
      <c r="T550" s="190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91" t="s">
        <v>234</v>
      </c>
      <c r="AT550" s="191" t="s">
        <v>229</v>
      </c>
      <c r="AU550" s="191" t="s">
        <v>82</v>
      </c>
      <c r="AY550" s="19" t="s">
        <v>226</v>
      </c>
      <c r="BE550" s="192">
        <f>IF(N550="základní",J550,0)</f>
        <v>0</v>
      </c>
      <c r="BF550" s="192">
        <f>IF(N550="snížená",J550,0)</f>
        <v>0</v>
      </c>
      <c r="BG550" s="192">
        <f>IF(N550="zákl. přenesená",J550,0)</f>
        <v>0</v>
      </c>
      <c r="BH550" s="192">
        <f>IF(N550="sníž. přenesená",J550,0)</f>
        <v>0</v>
      </c>
      <c r="BI550" s="192">
        <f>IF(N550="nulová",J550,0)</f>
        <v>0</v>
      </c>
      <c r="BJ550" s="19" t="s">
        <v>80</v>
      </c>
      <c r="BK550" s="192">
        <f>ROUND(I550*H550,2)</f>
        <v>0</v>
      </c>
      <c r="BL550" s="19" t="s">
        <v>234</v>
      </c>
      <c r="BM550" s="191" t="s">
        <v>4201</v>
      </c>
    </row>
    <row r="551" spans="1:65" s="2" customFormat="1" ht="11.25">
      <c r="A551" s="36"/>
      <c r="B551" s="37"/>
      <c r="C551" s="38"/>
      <c r="D551" s="193" t="s">
        <v>236</v>
      </c>
      <c r="E551" s="38"/>
      <c r="F551" s="194" t="s">
        <v>1891</v>
      </c>
      <c r="G551" s="38"/>
      <c r="H551" s="38"/>
      <c r="I551" s="195"/>
      <c r="J551" s="38"/>
      <c r="K551" s="38"/>
      <c r="L551" s="41"/>
      <c r="M551" s="196"/>
      <c r="N551" s="197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236</v>
      </c>
      <c r="AU551" s="19" t="s">
        <v>82</v>
      </c>
    </row>
    <row r="552" spans="1:65" s="14" customFormat="1" ht="11.25">
      <c r="B552" s="209"/>
      <c r="C552" s="210"/>
      <c r="D552" s="200" t="s">
        <v>238</v>
      </c>
      <c r="E552" s="211" t="s">
        <v>19</v>
      </c>
      <c r="F552" s="212" t="s">
        <v>4202</v>
      </c>
      <c r="G552" s="210"/>
      <c r="H552" s="213">
        <v>26.3</v>
      </c>
      <c r="I552" s="214"/>
      <c r="J552" s="210"/>
      <c r="K552" s="210"/>
      <c r="L552" s="215"/>
      <c r="M552" s="216"/>
      <c r="N552" s="217"/>
      <c r="O552" s="217"/>
      <c r="P552" s="217"/>
      <c r="Q552" s="217"/>
      <c r="R552" s="217"/>
      <c r="S552" s="217"/>
      <c r="T552" s="218"/>
      <c r="AT552" s="219" t="s">
        <v>238</v>
      </c>
      <c r="AU552" s="219" t="s">
        <v>82</v>
      </c>
      <c r="AV552" s="14" t="s">
        <v>82</v>
      </c>
      <c r="AW552" s="14" t="s">
        <v>35</v>
      </c>
      <c r="AX552" s="14" t="s">
        <v>73</v>
      </c>
      <c r="AY552" s="219" t="s">
        <v>226</v>
      </c>
    </row>
    <row r="553" spans="1:65" s="15" customFormat="1" ht="11.25">
      <c r="B553" s="220"/>
      <c r="C553" s="221"/>
      <c r="D553" s="200" t="s">
        <v>238</v>
      </c>
      <c r="E553" s="222" t="s">
        <v>19</v>
      </c>
      <c r="F553" s="223" t="s">
        <v>241</v>
      </c>
      <c r="G553" s="221"/>
      <c r="H553" s="224">
        <v>26.3</v>
      </c>
      <c r="I553" s="225"/>
      <c r="J553" s="221"/>
      <c r="K553" s="221"/>
      <c r="L553" s="226"/>
      <c r="M553" s="227"/>
      <c r="N553" s="228"/>
      <c r="O553" s="228"/>
      <c r="P553" s="228"/>
      <c r="Q553" s="228"/>
      <c r="R553" s="228"/>
      <c r="S553" s="228"/>
      <c r="T553" s="229"/>
      <c r="AT553" s="230" t="s">
        <v>238</v>
      </c>
      <c r="AU553" s="230" t="s">
        <v>82</v>
      </c>
      <c r="AV553" s="15" t="s">
        <v>143</v>
      </c>
      <c r="AW553" s="15" t="s">
        <v>35</v>
      </c>
      <c r="AX553" s="15" t="s">
        <v>80</v>
      </c>
      <c r="AY553" s="230" t="s">
        <v>226</v>
      </c>
    </row>
    <row r="554" spans="1:65" s="2" customFormat="1" ht="24.2" customHeight="1">
      <c r="A554" s="36"/>
      <c r="B554" s="37"/>
      <c r="C554" s="231" t="s">
        <v>1148</v>
      </c>
      <c r="D554" s="231" t="s">
        <v>242</v>
      </c>
      <c r="E554" s="232" t="s">
        <v>1894</v>
      </c>
      <c r="F554" s="233" t="s">
        <v>1895</v>
      </c>
      <c r="G554" s="234" t="s">
        <v>232</v>
      </c>
      <c r="H554" s="235">
        <v>30.652999999999999</v>
      </c>
      <c r="I554" s="236"/>
      <c r="J554" s="237">
        <f>ROUND(I554*H554,2)</f>
        <v>0</v>
      </c>
      <c r="K554" s="233" t="s">
        <v>233</v>
      </c>
      <c r="L554" s="238"/>
      <c r="M554" s="239" t="s">
        <v>19</v>
      </c>
      <c r="N554" s="240" t="s">
        <v>44</v>
      </c>
      <c r="O554" s="66"/>
      <c r="P554" s="189">
        <f>O554*H554</f>
        <v>0</v>
      </c>
      <c r="Q554" s="189">
        <v>5.4000000000000003E-3</v>
      </c>
      <c r="R554" s="189">
        <f>Q554*H554</f>
        <v>0.16552620000000001</v>
      </c>
      <c r="S554" s="189">
        <v>0</v>
      </c>
      <c r="T554" s="190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91" t="s">
        <v>246</v>
      </c>
      <c r="AT554" s="191" t="s">
        <v>242</v>
      </c>
      <c r="AU554" s="191" t="s">
        <v>82</v>
      </c>
      <c r="AY554" s="19" t="s">
        <v>226</v>
      </c>
      <c r="BE554" s="192">
        <f>IF(N554="základní",J554,0)</f>
        <v>0</v>
      </c>
      <c r="BF554" s="192">
        <f>IF(N554="snížená",J554,0)</f>
        <v>0</v>
      </c>
      <c r="BG554" s="192">
        <f>IF(N554="zákl. přenesená",J554,0)</f>
        <v>0</v>
      </c>
      <c r="BH554" s="192">
        <f>IF(N554="sníž. přenesená",J554,0)</f>
        <v>0</v>
      </c>
      <c r="BI554" s="192">
        <f>IF(N554="nulová",J554,0)</f>
        <v>0</v>
      </c>
      <c r="BJ554" s="19" t="s">
        <v>80</v>
      </c>
      <c r="BK554" s="192">
        <f>ROUND(I554*H554,2)</f>
        <v>0</v>
      </c>
      <c r="BL554" s="19" t="s">
        <v>234</v>
      </c>
      <c r="BM554" s="191" t="s">
        <v>4203</v>
      </c>
    </row>
    <row r="555" spans="1:65" s="14" customFormat="1" ht="11.25">
      <c r="B555" s="209"/>
      <c r="C555" s="210"/>
      <c r="D555" s="200" t="s">
        <v>238</v>
      </c>
      <c r="E555" s="210"/>
      <c r="F555" s="212" t="s">
        <v>4204</v>
      </c>
      <c r="G555" s="210"/>
      <c r="H555" s="213">
        <v>30.652999999999999</v>
      </c>
      <c r="I555" s="214"/>
      <c r="J555" s="210"/>
      <c r="K555" s="210"/>
      <c r="L555" s="215"/>
      <c r="M555" s="216"/>
      <c r="N555" s="217"/>
      <c r="O555" s="217"/>
      <c r="P555" s="217"/>
      <c r="Q555" s="217"/>
      <c r="R555" s="217"/>
      <c r="S555" s="217"/>
      <c r="T555" s="218"/>
      <c r="AT555" s="219" t="s">
        <v>238</v>
      </c>
      <c r="AU555" s="219" t="s">
        <v>82</v>
      </c>
      <c r="AV555" s="14" t="s">
        <v>82</v>
      </c>
      <c r="AW555" s="14" t="s">
        <v>4</v>
      </c>
      <c r="AX555" s="14" t="s">
        <v>80</v>
      </c>
      <c r="AY555" s="219" t="s">
        <v>226</v>
      </c>
    </row>
    <row r="556" spans="1:65" s="2" customFormat="1" ht="16.5" customHeight="1">
      <c r="A556" s="36"/>
      <c r="B556" s="37"/>
      <c r="C556" s="180" t="s">
        <v>1153</v>
      </c>
      <c r="D556" s="180" t="s">
        <v>229</v>
      </c>
      <c r="E556" s="181" t="s">
        <v>1899</v>
      </c>
      <c r="F556" s="182" t="s">
        <v>1900</v>
      </c>
      <c r="G556" s="183" t="s">
        <v>232</v>
      </c>
      <c r="H556" s="184">
        <v>112.108</v>
      </c>
      <c r="I556" s="185"/>
      <c r="J556" s="186">
        <f>ROUND(I556*H556,2)</f>
        <v>0</v>
      </c>
      <c r="K556" s="182" t="s">
        <v>233</v>
      </c>
      <c r="L556" s="41"/>
      <c r="M556" s="187" t="s">
        <v>19</v>
      </c>
      <c r="N556" s="188" t="s">
        <v>44</v>
      </c>
      <c r="O556" s="66"/>
      <c r="P556" s="189">
        <f>O556*H556</f>
        <v>0</v>
      </c>
      <c r="Q556" s="189">
        <v>3.9825E-4</v>
      </c>
      <c r="R556" s="189">
        <f>Q556*H556</f>
        <v>4.4647011E-2</v>
      </c>
      <c r="S556" s="189">
        <v>0</v>
      </c>
      <c r="T556" s="190">
        <f>S556*H556</f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91" t="s">
        <v>234</v>
      </c>
      <c r="AT556" s="191" t="s">
        <v>229</v>
      </c>
      <c r="AU556" s="191" t="s">
        <v>82</v>
      </c>
      <c r="AY556" s="19" t="s">
        <v>226</v>
      </c>
      <c r="BE556" s="192">
        <f>IF(N556="základní",J556,0)</f>
        <v>0</v>
      </c>
      <c r="BF556" s="192">
        <f>IF(N556="snížená",J556,0)</f>
        <v>0</v>
      </c>
      <c r="BG556" s="192">
        <f>IF(N556="zákl. přenesená",J556,0)</f>
        <v>0</v>
      </c>
      <c r="BH556" s="192">
        <f>IF(N556="sníž. přenesená",J556,0)</f>
        <v>0</v>
      </c>
      <c r="BI556" s="192">
        <f>IF(N556="nulová",J556,0)</f>
        <v>0</v>
      </c>
      <c r="BJ556" s="19" t="s">
        <v>80</v>
      </c>
      <c r="BK556" s="192">
        <f>ROUND(I556*H556,2)</f>
        <v>0</v>
      </c>
      <c r="BL556" s="19" t="s">
        <v>234</v>
      </c>
      <c r="BM556" s="191" t="s">
        <v>4205</v>
      </c>
    </row>
    <row r="557" spans="1:65" s="2" customFormat="1" ht="11.25">
      <c r="A557" s="36"/>
      <c r="B557" s="37"/>
      <c r="C557" s="38"/>
      <c r="D557" s="193" t="s">
        <v>236</v>
      </c>
      <c r="E557" s="38"/>
      <c r="F557" s="194" t="s">
        <v>1902</v>
      </c>
      <c r="G557" s="38"/>
      <c r="H557" s="38"/>
      <c r="I557" s="195"/>
      <c r="J557" s="38"/>
      <c r="K557" s="38"/>
      <c r="L557" s="41"/>
      <c r="M557" s="196"/>
      <c r="N557" s="197"/>
      <c r="O557" s="66"/>
      <c r="P557" s="66"/>
      <c r="Q557" s="66"/>
      <c r="R557" s="66"/>
      <c r="S557" s="66"/>
      <c r="T557" s="67"/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T557" s="19" t="s">
        <v>236</v>
      </c>
      <c r="AU557" s="19" t="s">
        <v>82</v>
      </c>
    </row>
    <row r="558" spans="1:65" s="14" customFormat="1" ht="11.25">
      <c r="B558" s="209"/>
      <c r="C558" s="210"/>
      <c r="D558" s="200" t="s">
        <v>238</v>
      </c>
      <c r="E558" s="211" t="s">
        <v>19</v>
      </c>
      <c r="F558" s="212" t="s">
        <v>4206</v>
      </c>
      <c r="G558" s="210"/>
      <c r="H558" s="213">
        <v>112.108</v>
      </c>
      <c r="I558" s="214"/>
      <c r="J558" s="210"/>
      <c r="K558" s="210"/>
      <c r="L558" s="215"/>
      <c r="M558" s="216"/>
      <c r="N558" s="217"/>
      <c r="O558" s="217"/>
      <c r="P558" s="217"/>
      <c r="Q558" s="217"/>
      <c r="R558" s="217"/>
      <c r="S558" s="217"/>
      <c r="T558" s="218"/>
      <c r="AT558" s="219" t="s">
        <v>238</v>
      </c>
      <c r="AU558" s="219" t="s">
        <v>82</v>
      </c>
      <c r="AV558" s="14" t="s">
        <v>82</v>
      </c>
      <c r="AW558" s="14" t="s">
        <v>35</v>
      </c>
      <c r="AX558" s="14" t="s">
        <v>73</v>
      </c>
      <c r="AY558" s="219" t="s">
        <v>226</v>
      </c>
    </row>
    <row r="559" spans="1:65" s="15" customFormat="1" ht="11.25">
      <c r="B559" s="220"/>
      <c r="C559" s="221"/>
      <c r="D559" s="200" t="s">
        <v>238</v>
      </c>
      <c r="E559" s="222" t="s">
        <v>19</v>
      </c>
      <c r="F559" s="223" t="s">
        <v>241</v>
      </c>
      <c r="G559" s="221"/>
      <c r="H559" s="224">
        <v>112.108</v>
      </c>
      <c r="I559" s="225"/>
      <c r="J559" s="221"/>
      <c r="K559" s="221"/>
      <c r="L559" s="226"/>
      <c r="M559" s="227"/>
      <c r="N559" s="228"/>
      <c r="O559" s="228"/>
      <c r="P559" s="228"/>
      <c r="Q559" s="228"/>
      <c r="R559" s="228"/>
      <c r="S559" s="228"/>
      <c r="T559" s="229"/>
      <c r="AT559" s="230" t="s">
        <v>238</v>
      </c>
      <c r="AU559" s="230" t="s">
        <v>82</v>
      </c>
      <c r="AV559" s="15" t="s">
        <v>143</v>
      </c>
      <c r="AW559" s="15" t="s">
        <v>35</v>
      </c>
      <c r="AX559" s="15" t="s">
        <v>80</v>
      </c>
      <c r="AY559" s="230" t="s">
        <v>226</v>
      </c>
    </row>
    <row r="560" spans="1:65" s="2" customFormat="1" ht="24.2" customHeight="1">
      <c r="A560" s="36"/>
      <c r="B560" s="37"/>
      <c r="C560" s="231" t="s">
        <v>1159</v>
      </c>
      <c r="D560" s="231" t="s">
        <v>242</v>
      </c>
      <c r="E560" s="232" t="s">
        <v>1894</v>
      </c>
      <c r="F560" s="233" t="s">
        <v>1895</v>
      </c>
      <c r="G560" s="234" t="s">
        <v>232</v>
      </c>
      <c r="H560" s="235">
        <v>136.88399999999999</v>
      </c>
      <c r="I560" s="236"/>
      <c r="J560" s="237">
        <f>ROUND(I560*H560,2)</f>
        <v>0</v>
      </c>
      <c r="K560" s="233" t="s">
        <v>233</v>
      </c>
      <c r="L560" s="238"/>
      <c r="M560" s="239" t="s">
        <v>19</v>
      </c>
      <c r="N560" s="240" t="s">
        <v>44</v>
      </c>
      <c r="O560" s="66"/>
      <c r="P560" s="189">
        <f>O560*H560</f>
        <v>0</v>
      </c>
      <c r="Q560" s="189">
        <v>5.4000000000000003E-3</v>
      </c>
      <c r="R560" s="189">
        <f>Q560*H560</f>
        <v>0.73917359999999999</v>
      </c>
      <c r="S560" s="189">
        <v>0</v>
      </c>
      <c r="T560" s="190">
        <f>S560*H560</f>
        <v>0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91" t="s">
        <v>246</v>
      </c>
      <c r="AT560" s="191" t="s">
        <v>242</v>
      </c>
      <c r="AU560" s="191" t="s">
        <v>82</v>
      </c>
      <c r="AY560" s="19" t="s">
        <v>226</v>
      </c>
      <c r="BE560" s="192">
        <f>IF(N560="základní",J560,0)</f>
        <v>0</v>
      </c>
      <c r="BF560" s="192">
        <f>IF(N560="snížená",J560,0)</f>
        <v>0</v>
      </c>
      <c r="BG560" s="192">
        <f>IF(N560="zákl. přenesená",J560,0)</f>
        <v>0</v>
      </c>
      <c r="BH560" s="192">
        <f>IF(N560="sníž. přenesená",J560,0)</f>
        <v>0</v>
      </c>
      <c r="BI560" s="192">
        <f>IF(N560="nulová",J560,0)</f>
        <v>0</v>
      </c>
      <c r="BJ560" s="19" t="s">
        <v>80</v>
      </c>
      <c r="BK560" s="192">
        <f>ROUND(I560*H560,2)</f>
        <v>0</v>
      </c>
      <c r="BL560" s="19" t="s">
        <v>234</v>
      </c>
      <c r="BM560" s="191" t="s">
        <v>4207</v>
      </c>
    </row>
    <row r="561" spans="1:65" s="14" customFormat="1" ht="11.25">
      <c r="B561" s="209"/>
      <c r="C561" s="210"/>
      <c r="D561" s="200" t="s">
        <v>238</v>
      </c>
      <c r="E561" s="210"/>
      <c r="F561" s="212" t="s">
        <v>4208</v>
      </c>
      <c r="G561" s="210"/>
      <c r="H561" s="213">
        <v>136.88399999999999</v>
      </c>
      <c r="I561" s="214"/>
      <c r="J561" s="210"/>
      <c r="K561" s="210"/>
      <c r="L561" s="215"/>
      <c r="M561" s="216"/>
      <c r="N561" s="217"/>
      <c r="O561" s="217"/>
      <c r="P561" s="217"/>
      <c r="Q561" s="217"/>
      <c r="R561" s="217"/>
      <c r="S561" s="217"/>
      <c r="T561" s="218"/>
      <c r="AT561" s="219" t="s">
        <v>238</v>
      </c>
      <c r="AU561" s="219" t="s">
        <v>82</v>
      </c>
      <c r="AV561" s="14" t="s">
        <v>82</v>
      </c>
      <c r="AW561" s="14" t="s">
        <v>4</v>
      </c>
      <c r="AX561" s="14" t="s">
        <v>80</v>
      </c>
      <c r="AY561" s="219" t="s">
        <v>226</v>
      </c>
    </row>
    <row r="562" spans="1:65" s="2" customFormat="1" ht="24.2" customHeight="1">
      <c r="A562" s="36"/>
      <c r="B562" s="37"/>
      <c r="C562" s="180" t="s">
        <v>1164</v>
      </c>
      <c r="D562" s="180" t="s">
        <v>229</v>
      </c>
      <c r="E562" s="181" t="s">
        <v>1908</v>
      </c>
      <c r="F562" s="182" t="s">
        <v>1909</v>
      </c>
      <c r="G562" s="183" t="s">
        <v>232</v>
      </c>
      <c r="H562" s="184">
        <v>92.908000000000001</v>
      </c>
      <c r="I562" s="185"/>
      <c r="J562" s="186">
        <f>ROUND(I562*H562,2)</f>
        <v>0</v>
      </c>
      <c r="K562" s="182" t="s">
        <v>233</v>
      </c>
      <c r="L562" s="41"/>
      <c r="M562" s="187" t="s">
        <v>19</v>
      </c>
      <c r="N562" s="188" t="s">
        <v>44</v>
      </c>
      <c r="O562" s="66"/>
      <c r="P562" s="189">
        <f>O562*H562</f>
        <v>0</v>
      </c>
      <c r="Q562" s="189">
        <v>3.9500000000000001E-4</v>
      </c>
      <c r="R562" s="189">
        <f>Q562*H562</f>
        <v>3.6698660000000001E-2</v>
      </c>
      <c r="S562" s="189">
        <v>0</v>
      </c>
      <c r="T562" s="190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91" t="s">
        <v>234</v>
      </c>
      <c r="AT562" s="191" t="s">
        <v>229</v>
      </c>
      <c r="AU562" s="191" t="s">
        <v>82</v>
      </c>
      <c r="AY562" s="19" t="s">
        <v>226</v>
      </c>
      <c r="BE562" s="192">
        <f>IF(N562="základní",J562,0)</f>
        <v>0</v>
      </c>
      <c r="BF562" s="192">
        <f>IF(N562="snížená",J562,0)</f>
        <v>0</v>
      </c>
      <c r="BG562" s="192">
        <f>IF(N562="zákl. přenesená",J562,0)</f>
        <v>0</v>
      </c>
      <c r="BH562" s="192">
        <f>IF(N562="sníž. přenesená",J562,0)</f>
        <v>0</v>
      </c>
      <c r="BI562" s="192">
        <f>IF(N562="nulová",J562,0)</f>
        <v>0</v>
      </c>
      <c r="BJ562" s="19" t="s">
        <v>80</v>
      </c>
      <c r="BK562" s="192">
        <f>ROUND(I562*H562,2)</f>
        <v>0</v>
      </c>
      <c r="BL562" s="19" t="s">
        <v>234</v>
      </c>
      <c r="BM562" s="191" t="s">
        <v>4209</v>
      </c>
    </row>
    <row r="563" spans="1:65" s="2" customFormat="1" ht="11.25">
      <c r="A563" s="36"/>
      <c r="B563" s="37"/>
      <c r="C563" s="38"/>
      <c r="D563" s="193" t="s">
        <v>236</v>
      </c>
      <c r="E563" s="38"/>
      <c r="F563" s="194" t="s">
        <v>1911</v>
      </c>
      <c r="G563" s="38"/>
      <c r="H563" s="38"/>
      <c r="I563" s="195"/>
      <c r="J563" s="38"/>
      <c r="K563" s="38"/>
      <c r="L563" s="41"/>
      <c r="M563" s="196"/>
      <c r="N563" s="197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236</v>
      </c>
      <c r="AU563" s="19" t="s">
        <v>82</v>
      </c>
    </row>
    <row r="564" spans="1:65" s="13" customFormat="1" ht="11.25">
      <c r="B564" s="198"/>
      <c r="C564" s="199"/>
      <c r="D564" s="200" t="s">
        <v>238</v>
      </c>
      <c r="E564" s="201" t="s">
        <v>19</v>
      </c>
      <c r="F564" s="202" t="s">
        <v>4196</v>
      </c>
      <c r="G564" s="199"/>
      <c r="H564" s="201" t="s">
        <v>19</v>
      </c>
      <c r="I564" s="203"/>
      <c r="J564" s="199"/>
      <c r="K564" s="199"/>
      <c r="L564" s="204"/>
      <c r="M564" s="205"/>
      <c r="N564" s="206"/>
      <c r="O564" s="206"/>
      <c r="P564" s="206"/>
      <c r="Q564" s="206"/>
      <c r="R564" s="206"/>
      <c r="S564" s="206"/>
      <c r="T564" s="207"/>
      <c r="AT564" s="208" t="s">
        <v>238</v>
      </c>
      <c r="AU564" s="208" t="s">
        <v>82</v>
      </c>
      <c r="AV564" s="13" t="s">
        <v>80</v>
      </c>
      <c r="AW564" s="13" t="s">
        <v>35</v>
      </c>
      <c r="AX564" s="13" t="s">
        <v>73</v>
      </c>
      <c r="AY564" s="208" t="s">
        <v>226</v>
      </c>
    </row>
    <row r="565" spans="1:65" s="13" customFormat="1" ht="11.25">
      <c r="B565" s="198"/>
      <c r="C565" s="199"/>
      <c r="D565" s="200" t="s">
        <v>238</v>
      </c>
      <c r="E565" s="201" t="s">
        <v>19</v>
      </c>
      <c r="F565" s="202" t="s">
        <v>3929</v>
      </c>
      <c r="G565" s="199"/>
      <c r="H565" s="201" t="s">
        <v>19</v>
      </c>
      <c r="I565" s="203"/>
      <c r="J565" s="199"/>
      <c r="K565" s="199"/>
      <c r="L565" s="204"/>
      <c r="M565" s="205"/>
      <c r="N565" s="206"/>
      <c r="O565" s="206"/>
      <c r="P565" s="206"/>
      <c r="Q565" s="206"/>
      <c r="R565" s="206"/>
      <c r="S565" s="206"/>
      <c r="T565" s="207"/>
      <c r="AT565" s="208" t="s">
        <v>238</v>
      </c>
      <c r="AU565" s="208" t="s">
        <v>82</v>
      </c>
      <c r="AV565" s="13" t="s">
        <v>80</v>
      </c>
      <c r="AW565" s="13" t="s">
        <v>35</v>
      </c>
      <c r="AX565" s="13" t="s">
        <v>73</v>
      </c>
      <c r="AY565" s="208" t="s">
        <v>226</v>
      </c>
    </row>
    <row r="566" spans="1:65" s="14" customFormat="1" ht="11.25">
      <c r="B566" s="209"/>
      <c r="C566" s="210"/>
      <c r="D566" s="200" t="s">
        <v>238</v>
      </c>
      <c r="E566" s="211" t="s">
        <v>19</v>
      </c>
      <c r="F566" s="212" t="s">
        <v>4210</v>
      </c>
      <c r="G566" s="210"/>
      <c r="H566" s="213">
        <v>48.03</v>
      </c>
      <c r="I566" s="214"/>
      <c r="J566" s="210"/>
      <c r="K566" s="210"/>
      <c r="L566" s="215"/>
      <c r="M566" s="216"/>
      <c r="N566" s="217"/>
      <c r="O566" s="217"/>
      <c r="P566" s="217"/>
      <c r="Q566" s="217"/>
      <c r="R566" s="217"/>
      <c r="S566" s="217"/>
      <c r="T566" s="218"/>
      <c r="AT566" s="219" t="s">
        <v>238</v>
      </c>
      <c r="AU566" s="219" t="s">
        <v>82</v>
      </c>
      <c r="AV566" s="14" t="s">
        <v>82</v>
      </c>
      <c r="AW566" s="14" t="s">
        <v>35</v>
      </c>
      <c r="AX566" s="14" t="s">
        <v>73</v>
      </c>
      <c r="AY566" s="219" t="s">
        <v>226</v>
      </c>
    </row>
    <row r="567" spans="1:65" s="16" customFormat="1" ht="11.25">
      <c r="B567" s="253"/>
      <c r="C567" s="254"/>
      <c r="D567" s="200" t="s">
        <v>238</v>
      </c>
      <c r="E567" s="255" t="s">
        <v>19</v>
      </c>
      <c r="F567" s="256" t="s">
        <v>1207</v>
      </c>
      <c r="G567" s="254"/>
      <c r="H567" s="257">
        <v>48.03</v>
      </c>
      <c r="I567" s="258"/>
      <c r="J567" s="254"/>
      <c r="K567" s="254"/>
      <c r="L567" s="259"/>
      <c r="M567" s="260"/>
      <c r="N567" s="261"/>
      <c r="O567" s="261"/>
      <c r="P567" s="261"/>
      <c r="Q567" s="261"/>
      <c r="R567" s="261"/>
      <c r="S567" s="261"/>
      <c r="T567" s="262"/>
      <c r="AT567" s="263" t="s">
        <v>238</v>
      </c>
      <c r="AU567" s="263" t="s">
        <v>82</v>
      </c>
      <c r="AV567" s="16" t="s">
        <v>90</v>
      </c>
      <c r="AW567" s="16" t="s">
        <v>35</v>
      </c>
      <c r="AX567" s="16" t="s">
        <v>73</v>
      </c>
      <c r="AY567" s="263" t="s">
        <v>226</v>
      </c>
    </row>
    <row r="568" spans="1:65" s="13" customFormat="1" ht="11.25">
      <c r="B568" s="198"/>
      <c r="C568" s="199"/>
      <c r="D568" s="200" t="s">
        <v>238</v>
      </c>
      <c r="E568" s="201" t="s">
        <v>19</v>
      </c>
      <c r="F568" s="202" t="s">
        <v>3936</v>
      </c>
      <c r="G568" s="199"/>
      <c r="H568" s="201" t="s">
        <v>19</v>
      </c>
      <c r="I568" s="203"/>
      <c r="J568" s="199"/>
      <c r="K568" s="199"/>
      <c r="L568" s="204"/>
      <c r="M568" s="205"/>
      <c r="N568" s="206"/>
      <c r="O568" s="206"/>
      <c r="P568" s="206"/>
      <c r="Q568" s="206"/>
      <c r="R568" s="206"/>
      <c r="S568" s="206"/>
      <c r="T568" s="207"/>
      <c r="AT568" s="208" t="s">
        <v>238</v>
      </c>
      <c r="AU568" s="208" t="s">
        <v>82</v>
      </c>
      <c r="AV568" s="13" t="s">
        <v>80</v>
      </c>
      <c r="AW568" s="13" t="s">
        <v>35</v>
      </c>
      <c r="AX568" s="13" t="s">
        <v>73</v>
      </c>
      <c r="AY568" s="208" t="s">
        <v>226</v>
      </c>
    </row>
    <row r="569" spans="1:65" s="14" customFormat="1" ht="11.25">
      <c r="B569" s="209"/>
      <c r="C569" s="210"/>
      <c r="D569" s="200" t="s">
        <v>238</v>
      </c>
      <c r="E569" s="211" t="s">
        <v>19</v>
      </c>
      <c r="F569" s="212" t="s">
        <v>4211</v>
      </c>
      <c r="G569" s="210"/>
      <c r="H569" s="213">
        <v>44.878</v>
      </c>
      <c r="I569" s="214"/>
      <c r="J569" s="210"/>
      <c r="K569" s="210"/>
      <c r="L569" s="215"/>
      <c r="M569" s="216"/>
      <c r="N569" s="217"/>
      <c r="O569" s="217"/>
      <c r="P569" s="217"/>
      <c r="Q569" s="217"/>
      <c r="R569" s="217"/>
      <c r="S569" s="217"/>
      <c r="T569" s="218"/>
      <c r="AT569" s="219" t="s">
        <v>238</v>
      </c>
      <c r="AU569" s="219" t="s">
        <v>82</v>
      </c>
      <c r="AV569" s="14" t="s">
        <v>82</v>
      </c>
      <c r="AW569" s="14" t="s">
        <v>35</v>
      </c>
      <c r="AX569" s="14" t="s">
        <v>73</v>
      </c>
      <c r="AY569" s="219" t="s">
        <v>226</v>
      </c>
    </row>
    <row r="570" spans="1:65" s="16" customFormat="1" ht="11.25">
      <c r="B570" s="253"/>
      <c r="C570" s="254"/>
      <c r="D570" s="200" t="s">
        <v>238</v>
      </c>
      <c r="E570" s="255" t="s">
        <v>19</v>
      </c>
      <c r="F570" s="256" t="s">
        <v>1207</v>
      </c>
      <c r="G570" s="254"/>
      <c r="H570" s="257">
        <v>44.878</v>
      </c>
      <c r="I570" s="258"/>
      <c r="J570" s="254"/>
      <c r="K570" s="254"/>
      <c r="L570" s="259"/>
      <c r="M570" s="260"/>
      <c r="N570" s="261"/>
      <c r="O570" s="261"/>
      <c r="P570" s="261"/>
      <c r="Q570" s="261"/>
      <c r="R570" s="261"/>
      <c r="S570" s="261"/>
      <c r="T570" s="262"/>
      <c r="AT570" s="263" t="s">
        <v>238</v>
      </c>
      <c r="AU570" s="263" t="s">
        <v>82</v>
      </c>
      <c r="AV570" s="16" t="s">
        <v>90</v>
      </c>
      <c r="AW570" s="16" t="s">
        <v>35</v>
      </c>
      <c r="AX570" s="16" t="s">
        <v>73</v>
      </c>
      <c r="AY570" s="263" t="s">
        <v>226</v>
      </c>
    </row>
    <row r="571" spans="1:65" s="15" customFormat="1" ht="11.25">
      <c r="B571" s="220"/>
      <c r="C571" s="221"/>
      <c r="D571" s="200" t="s">
        <v>238</v>
      </c>
      <c r="E571" s="222" t="s">
        <v>19</v>
      </c>
      <c r="F571" s="223" t="s">
        <v>241</v>
      </c>
      <c r="G571" s="221"/>
      <c r="H571" s="224">
        <v>92.908000000000001</v>
      </c>
      <c r="I571" s="225"/>
      <c r="J571" s="221"/>
      <c r="K571" s="221"/>
      <c r="L571" s="226"/>
      <c r="M571" s="227"/>
      <c r="N571" s="228"/>
      <c r="O571" s="228"/>
      <c r="P571" s="228"/>
      <c r="Q571" s="228"/>
      <c r="R571" s="228"/>
      <c r="S571" s="228"/>
      <c r="T571" s="229"/>
      <c r="AT571" s="230" t="s">
        <v>238</v>
      </c>
      <c r="AU571" s="230" t="s">
        <v>82</v>
      </c>
      <c r="AV571" s="15" t="s">
        <v>143</v>
      </c>
      <c r="AW571" s="15" t="s">
        <v>35</v>
      </c>
      <c r="AX571" s="15" t="s">
        <v>80</v>
      </c>
      <c r="AY571" s="230" t="s">
        <v>226</v>
      </c>
    </row>
    <row r="572" spans="1:65" s="2" customFormat="1" ht="16.5" customHeight="1">
      <c r="A572" s="36"/>
      <c r="B572" s="37"/>
      <c r="C572" s="180" t="s">
        <v>1170</v>
      </c>
      <c r="D572" s="180" t="s">
        <v>229</v>
      </c>
      <c r="E572" s="181" t="s">
        <v>1914</v>
      </c>
      <c r="F572" s="182" t="s">
        <v>1915</v>
      </c>
      <c r="G572" s="183" t="s">
        <v>328</v>
      </c>
      <c r="H572" s="184">
        <v>64</v>
      </c>
      <c r="I572" s="185"/>
      <c r="J572" s="186">
        <f>ROUND(I572*H572,2)</f>
        <v>0</v>
      </c>
      <c r="K572" s="182" t="s">
        <v>233</v>
      </c>
      <c r="L572" s="41"/>
      <c r="M572" s="187" t="s">
        <v>19</v>
      </c>
      <c r="N572" s="188" t="s">
        <v>44</v>
      </c>
      <c r="O572" s="66"/>
      <c r="P572" s="189">
        <f>O572*H572</f>
        <v>0</v>
      </c>
      <c r="Q572" s="189">
        <v>1.6000000000000001E-4</v>
      </c>
      <c r="R572" s="189">
        <f>Q572*H572</f>
        <v>1.0240000000000001E-2</v>
      </c>
      <c r="S572" s="189">
        <v>0</v>
      </c>
      <c r="T572" s="190">
        <f>S572*H572</f>
        <v>0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91" t="s">
        <v>234</v>
      </c>
      <c r="AT572" s="191" t="s">
        <v>229</v>
      </c>
      <c r="AU572" s="191" t="s">
        <v>82</v>
      </c>
      <c r="AY572" s="19" t="s">
        <v>226</v>
      </c>
      <c r="BE572" s="192">
        <f>IF(N572="základní",J572,0)</f>
        <v>0</v>
      </c>
      <c r="BF572" s="192">
        <f>IF(N572="snížená",J572,0)</f>
        <v>0</v>
      </c>
      <c r="BG572" s="192">
        <f>IF(N572="zákl. přenesená",J572,0)</f>
        <v>0</v>
      </c>
      <c r="BH572" s="192">
        <f>IF(N572="sníž. přenesená",J572,0)</f>
        <v>0</v>
      </c>
      <c r="BI572" s="192">
        <f>IF(N572="nulová",J572,0)</f>
        <v>0</v>
      </c>
      <c r="BJ572" s="19" t="s">
        <v>80</v>
      </c>
      <c r="BK572" s="192">
        <f>ROUND(I572*H572,2)</f>
        <v>0</v>
      </c>
      <c r="BL572" s="19" t="s">
        <v>234</v>
      </c>
      <c r="BM572" s="191" t="s">
        <v>4212</v>
      </c>
    </row>
    <row r="573" spans="1:65" s="2" customFormat="1" ht="11.25">
      <c r="A573" s="36"/>
      <c r="B573" s="37"/>
      <c r="C573" s="38"/>
      <c r="D573" s="193" t="s">
        <v>236</v>
      </c>
      <c r="E573" s="38"/>
      <c r="F573" s="194" t="s">
        <v>1917</v>
      </c>
      <c r="G573" s="38"/>
      <c r="H573" s="38"/>
      <c r="I573" s="195"/>
      <c r="J573" s="38"/>
      <c r="K573" s="38"/>
      <c r="L573" s="41"/>
      <c r="M573" s="196"/>
      <c r="N573" s="197"/>
      <c r="O573" s="66"/>
      <c r="P573" s="66"/>
      <c r="Q573" s="66"/>
      <c r="R573" s="66"/>
      <c r="S573" s="66"/>
      <c r="T573" s="67"/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T573" s="19" t="s">
        <v>236</v>
      </c>
      <c r="AU573" s="19" t="s">
        <v>82</v>
      </c>
    </row>
    <row r="574" spans="1:65" s="13" customFormat="1" ht="11.25">
      <c r="B574" s="198"/>
      <c r="C574" s="199"/>
      <c r="D574" s="200" t="s">
        <v>238</v>
      </c>
      <c r="E574" s="201" t="s">
        <v>19</v>
      </c>
      <c r="F574" s="202" t="s">
        <v>4196</v>
      </c>
      <c r="G574" s="199"/>
      <c r="H574" s="201" t="s">
        <v>19</v>
      </c>
      <c r="I574" s="203"/>
      <c r="J574" s="199"/>
      <c r="K574" s="199"/>
      <c r="L574" s="204"/>
      <c r="M574" s="205"/>
      <c r="N574" s="206"/>
      <c r="O574" s="206"/>
      <c r="P574" s="206"/>
      <c r="Q574" s="206"/>
      <c r="R574" s="206"/>
      <c r="S574" s="206"/>
      <c r="T574" s="207"/>
      <c r="AT574" s="208" t="s">
        <v>238</v>
      </c>
      <c r="AU574" s="208" t="s">
        <v>82</v>
      </c>
      <c r="AV574" s="13" t="s">
        <v>80</v>
      </c>
      <c r="AW574" s="13" t="s">
        <v>35</v>
      </c>
      <c r="AX574" s="13" t="s">
        <v>73</v>
      </c>
      <c r="AY574" s="208" t="s">
        <v>226</v>
      </c>
    </row>
    <row r="575" spans="1:65" s="13" customFormat="1" ht="11.25">
      <c r="B575" s="198"/>
      <c r="C575" s="199"/>
      <c r="D575" s="200" t="s">
        <v>238</v>
      </c>
      <c r="E575" s="201" t="s">
        <v>19</v>
      </c>
      <c r="F575" s="202" t="s">
        <v>3929</v>
      </c>
      <c r="G575" s="199"/>
      <c r="H575" s="201" t="s">
        <v>19</v>
      </c>
      <c r="I575" s="203"/>
      <c r="J575" s="199"/>
      <c r="K575" s="199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238</v>
      </c>
      <c r="AU575" s="208" t="s">
        <v>82</v>
      </c>
      <c r="AV575" s="13" t="s">
        <v>80</v>
      </c>
      <c r="AW575" s="13" t="s">
        <v>35</v>
      </c>
      <c r="AX575" s="13" t="s">
        <v>73</v>
      </c>
      <c r="AY575" s="208" t="s">
        <v>226</v>
      </c>
    </row>
    <row r="576" spans="1:65" s="14" customFormat="1" ht="11.25">
      <c r="B576" s="209"/>
      <c r="C576" s="210"/>
      <c r="D576" s="200" t="s">
        <v>238</v>
      </c>
      <c r="E576" s="211" t="s">
        <v>19</v>
      </c>
      <c r="F576" s="212" t="s">
        <v>4213</v>
      </c>
      <c r="G576" s="210"/>
      <c r="H576" s="213">
        <v>29.7</v>
      </c>
      <c r="I576" s="214"/>
      <c r="J576" s="210"/>
      <c r="K576" s="210"/>
      <c r="L576" s="215"/>
      <c r="M576" s="216"/>
      <c r="N576" s="217"/>
      <c r="O576" s="217"/>
      <c r="P576" s="217"/>
      <c r="Q576" s="217"/>
      <c r="R576" s="217"/>
      <c r="S576" s="217"/>
      <c r="T576" s="218"/>
      <c r="AT576" s="219" t="s">
        <v>238</v>
      </c>
      <c r="AU576" s="219" t="s">
        <v>82</v>
      </c>
      <c r="AV576" s="14" t="s">
        <v>82</v>
      </c>
      <c r="AW576" s="14" t="s">
        <v>35</v>
      </c>
      <c r="AX576" s="14" t="s">
        <v>73</v>
      </c>
      <c r="AY576" s="219" t="s">
        <v>226</v>
      </c>
    </row>
    <row r="577" spans="1:65" s="16" customFormat="1" ht="11.25">
      <c r="B577" s="253"/>
      <c r="C577" s="254"/>
      <c r="D577" s="200" t="s">
        <v>238</v>
      </c>
      <c r="E577" s="255" t="s">
        <v>19</v>
      </c>
      <c r="F577" s="256" t="s">
        <v>1207</v>
      </c>
      <c r="G577" s="254"/>
      <c r="H577" s="257">
        <v>29.7</v>
      </c>
      <c r="I577" s="258"/>
      <c r="J577" s="254"/>
      <c r="K577" s="254"/>
      <c r="L577" s="259"/>
      <c r="M577" s="260"/>
      <c r="N577" s="261"/>
      <c r="O577" s="261"/>
      <c r="P577" s="261"/>
      <c r="Q577" s="261"/>
      <c r="R577" s="261"/>
      <c r="S577" s="261"/>
      <c r="T577" s="262"/>
      <c r="AT577" s="263" t="s">
        <v>238</v>
      </c>
      <c r="AU577" s="263" t="s">
        <v>82</v>
      </c>
      <c r="AV577" s="16" t="s">
        <v>90</v>
      </c>
      <c r="AW577" s="16" t="s">
        <v>35</v>
      </c>
      <c r="AX577" s="16" t="s">
        <v>73</v>
      </c>
      <c r="AY577" s="263" t="s">
        <v>226</v>
      </c>
    </row>
    <row r="578" spans="1:65" s="13" customFormat="1" ht="11.25">
      <c r="B578" s="198"/>
      <c r="C578" s="199"/>
      <c r="D578" s="200" t="s">
        <v>238</v>
      </c>
      <c r="E578" s="201" t="s">
        <v>19</v>
      </c>
      <c r="F578" s="202" t="s">
        <v>3936</v>
      </c>
      <c r="G578" s="199"/>
      <c r="H578" s="201" t="s">
        <v>19</v>
      </c>
      <c r="I578" s="203"/>
      <c r="J578" s="199"/>
      <c r="K578" s="199"/>
      <c r="L578" s="204"/>
      <c r="M578" s="205"/>
      <c r="N578" s="206"/>
      <c r="O578" s="206"/>
      <c r="P578" s="206"/>
      <c r="Q578" s="206"/>
      <c r="R578" s="206"/>
      <c r="S578" s="206"/>
      <c r="T578" s="207"/>
      <c r="AT578" s="208" t="s">
        <v>238</v>
      </c>
      <c r="AU578" s="208" t="s">
        <v>82</v>
      </c>
      <c r="AV578" s="13" t="s">
        <v>80</v>
      </c>
      <c r="AW578" s="13" t="s">
        <v>35</v>
      </c>
      <c r="AX578" s="13" t="s">
        <v>73</v>
      </c>
      <c r="AY578" s="208" t="s">
        <v>226</v>
      </c>
    </row>
    <row r="579" spans="1:65" s="14" customFormat="1" ht="11.25">
      <c r="B579" s="209"/>
      <c r="C579" s="210"/>
      <c r="D579" s="200" t="s">
        <v>238</v>
      </c>
      <c r="E579" s="211" t="s">
        <v>19</v>
      </c>
      <c r="F579" s="212" t="s">
        <v>4214</v>
      </c>
      <c r="G579" s="210"/>
      <c r="H579" s="213">
        <v>34.299999999999997</v>
      </c>
      <c r="I579" s="214"/>
      <c r="J579" s="210"/>
      <c r="K579" s="210"/>
      <c r="L579" s="215"/>
      <c r="M579" s="216"/>
      <c r="N579" s="217"/>
      <c r="O579" s="217"/>
      <c r="P579" s="217"/>
      <c r="Q579" s="217"/>
      <c r="R579" s="217"/>
      <c r="S579" s="217"/>
      <c r="T579" s="218"/>
      <c r="AT579" s="219" t="s">
        <v>238</v>
      </c>
      <c r="AU579" s="219" t="s">
        <v>82</v>
      </c>
      <c r="AV579" s="14" t="s">
        <v>82</v>
      </c>
      <c r="AW579" s="14" t="s">
        <v>35</v>
      </c>
      <c r="AX579" s="14" t="s">
        <v>73</v>
      </c>
      <c r="AY579" s="219" t="s">
        <v>226</v>
      </c>
    </row>
    <row r="580" spans="1:65" s="16" customFormat="1" ht="11.25">
      <c r="B580" s="253"/>
      <c r="C580" s="254"/>
      <c r="D580" s="200" t="s">
        <v>238</v>
      </c>
      <c r="E580" s="255" t="s">
        <v>19</v>
      </c>
      <c r="F580" s="256" t="s">
        <v>1207</v>
      </c>
      <c r="G580" s="254"/>
      <c r="H580" s="257">
        <v>34.299999999999997</v>
      </c>
      <c r="I580" s="258"/>
      <c r="J580" s="254"/>
      <c r="K580" s="254"/>
      <c r="L580" s="259"/>
      <c r="M580" s="260"/>
      <c r="N580" s="261"/>
      <c r="O580" s="261"/>
      <c r="P580" s="261"/>
      <c r="Q580" s="261"/>
      <c r="R580" s="261"/>
      <c r="S580" s="261"/>
      <c r="T580" s="262"/>
      <c r="AT580" s="263" t="s">
        <v>238</v>
      </c>
      <c r="AU580" s="263" t="s">
        <v>82</v>
      </c>
      <c r="AV580" s="16" t="s">
        <v>90</v>
      </c>
      <c r="AW580" s="16" t="s">
        <v>35</v>
      </c>
      <c r="AX580" s="16" t="s">
        <v>73</v>
      </c>
      <c r="AY580" s="263" t="s">
        <v>226</v>
      </c>
    </row>
    <row r="581" spans="1:65" s="15" customFormat="1" ht="11.25">
      <c r="B581" s="220"/>
      <c r="C581" s="221"/>
      <c r="D581" s="200" t="s">
        <v>238</v>
      </c>
      <c r="E581" s="222" t="s">
        <v>19</v>
      </c>
      <c r="F581" s="223" t="s">
        <v>241</v>
      </c>
      <c r="G581" s="221"/>
      <c r="H581" s="224">
        <v>64</v>
      </c>
      <c r="I581" s="225"/>
      <c r="J581" s="221"/>
      <c r="K581" s="221"/>
      <c r="L581" s="226"/>
      <c r="M581" s="227"/>
      <c r="N581" s="228"/>
      <c r="O581" s="228"/>
      <c r="P581" s="228"/>
      <c r="Q581" s="228"/>
      <c r="R581" s="228"/>
      <c r="S581" s="228"/>
      <c r="T581" s="229"/>
      <c r="AT581" s="230" t="s">
        <v>238</v>
      </c>
      <c r="AU581" s="230" t="s">
        <v>82</v>
      </c>
      <c r="AV581" s="15" t="s">
        <v>143</v>
      </c>
      <c r="AW581" s="15" t="s">
        <v>35</v>
      </c>
      <c r="AX581" s="15" t="s">
        <v>80</v>
      </c>
      <c r="AY581" s="230" t="s">
        <v>226</v>
      </c>
    </row>
    <row r="582" spans="1:65" s="2" customFormat="1" ht="24.2" customHeight="1">
      <c r="A582" s="36"/>
      <c r="B582" s="37"/>
      <c r="C582" s="180" t="s">
        <v>1776</v>
      </c>
      <c r="D582" s="180" t="s">
        <v>229</v>
      </c>
      <c r="E582" s="181" t="s">
        <v>1929</v>
      </c>
      <c r="F582" s="182" t="s">
        <v>1930</v>
      </c>
      <c r="G582" s="183" t="s">
        <v>245</v>
      </c>
      <c r="H582" s="184">
        <v>1.054</v>
      </c>
      <c r="I582" s="185"/>
      <c r="J582" s="186">
        <f>ROUND(I582*H582,2)</f>
        <v>0</v>
      </c>
      <c r="K582" s="182" t="s">
        <v>233</v>
      </c>
      <c r="L582" s="41"/>
      <c r="M582" s="187" t="s">
        <v>19</v>
      </c>
      <c r="N582" s="188" t="s">
        <v>44</v>
      </c>
      <c r="O582" s="66"/>
      <c r="P582" s="189">
        <f>O582*H582</f>
        <v>0</v>
      </c>
      <c r="Q582" s="189">
        <v>0</v>
      </c>
      <c r="R582" s="189">
        <f>Q582*H582</f>
        <v>0</v>
      </c>
      <c r="S582" s="189">
        <v>0</v>
      </c>
      <c r="T582" s="190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91" t="s">
        <v>234</v>
      </c>
      <c r="AT582" s="191" t="s">
        <v>229</v>
      </c>
      <c r="AU582" s="191" t="s">
        <v>82</v>
      </c>
      <c r="AY582" s="19" t="s">
        <v>226</v>
      </c>
      <c r="BE582" s="192">
        <f>IF(N582="základní",J582,0)</f>
        <v>0</v>
      </c>
      <c r="BF582" s="192">
        <f>IF(N582="snížená",J582,0)</f>
        <v>0</v>
      </c>
      <c r="BG582" s="192">
        <f>IF(N582="zákl. přenesená",J582,0)</f>
        <v>0</v>
      </c>
      <c r="BH582" s="192">
        <f>IF(N582="sníž. přenesená",J582,0)</f>
        <v>0</v>
      </c>
      <c r="BI582" s="192">
        <f>IF(N582="nulová",J582,0)</f>
        <v>0</v>
      </c>
      <c r="BJ582" s="19" t="s">
        <v>80</v>
      </c>
      <c r="BK582" s="192">
        <f>ROUND(I582*H582,2)</f>
        <v>0</v>
      </c>
      <c r="BL582" s="19" t="s">
        <v>234</v>
      </c>
      <c r="BM582" s="191" t="s">
        <v>4215</v>
      </c>
    </row>
    <row r="583" spans="1:65" s="2" customFormat="1" ht="11.25">
      <c r="A583" s="36"/>
      <c r="B583" s="37"/>
      <c r="C583" s="38"/>
      <c r="D583" s="193" t="s">
        <v>236</v>
      </c>
      <c r="E583" s="38"/>
      <c r="F583" s="194" t="s">
        <v>1932</v>
      </c>
      <c r="G583" s="38"/>
      <c r="H583" s="38"/>
      <c r="I583" s="195"/>
      <c r="J583" s="38"/>
      <c r="K583" s="38"/>
      <c r="L583" s="41"/>
      <c r="M583" s="196"/>
      <c r="N583" s="197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236</v>
      </c>
      <c r="AU583" s="19" t="s">
        <v>82</v>
      </c>
    </row>
    <row r="584" spans="1:65" s="12" customFormat="1" ht="22.9" customHeight="1">
      <c r="B584" s="164"/>
      <c r="C584" s="165"/>
      <c r="D584" s="166" t="s">
        <v>72</v>
      </c>
      <c r="E584" s="178" t="s">
        <v>395</v>
      </c>
      <c r="F584" s="178" t="s">
        <v>396</v>
      </c>
      <c r="G584" s="165"/>
      <c r="H584" s="165"/>
      <c r="I584" s="168"/>
      <c r="J584" s="179">
        <f>BK584</f>
        <v>0</v>
      </c>
      <c r="K584" s="165"/>
      <c r="L584" s="170"/>
      <c r="M584" s="171"/>
      <c r="N584" s="172"/>
      <c r="O584" s="172"/>
      <c r="P584" s="173">
        <f>SUM(P585:P592)</f>
        <v>0</v>
      </c>
      <c r="Q584" s="172"/>
      <c r="R584" s="173">
        <f>SUM(R585:R592)</f>
        <v>3.1872399999999995E-2</v>
      </c>
      <c r="S584" s="172"/>
      <c r="T584" s="174">
        <f>SUM(T585:T592)</f>
        <v>0</v>
      </c>
      <c r="AR584" s="175" t="s">
        <v>82</v>
      </c>
      <c r="AT584" s="176" t="s">
        <v>72</v>
      </c>
      <c r="AU584" s="176" t="s">
        <v>80</v>
      </c>
      <c r="AY584" s="175" t="s">
        <v>226</v>
      </c>
      <c r="BK584" s="177">
        <f>SUM(BK585:BK592)</f>
        <v>0</v>
      </c>
    </row>
    <row r="585" spans="1:65" s="2" customFormat="1" ht="24.2" customHeight="1">
      <c r="A585" s="36"/>
      <c r="B585" s="37"/>
      <c r="C585" s="180" t="s">
        <v>1780</v>
      </c>
      <c r="D585" s="180" t="s">
        <v>229</v>
      </c>
      <c r="E585" s="181" t="s">
        <v>1934</v>
      </c>
      <c r="F585" s="182" t="s">
        <v>1935</v>
      </c>
      <c r="G585" s="183" t="s">
        <v>232</v>
      </c>
      <c r="H585" s="184">
        <v>22.32</v>
      </c>
      <c r="I585" s="185"/>
      <c r="J585" s="186">
        <f>ROUND(I585*H585,2)</f>
        <v>0</v>
      </c>
      <c r="K585" s="182" t="s">
        <v>233</v>
      </c>
      <c r="L585" s="41"/>
      <c r="M585" s="187" t="s">
        <v>19</v>
      </c>
      <c r="N585" s="188" t="s">
        <v>44</v>
      </c>
      <c r="O585" s="66"/>
      <c r="P585" s="189">
        <f>O585*H585</f>
        <v>0</v>
      </c>
      <c r="Q585" s="189">
        <v>0</v>
      </c>
      <c r="R585" s="189">
        <f>Q585*H585</f>
        <v>0</v>
      </c>
      <c r="S585" s="189">
        <v>0</v>
      </c>
      <c r="T585" s="190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91" t="s">
        <v>234</v>
      </c>
      <c r="AT585" s="191" t="s">
        <v>229</v>
      </c>
      <c r="AU585" s="191" t="s">
        <v>82</v>
      </c>
      <c r="AY585" s="19" t="s">
        <v>226</v>
      </c>
      <c r="BE585" s="192">
        <f>IF(N585="základní",J585,0)</f>
        <v>0</v>
      </c>
      <c r="BF585" s="192">
        <f>IF(N585="snížená",J585,0)</f>
        <v>0</v>
      </c>
      <c r="BG585" s="192">
        <f>IF(N585="zákl. přenesená",J585,0)</f>
        <v>0</v>
      </c>
      <c r="BH585" s="192">
        <f>IF(N585="sníž. přenesená",J585,0)</f>
        <v>0</v>
      </c>
      <c r="BI585" s="192">
        <f>IF(N585="nulová",J585,0)</f>
        <v>0</v>
      </c>
      <c r="BJ585" s="19" t="s">
        <v>80</v>
      </c>
      <c r="BK585" s="192">
        <f>ROUND(I585*H585,2)</f>
        <v>0</v>
      </c>
      <c r="BL585" s="19" t="s">
        <v>234</v>
      </c>
      <c r="BM585" s="191" t="s">
        <v>4216</v>
      </c>
    </row>
    <row r="586" spans="1:65" s="2" customFormat="1" ht="11.25">
      <c r="A586" s="36"/>
      <c r="B586" s="37"/>
      <c r="C586" s="38"/>
      <c r="D586" s="193" t="s">
        <v>236</v>
      </c>
      <c r="E586" s="38"/>
      <c r="F586" s="194" t="s">
        <v>1937</v>
      </c>
      <c r="G586" s="38"/>
      <c r="H586" s="38"/>
      <c r="I586" s="195"/>
      <c r="J586" s="38"/>
      <c r="K586" s="38"/>
      <c r="L586" s="41"/>
      <c r="M586" s="196"/>
      <c r="N586" s="197"/>
      <c r="O586" s="66"/>
      <c r="P586" s="66"/>
      <c r="Q586" s="66"/>
      <c r="R586" s="66"/>
      <c r="S586" s="66"/>
      <c r="T586" s="67"/>
      <c r="U586" s="36"/>
      <c r="V586" s="36"/>
      <c r="W586" s="36"/>
      <c r="X586" s="36"/>
      <c r="Y586" s="36"/>
      <c r="Z586" s="36"/>
      <c r="AA586" s="36"/>
      <c r="AB586" s="36"/>
      <c r="AC586" s="36"/>
      <c r="AD586" s="36"/>
      <c r="AE586" s="36"/>
      <c r="AT586" s="19" t="s">
        <v>236</v>
      </c>
      <c r="AU586" s="19" t="s">
        <v>82</v>
      </c>
    </row>
    <row r="587" spans="1:65" s="14" customFormat="1" ht="11.25">
      <c r="B587" s="209"/>
      <c r="C587" s="210"/>
      <c r="D587" s="200" t="s">
        <v>238</v>
      </c>
      <c r="E587" s="211" t="s">
        <v>19</v>
      </c>
      <c r="F587" s="212" t="s">
        <v>4152</v>
      </c>
      <c r="G587" s="210"/>
      <c r="H587" s="213">
        <v>22.32</v>
      </c>
      <c r="I587" s="214"/>
      <c r="J587" s="210"/>
      <c r="K587" s="210"/>
      <c r="L587" s="215"/>
      <c r="M587" s="216"/>
      <c r="N587" s="217"/>
      <c r="O587" s="217"/>
      <c r="P587" s="217"/>
      <c r="Q587" s="217"/>
      <c r="R587" s="217"/>
      <c r="S587" s="217"/>
      <c r="T587" s="218"/>
      <c r="AT587" s="219" t="s">
        <v>238</v>
      </c>
      <c r="AU587" s="219" t="s">
        <v>82</v>
      </c>
      <c r="AV587" s="14" t="s">
        <v>82</v>
      </c>
      <c r="AW587" s="14" t="s">
        <v>35</v>
      </c>
      <c r="AX587" s="14" t="s">
        <v>73</v>
      </c>
      <c r="AY587" s="219" t="s">
        <v>226</v>
      </c>
    </row>
    <row r="588" spans="1:65" s="15" customFormat="1" ht="11.25">
      <c r="B588" s="220"/>
      <c r="C588" s="221"/>
      <c r="D588" s="200" t="s">
        <v>238</v>
      </c>
      <c r="E588" s="222" t="s">
        <v>19</v>
      </c>
      <c r="F588" s="223" t="s">
        <v>241</v>
      </c>
      <c r="G588" s="221"/>
      <c r="H588" s="224">
        <v>22.32</v>
      </c>
      <c r="I588" s="225"/>
      <c r="J588" s="221"/>
      <c r="K588" s="221"/>
      <c r="L588" s="226"/>
      <c r="M588" s="227"/>
      <c r="N588" s="228"/>
      <c r="O588" s="228"/>
      <c r="P588" s="228"/>
      <c r="Q588" s="228"/>
      <c r="R588" s="228"/>
      <c r="S588" s="228"/>
      <c r="T588" s="229"/>
      <c r="AT588" s="230" t="s">
        <v>238</v>
      </c>
      <c r="AU588" s="230" t="s">
        <v>82</v>
      </c>
      <c r="AV588" s="15" t="s">
        <v>143</v>
      </c>
      <c r="AW588" s="15" t="s">
        <v>35</v>
      </c>
      <c r="AX588" s="15" t="s">
        <v>80</v>
      </c>
      <c r="AY588" s="230" t="s">
        <v>226</v>
      </c>
    </row>
    <row r="589" spans="1:65" s="2" customFormat="1" ht="16.5" customHeight="1">
      <c r="A589" s="36"/>
      <c r="B589" s="37"/>
      <c r="C589" s="231" t="s">
        <v>1785</v>
      </c>
      <c r="D589" s="231" t="s">
        <v>242</v>
      </c>
      <c r="E589" s="232" t="s">
        <v>4217</v>
      </c>
      <c r="F589" s="233" t="s">
        <v>4218</v>
      </c>
      <c r="G589" s="234" t="s">
        <v>232</v>
      </c>
      <c r="H589" s="235">
        <v>22.765999999999998</v>
      </c>
      <c r="I589" s="236"/>
      <c r="J589" s="237">
        <f>ROUND(I589*H589,2)</f>
        <v>0</v>
      </c>
      <c r="K589" s="233" t="s">
        <v>233</v>
      </c>
      <c r="L589" s="238"/>
      <c r="M589" s="239" t="s">
        <v>19</v>
      </c>
      <c r="N589" s="240" t="s">
        <v>44</v>
      </c>
      <c r="O589" s="66"/>
      <c r="P589" s="189">
        <f>O589*H589</f>
        <v>0</v>
      </c>
      <c r="Q589" s="189">
        <v>1.4E-3</v>
      </c>
      <c r="R589" s="189">
        <f>Q589*H589</f>
        <v>3.1872399999999995E-2</v>
      </c>
      <c r="S589" s="189">
        <v>0</v>
      </c>
      <c r="T589" s="190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91" t="s">
        <v>246</v>
      </c>
      <c r="AT589" s="191" t="s">
        <v>242</v>
      </c>
      <c r="AU589" s="191" t="s">
        <v>82</v>
      </c>
      <c r="AY589" s="19" t="s">
        <v>226</v>
      </c>
      <c r="BE589" s="192">
        <f>IF(N589="základní",J589,0)</f>
        <v>0</v>
      </c>
      <c r="BF589" s="192">
        <f>IF(N589="snížená",J589,0)</f>
        <v>0</v>
      </c>
      <c r="BG589" s="192">
        <f>IF(N589="zákl. přenesená",J589,0)</f>
        <v>0</v>
      </c>
      <c r="BH589" s="192">
        <f>IF(N589="sníž. přenesená",J589,0)</f>
        <v>0</v>
      </c>
      <c r="BI589" s="192">
        <f>IF(N589="nulová",J589,0)</f>
        <v>0</v>
      </c>
      <c r="BJ589" s="19" t="s">
        <v>80</v>
      </c>
      <c r="BK589" s="192">
        <f>ROUND(I589*H589,2)</f>
        <v>0</v>
      </c>
      <c r="BL589" s="19" t="s">
        <v>234</v>
      </c>
      <c r="BM589" s="191" t="s">
        <v>4219</v>
      </c>
    </row>
    <row r="590" spans="1:65" s="14" customFormat="1" ht="11.25">
      <c r="B590" s="209"/>
      <c r="C590" s="210"/>
      <c r="D590" s="200" t="s">
        <v>238</v>
      </c>
      <c r="E590" s="210"/>
      <c r="F590" s="212" t="s">
        <v>4220</v>
      </c>
      <c r="G590" s="210"/>
      <c r="H590" s="213">
        <v>22.765999999999998</v>
      </c>
      <c r="I590" s="214"/>
      <c r="J590" s="210"/>
      <c r="K590" s="210"/>
      <c r="L590" s="215"/>
      <c r="M590" s="216"/>
      <c r="N590" s="217"/>
      <c r="O590" s="217"/>
      <c r="P590" s="217"/>
      <c r="Q590" s="217"/>
      <c r="R590" s="217"/>
      <c r="S590" s="217"/>
      <c r="T590" s="218"/>
      <c r="AT590" s="219" t="s">
        <v>238</v>
      </c>
      <c r="AU590" s="219" t="s">
        <v>82</v>
      </c>
      <c r="AV590" s="14" t="s">
        <v>82</v>
      </c>
      <c r="AW590" s="14" t="s">
        <v>4</v>
      </c>
      <c r="AX590" s="14" t="s">
        <v>80</v>
      </c>
      <c r="AY590" s="219" t="s">
        <v>226</v>
      </c>
    </row>
    <row r="591" spans="1:65" s="2" customFormat="1" ht="24.2" customHeight="1">
      <c r="A591" s="36"/>
      <c r="B591" s="37"/>
      <c r="C591" s="180" t="s">
        <v>1789</v>
      </c>
      <c r="D591" s="180" t="s">
        <v>229</v>
      </c>
      <c r="E591" s="181" t="s">
        <v>437</v>
      </c>
      <c r="F591" s="182" t="s">
        <v>438</v>
      </c>
      <c r="G591" s="183" t="s">
        <v>245</v>
      </c>
      <c r="H591" s="184">
        <v>3.2000000000000001E-2</v>
      </c>
      <c r="I591" s="185"/>
      <c r="J591" s="186">
        <f>ROUND(I591*H591,2)</f>
        <v>0</v>
      </c>
      <c r="K591" s="182" t="s">
        <v>233</v>
      </c>
      <c r="L591" s="41"/>
      <c r="M591" s="187" t="s">
        <v>19</v>
      </c>
      <c r="N591" s="188" t="s">
        <v>44</v>
      </c>
      <c r="O591" s="66"/>
      <c r="P591" s="189">
        <f>O591*H591</f>
        <v>0</v>
      </c>
      <c r="Q591" s="189">
        <v>0</v>
      </c>
      <c r="R591" s="189">
        <f>Q591*H591</f>
        <v>0</v>
      </c>
      <c r="S591" s="189">
        <v>0</v>
      </c>
      <c r="T591" s="190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91" t="s">
        <v>234</v>
      </c>
      <c r="AT591" s="191" t="s">
        <v>229</v>
      </c>
      <c r="AU591" s="191" t="s">
        <v>82</v>
      </c>
      <c r="AY591" s="19" t="s">
        <v>226</v>
      </c>
      <c r="BE591" s="192">
        <f>IF(N591="základní",J591,0)</f>
        <v>0</v>
      </c>
      <c r="BF591" s="192">
        <f>IF(N591="snížená",J591,0)</f>
        <v>0</v>
      </c>
      <c r="BG591" s="192">
        <f>IF(N591="zákl. přenesená",J591,0)</f>
        <v>0</v>
      </c>
      <c r="BH591" s="192">
        <f>IF(N591="sníž. přenesená",J591,0)</f>
        <v>0</v>
      </c>
      <c r="BI591" s="192">
        <f>IF(N591="nulová",J591,0)</f>
        <v>0</v>
      </c>
      <c r="BJ591" s="19" t="s">
        <v>80</v>
      </c>
      <c r="BK591" s="192">
        <f>ROUND(I591*H591,2)</f>
        <v>0</v>
      </c>
      <c r="BL591" s="19" t="s">
        <v>234</v>
      </c>
      <c r="BM591" s="191" t="s">
        <v>4221</v>
      </c>
    </row>
    <row r="592" spans="1:65" s="2" customFormat="1" ht="11.25">
      <c r="A592" s="36"/>
      <c r="B592" s="37"/>
      <c r="C592" s="38"/>
      <c r="D592" s="193" t="s">
        <v>236</v>
      </c>
      <c r="E592" s="38"/>
      <c r="F592" s="194" t="s">
        <v>440</v>
      </c>
      <c r="G592" s="38"/>
      <c r="H592" s="38"/>
      <c r="I592" s="195"/>
      <c r="J592" s="38"/>
      <c r="K592" s="38"/>
      <c r="L592" s="41"/>
      <c r="M592" s="196"/>
      <c r="N592" s="197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236</v>
      </c>
      <c r="AU592" s="19" t="s">
        <v>82</v>
      </c>
    </row>
    <row r="593" spans="1:65" s="12" customFormat="1" ht="22.9" customHeight="1">
      <c r="B593" s="164"/>
      <c r="C593" s="165"/>
      <c r="D593" s="166" t="s">
        <v>72</v>
      </c>
      <c r="E593" s="178" t="s">
        <v>461</v>
      </c>
      <c r="F593" s="178" t="s">
        <v>462</v>
      </c>
      <c r="G593" s="165"/>
      <c r="H593" s="165"/>
      <c r="I593" s="168"/>
      <c r="J593" s="179">
        <f>BK593</f>
        <v>0</v>
      </c>
      <c r="K593" s="165"/>
      <c r="L593" s="170"/>
      <c r="M593" s="171"/>
      <c r="N593" s="172"/>
      <c r="O593" s="172"/>
      <c r="P593" s="173">
        <f>SUM(P594:P618)</f>
        <v>0</v>
      </c>
      <c r="Q593" s="172"/>
      <c r="R593" s="173">
        <f>SUM(R594:R618)</f>
        <v>0.61114080000000004</v>
      </c>
      <c r="S593" s="172"/>
      <c r="T593" s="174">
        <f>SUM(T594:T618)</f>
        <v>0</v>
      </c>
      <c r="AR593" s="175" t="s">
        <v>82</v>
      </c>
      <c r="AT593" s="176" t="s">
        <v>72</v>
      </c>
      <c r="AU593" s="176" t="s">
        <v>80</v>
      </c>
      <c r="AY593" s="175" t="s">
        <v>226</v>
      </c>
      <c r="BK593" s="177">
        <f>SUM(BK594:BK618)</f>
        <v>0</v>
      </c>
    </row>
    <row r="594" spans="1:65" s="2" customFormat="1" ht="21.75" customHeight="1">
      <c r="A594" s="36"/>
      <c r="B594" s="37"/>
      <c r="C594" s="180" t="s">
        <v>1794</v>
      </c>
      <c r="D594" s="180" t="s">
        <v>229</v>
      </c>
      <c r="E594" s="181" t="s">
        <v>4222</v>
      </c>
      <c r="F594" s="182" t="s">
        <v>4223</v>
      </c>
      <c r="G594" s="183" t="s">
        <v>232</v>
      </c>
      <c r="H594" s="184">
        <v>31.02</v>
      </c>
      <c r="I594" s="185"/>
      <c r="J594" s="186">
        <f>ROUND(I594*H594,2)</f>
        <v>0</v>
      </c>
      <c r="K594" s="182" t="s">
        <v>233</v>
      </c>
      <c r="L594" s="41"/>
      <c r="M594" s="187" t="s">
        <v>19</v>
      </c>
      <c r="N594" s="188" t="s">
        <v>44</v>
      </c>
      <c r="O594" s="66"/>
      <c r="P594" s="189">
        <f>O594*H594</f>
        <v>0</v>
      </c>
      <c r="Q594" s="189">
        <v>0</v>
      </c>
      <c r="R594" s="189">
        <f>Q594*H594</f>
        <v>0</v>
      </c>
      <c r="S594" s="189">
        <v>0</v>
      </c>
      <c r="T594" s="190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91" t="s">
        <v>234</v>
      </c>
      <c r="AT594" s="191" t="s">
        <v>229</v>
      </c>
      <c r="AU594" s="191" t="s">
        <v>82</v>
      </c>
      <c r="AY594" s="19" t="s">
        <v>226</v>
      </c>
      <c r="BE594" s="192">
        <f>IF(N594="základní",J594,0)</f>
        <v>0</v>
      </c>
      <c r="BF594" s="192">
        <f>IF(N594="snížená",J594,0)</f>
        <v>0</v>
      </c>
      <c r="BG594" s="192">
        <f>IF(N594="zákl. přenesená",J594,0)</f>
        <v>0</v>
      </c>
      <c r="BH594" s="192">
        <f>IF(N594="sníž. přenesená",J594,0)</f>
        <v>0</v>
      </c>
      <c r="BI594" s="192">
        <f>IF(N594="nulová",J594,0)</f>
        <v>0</v>
      </c>
      <c r="BJ594" s="19" t="s">
        <v>80</v>
      </c>
      <c r="BK594" s="192">
        <f>ROUND(I594*H594,2)</f>
        <v>0</v>
      </c>
      <c r="BL594" s="19" t="s">
        <v>234</v>
      </c>
      <c r="BM594" s="191" t="s">
        <v>4224</v>
      </c>
    </row>
    <row r="595" spans="1:65" s="2" customFormat="1" ht="11.25">
      <c r="A595" s="36"/>
      <c r="B595" s="37"/>
      <c r="C595" s="38"/>
      <c r="D595" s="193" t="s">
        <v>236</v>
      </c>
      <c r="E595" s="38"/>
      <c r="F595" s="194" t="s">
        <v>4225</v>
      </c>
      <c r="G595" s="38"/>
      <c r="H595" s="38"/>
      <c r="I595" s="195"/>
      <c r="J595" s="38"/>
      <c r="K595" s="38"/>
      <c r="L595" s="41"/>
      <c r="M595" s="196"/>
      <c r="N595" s="197"/>
      <c r="O595" s="66"/>
      <c r="P595" s="66"/>
      <c r="Q595" s="66"/>
      <c r="R595" s="66"/>
      <c r="S595" s="66"/>
      <c r="T595" s="67"/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T595" s="19" t="s">
        <v>236</v>
      </c>
      <c r="AU595" s="19" t="s">
        <v>82</v>
      </c>
    </row>
    <row r="596" spans="1:65" s="13" customFormat="1" ht="11.25">
      <c r="B596" s="198"/>
      <c r="C596" s="199"/>
      <c r="D596" s="200" t="s">
        <v>238</v>
      </c>
      <c r="E596" s="201" t="s">
        <v>19</v>
      </c>
      <c r="F596" s="202" t="s">
        <v>1844</v>
      </c>
      <c r="G596" s="199"/>
      <c r="H596" s="201" t="s">
        <v>19</v>
      </c>
      <c r="I596" s="203"/>
      <c r="J596" s="199"/>
      <c r="K596" s="199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238</v>
      </c>
      <c r="AU596" s="208" t="s">
        <v>82</v>
      </c>
      <c r="AV596" s="13" t="s">
        <v>80</v>
      </c>
      <c r="AW596" s="13" t="s">
        <v>35</v>
      </c>
      <c r="AX596" s="13" t="s">
        <v>73</v>
      </c>
      <c r="AY596" s="208" t="s">
        <v>226</v>
      </c>
    </row>
    <row r="597" spans="1:65" s="13" customFormat="1" ht="11.25">
      <c r="B597" s="198"/>
      <c r="C597" s="199"/>
      <c r="D597" s="200" t="s">
        <v>238</v>
      </c>
      <c r="E597" s="201" t="s">
        <v>19</v>
      </c>
      <c r="F597" s="202" t="s">
        <v>4226</v>
      </c>
      <c r="G597" s="199"/>
      <c r="H597" s="201" t="s">
        <v>19</v>
      </c>
      <c r="I597" s="203"/>
      <c r="J597" s="199"/>
      <c r="K597" s="199"/>
      <c r="L597" s="204"/>
      <c r="M597" s="205"/>
      <c r="N597" s="206"/>
      <c r="O597" s="206"/>
      <c r="P597" s="206"/>
      <c r="Q597" s="206"/>
      <c r="R597" s="206"/>
      <c r="S597" s="206"/>
      <c r="T597" s="207"/>
      <c r="AT597" s="208" t="s">
        <v>238</v>
      </c>
      <c r="AU597" s="208" t="s">
        <v>82</v>
      </c>
      <c r="AV597" s="13" t="s">
        <v>80</v>
      </c>
      <c r="AW597" s="13" t="s">
        <v>35</v>
      </c>
      <c r="AX597" s="13" t="s">
        <v>73</v>
      </c>
      <c r="AY597" s="208" t="s">
        <v>226</v>
      </c>
    </row>
    <row r="598" spans="1:65" s="14" customFormat="1" ht="11.25">
      <c r="B598" s="209"/>
      <c r="C598" s="210"/>
      <c r="D598" s="200" t="s">
        <v>238</v>
      </c>
      <c r="E598" s="211" t="s">
        <v>19</v>
      </c>
      <c r="F598" s="212" t="s">
        <v>4227</v>
      </c>
      <c r="G598" s="210"/>
      <c r="H598" s="213">
        <v>31.02</v>
      </c>
      <c r="I598" s="214"/>
      <c r="J598" s="210"/>
      <c r="K598" s="210"/>
      <c r="L598" s="215"/>
      <c r="M598" s="216"/>
      <c r="N598" s="217"/>
      <c r="O598" s="217"/>
      <c r="P598" s="217"/>
      <c r="Q598" s="217"/>
      <c r="R598" s="217"/>
      <c r="S598" s="217"/>
      <c r="T598" s="218"/>
      <c r="AT598" s="219" t="s">
        <v>238</v>
      </c>
      <c r="AU598" s="219" t="s">
        <v>82</v>
      </c>
      <c r="AV598" s="14" t="s">
        <v>82</v>
      </c>
      <c r="AW598" s="14" t="s">
        <v>35</v>
      </c>
      <c r="AX598" s="14" t="s">
        <v>73</v>
      </c>
      <c r="AY598" s="219" t="s">
        <v>226</v>
      </c>
    </row>
    <row r="599" spans="1:65" s="15" customFormat="1" ht="11.25">
      <c r="B599" s="220"/>
      <c r="C599" s="221"/>
      <c r="D599" s="200" t="s">
        <v>238</v>
      </c>
      <c r="E599" s="222" t="s">
        <v>19</v>
      </c>
      <c r="F599" s="223" t="s">
        <v>241</v>
      </c>
      <c r="G599" s="221"/>
      <c r="H599" s="224">
        <v>31.02</v>
      </c>
      <c r="I599" s="225"/>
      <c r="J599" s="221"/>
      <c r="K599" s="221"/>
      <c r="L599" s="226"/>
      <c r="M599" s="227"/>
      <c r="N599" s="228"/>
      <c r="O599" s="228"/>
      <c r="P599" s="228"/>
      <c r="Q599" s="228"/>
      <c r="R599" s="228"/>
      <c r="S599" s="228"/>
      <c r="T599" s="229"/>
      <c r="AT599" s="230" t="s">
        <v>238</v>
      </c>
      <c r="AU599" s="230" t="s">
        <v>82</v>
      </c>
      <c r="AV599" s="15" t="s">
        <v>143</v>
      </c>
      <c r="AW599" s="15" t="s">
        <v>35</v>
      </c>
      <c r="AX599" s="15" t="s">
        <v>80</v>
      </c>
      <c r="AY599" s="230" t="s">
        <v>226</v>
      </c>
    </row>
    <row r="600" spans="1:65" s="2" customFormat="1" ht="16.5" customHeight="1">
      <c r="A600" s="36"/>
      <c r="B600" s="37"/>
      <c r="C600" s="231" t="s">
        <v>1800</v>
      </c>
      <c r="D600" s="231" t="s">
        <v>242</v>
      </c>
      <c r="E600" s="232" t="s">
        <v>4228</v>
      </c>
      <c r="F600" s="233" t="s">
        <v>4229</v>
      </c>
      <c r="G600" s="234" t="s">
        <v>420</v>
      </c>
      <c r="H600" s="235">
        <v>0.186</v>
      </c>
      <c r="I600" s="236"/>
      <c r="J600" s="237">
        <f>ROUND(I600*H600,2)</f>
        <v>0</v>
      </c>
      <c r="K600" s="233" t="s">
        <v>233</v>
      </c>
      <c r="L600" s="238"/>
      <c r="M600" s="239" t="s">
        <v>19</v>
      </c>
      <c r="N600" s="240" t="s">
        <v>44</v>
      </c>
      <c r="O600" s="66"/>
      <c r="P600" s="189">
        <f>O600*H600</f>
        <v>0</v>
      </c>
      <c r="Q600" s="189">
        <v>0.55000000000000004</v>
      </c>
      <c r="R600" s="189">
        <f>Q600*H600</f>
        <v>0.1023</v>
      </c>
      <c r="S600" s="189">
        <v>0</v>
      </c>
      <c r="T600" s="190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91" t="s">
        <v>246</v>
      </c>
      <c r="AT600" s="191" t="s">
        <v>242</v>
      </c>
      <c r="AU600" s="191" t="s">
        <v>82</v>
      </c>
      <c r="AY600" s="19" t="s">
        <v>226</v>
      </c>
      <c r="BE600" s="192">
        <f>IF(N600="základní",J600,0)</f>
        <v>0</v>
      </c>
      <c r="BF600" s="192">
        <f>IF(N600="snížená",J600,0)</f>
        <v>0</v>
      </c>
      <c r="BG600" s="192">
        <f>IF(N600="zákl. přenesená",J600,0)</f>
        <v>0</v>
      </c>
      <c r="BH600" s="192">
        <f>IF(N600="sníž. přenesená",J600,0)</f>
        <v>0</v>
      </c>
      <c r="BI600" s="192">
        <f>IF(N600="nulová",J600,0)</f>
        <v>0</v>
      </c>
      <c r="BJ600" s="19" t="s">
        <v>80</v>
      </c>
      <c r="BK600" s="192">
        <f>ROUND(I600*H600,2)</f>
        <v>0</v>
      </c>
      <c r="BL600" s="19" t="s">
        <v>234</v>
      </c>
      <c r="BM600" s="191" t="s">
        <v>4230</v>
      </c>
    </row>
    <row r="601" spans="1:65" s="13" customFormat="1" ht="11.25">
      <c r="B601" s="198"/>
      <c r="C601" s="199"/>
      <c r="D601" s="200" t="s">
        <v>238</v>
      </c>
      <c r="E601" s="201" t="s">
        <v>19</v>
      </c>
      <c r="F601" s="202" t="s">
        <v>1445</v>
      </c>
      <c r="G601" s="199"/>
      <c r="H601" s="201" t="s">
        <v>19</v>
      </c>
      <c r="I601" s="203"/>
      <c r="J601" s="199"/>
      <c r="K601" s="199"/>
      <c r="L601" s="204"/>
      <c r="M601" s="205"/>
      <c r="N601" s="206"/>
      <c r="O601" s="206"/>
      <c r="P601" s="206"/>
      <c r="Q601" s="206"/>
      <c r="R601" s="206"/>
      <c r="S601" s="206"/>
      <c r="T601" s="207"/>
      <c r="AT601" s="208" t="s">
        <v>238</v>
      </c>
      <c r="AU601" s="208" t="s">
        <v>82</v>
      </c>
      <c r="AV601" s="13" t="s">
        <v>80</v>
      </c>
      <c r="AW601" s="13" t="s">
        <v>35</v>
      </c>
      <c r="AX601" s="13" t="s">
        <v>73</v>
      </c>
      <c r="AY601" s="208" t="s">
        <v>226</v>
      </c>
    </row>
    <row r="602" spans="1:65" s="13" customFormat="1" ht="11.25">
      <c r="B602" s="198"/>
      <c r="C602" s="199"/>
      <c r="D602" s="200" t="s">
        <v>238</v>
      </c>
      <c r="E602" s="201" t="s">
        <v>19</v>
      </c>
      <c r="F602" s="202" t="s">
        <v>4231</v>
      </c>
      <c r="G602" s="199"/>
      <c r="H602" s="201" t="s">
        <v>19</v>
      </c>
      <c r="I602" s="203"/>
      <c r="J602" s="199"/>
      <c r="K602" s="199"/>
      <c r="L602" s="204"/>
      <c r="M602" s="205"/>
      <c r="N602" s="206"/>
      <c r="O602" s="206"/>
      <c r="P602" s="206"/>
      <c r="Q602" s="206"/>
      <c r="R602" s="206"/>
      <c r="S602" s="206"/>
      <c r="T602" s="207"/>
      <c r="AT602" s="208" t="s">
        <v>238</v>
      </c>
      <c r="AU602" s="208" t="s">
        <v>82</v>
      </c>
      <c r="AV602" s="13" t="s">
        <v>80</v>
      </c>
      <c r="AW602" s="13" t="s">
        <v>35</v>
      </c>
      <c r="AX602" s="13" t="s">
        <v>73</v>
      </c>
      <c r="AY602" s="208" t="s">
        <v>226</v>
      </c>
    </row>
    <row r="603" spans="1:65" s="14" customFormat="1" ht="11.25">
      <c r="B603" s="209"/>
      <c r="C603" s="210"/>
      <c r="D603" s="200" t="s">
        <v>238</v>
      </c>
      <c r="E603" s="211" t="s">
        <v>19</v>
      </c>
      <c r="F603" s="212" t="s">
        <v>4232</v>
      </c>
      <c r="G603" s="210"/>
      <c r="H603" s="213">
        <v>0.16900000000000001</v>
      </c>
      <c r="I603" s="214"/>
      <c r="J603" s="210"/>
      <c r="K603" s="210"/>
      <c r="L603" s="215"/>
      <c r="M603" s="216"/>
      <c r="N603" s="217"/>
      <c r="O603" s="217"/>
      <c r="P603" s="217"/>
      <c r="Q603" s="217"/>
      <c r="R603" s="217"/>
      <c r="S603" s="217"/>
      <c r="T603" s="218"/>
      <c r="AT603" s="219" t="s">
        <v>238</v>
      </c>
      <c r="AU603" s="219" t="s">
        <v>82</v>
      </c>
      <c r="AV603" s="14" t="s">
        <v>82</v>
      </c>
      <c r="AW603" s="14" t="s">
        <v>35</v>
      </c>
      <c r="AX603" s="14" t="s">
        <v>73</v>
      </c>
      <c r="AY603" s="219" t="s">
        <v>226</v>
      </c>
    </row>
    <row r="604" spans="1:65" s="15" customFormat="1" ht="11.25">
      <c r="B604" s="220"/>
      <c r="C604" s="221"/>
      <c r="D604" s="200" t="s">
        <v>238</v>
      </c>
      <c r="E604" s="222" t="s">
        <v>19</v>
      </c>
      <c r="F604" s="223" t="s">
        <v>241</v>
      </c>
      <c r="G604" s="221"/>
      <c r="H604" s="224">
        <v>0.16900000000000001</v>
      </c>
      <c r="I604" s="225"/>
      <c r="J604" s="221"/>
      <c r="K604" s="221"/>
      <c r="L604" s="226"/>
      <c r="M604" s="227"/>
      <c r="N604" s="228"/>
      <c r="O604" s="228"/>
      <c r="P604" s="228"/>
      <c r="Q604" s="228"/>
      <c r="R604" s="228"/>
      <c r="S604" s="228"/>
      <c r="T604" s="229"/>
      <c r="AT604" s="230" t="s">
        <v>238</v>
      </c>
      <c r="AU604" s="230" t="s">
        <v>82</v>
      </c>
      <c r="AV604" s="15" t="s">
        <v>143</v>
      </c>
      <c r="AW604" s="15" t="s">
        <v>35</v>
      </c>
      <c r="AX604" s="15" t="s">
        <v>80</v>
      </c>
      <c r="AY604" s="230" t="s">
        <v>226</v>
      </c>
    </row>
    <row r="605" spans="1:65" s="14" customFormat="1" ht="11.25">
      <c r="B605" s="209"/>
      <c r="C605" s="210"/>
      <c r="D605" s="200" t="s">
        <v>238</v>
      </c>
      <c r="E605" s="210"/>
      <c r="F605" s="212" t="s">
        <v>4233</v>
      </c>
      <c r="G605" s="210"/>
      <c r="H605" s="213">
        <v>0.186</v>
      </c>
      <c r="I605" s="214"/>
      <c r="J605" s="210"/>
      <c r="K605" s="210"/>
      <c r="L605" s="215"/>
      <c r="M605" s="216"/>
      <c r="N605" s="217"/>
      <c r="O605" s="217"/>
      <c r="P605" s="217"/>
      <c r="Q605" s="217"/>
      <c r="R605" s="217"/>
      <c r="S605" s="217"/>
      <c r="T605" s="218"/>
      <c r="AT605" s="219" t="s">
        <v>238</v>
      </c>
      <c r="AU605" s="219" t="s">
        <v>82</v>
      </c>
      <c r="AV605" s="14" t="s">
        <v>82</v>
      </c>
      <c r="AW605" s="14" t="s">
        <v>4</v>
      </c>
      <c r="AX605" s="14" t="s">
        <v>80</v>
      </c>
      <c r="AY605" s="219" t="s">
        <v>226</v>
      </c>
    </row>
    <row r="606" spans="1:65" s="2" customFormat="1" ht="24.2" customHeight="1">
      <c r="A606" s="36"/>
      <c r="B606" s="37"/>
      <c r="C606" s="180" t="s">
        <v>1805</v>
      </c>
      <c r="D606" s="180" t="s">
        <v>229</v>
      </c>
      <c r="E606" s="181" t="s">
        <v>464</v>
      </c>
      <c r="F606" s="182" t="s">
        <v>465</v>
      </c>
      <c r="G606" s="183" t="s">
        <v>232</v>
      </c>
      <c r="H606" s="184">
        <v>4.8</v>
      </c>
      <c r="I606" s="185"/>
      <c r="J606" s="186">
        <f>ROUND(I606*H606,2)</f>
        <v>0</v>
      </c>
      <c r="K606" s="182" t="s">
        <v>233</v>
      </c>
      <c r="L606" s="41"/>
      <c r="M606" s="187" t="s">
        <v>19</v>
      </c>
      <c r="N606" s="188" t="s">
        <v>44</v>
      </c>
      <c r="O606" s="66"/>
      <c r="P606" s="189">
        <f>O606*H606</f>
        <v>0</v>
      </c>
      <c r="Q606" s="189">
        <v>1.5792E-2</v>
      </c>
      <c r="R606" s="189">
        <f>Q606*H606</f>
        <v>7.5801599999999997E-2</v>
      </c>
      <c r="S606" s="189">
        <v>0</v>
      </c>
      <c r="T606" s="190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91" t="s">
        <v>234</v>
      </c>
      <c r="AT606" s="191" t="s">
        <v>229</v>
      </c>
      <c r="AU606" s="191" t="s">
        <v>82</v>
      </c>
      <c r="AY606" s="19" t="s">
        <v>226</v>
      </c>
      <c r="BE606" s="192">
        <f>IF(N606="základní",J606,0)</f>
        <v>0</v>
      </c>
      <c r="BF606" s="192">
        <f>IF(N606="snížená",J606,0)</f>
        <v>0</v>
      </c>
      <c r="BG606" s="192">
        <f>IF(N606="zákl. přenesená",J606,0)</f>
        <v>0</v>
      </c>
      <c r="BH606" s="192">
        <f>IF(N606="sníž. přenesená",J606,0)</f>
        <v>0</v>
      </c>
      <c r="BI606" s="192">
        <f>IF(N606="nulová",J606,0)</f>
        <v>0</v>
      </c>
      <c r="BJ606" s="19" t="s">
        <v>80</v>
      </c>
      <c r="BK606" s="192">
        <f>ROUND(I606*H606,2)</f>
        <v>0</v>
      </c>
      <c r="BL606" s="19" t="s">
        <v>234</v>
      </c>
      <c r="BM606" s="191" t="s">
        <v>4234</v>
      </c>
    </row>
    <row r="607" spans="1:65" s="2" customFormat="1" ht="11.25">
      <c r="A607" s="36"/>
      <c r="B607" s="37"/>
      <c r="C607" s="38"/>
      <c r="D607" s="193" t="s">
        <v>236</v>
      </c>
      <c r="E607" s="38"/>
      <c r="F607" s="194" t="s">
        <v>467</v>
      </c>
      <c r="G607" s="38"/>
      <c r="H607" s="38"/>
      <c r="I607" s="195"/>
      <c r="J607" s="38"/>
      <c r="K607" s="38"/>
      <c r="L607" s="41"/>
      <c r="M607" s="196"/>
      <c r="N607" s="197"/>
      <c r="O607" s="66"/>
      <c r="P607" s="66"/>
      <c r="Q607" s="66"/>
      <c r="R607" s="66"/>
      <c r="S607" s="66"/>
      <c r="T607" s="67"/>
      <c r="U607" s="36"/>
      <c r="V607" s="36"/>
      <c r="W607" s="36"/>
      <c r="X607" s="36"/>
      <c r="Y607" s="36"/>
      <c r="Z607" s="36"/>
      <c r="AA607" s="36"/>
      <c r="AB607" s="36"/>
      <c r="AC607" s="36"/>
      <c r="AD607" s="36"/>
      <c r="AE607" s="36"/>
      <c r="AT607" s="19" t="s">
        <v>236</v>
      </c>
      <c r="AU607" s="19" t="s">
        <v>82</v>
      </c>
    </row>
    <row r="608" spans="1:65" s="13" customFormat="1" ht="11.25">
      <c r="B608" s="198"/>
      <c r="C608" s="199"/>
      <c r="D608" s="200" t="s">
        <v>238</v>
      </c>
      <c r="E608" s="201" t="s">
        <v>19</v>
      </c>
      <c r="F608" s="202" t="s">
        <v>493</v>
      </c>
      <c r="G608" s="199"/>
      <c r="H608" s="201" t="s">
        <v>19</v>
      </c>
      <c r="I608" s="203"/>
      <c r="J608" s="199"/>
      <c r="K608" s="199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238</v>
      </c>
      <c r="AU608" s="208" t="s">
        <v>82</v>
      </c>
      <c r="AV608" s="13" t="s">
        <v>80</v>
      </c>
      <c r="AW608" s="13" t="s">
        <v>35</v>
      </c>
      <c r="AX608" s="13" t="s">
        <v>73</v>
      </c>
      <c r="AY608" s="208" t="s">
        <v>226</v>
      </c>
    </row>
    <row r="609" spans="1:65" s="13" customFormat="1" ht="11.25">
      <c r="B609" s="198"/>
      <c r="C609" s="199"/>
      <c r="D609" s="200" t="s">
        <v>238</v>
      </c>
      <c r="E609" s="201" t="s">
        <v>19</v>
      </c>
      <c r="F609" s="202" t="s">
        <v>4235</v>
      </c>
      <c r="G609" s="199"/>
      <c r="H609" s="201" t="s">
        <v>19</v>
      </c>
      <c r="I609" s="203"/>
      <c r="J609" s="199"/>
      <c r="K609" s="199"/>
      <c r="L609" s="204"/>
      <c r="M609" s="205"/>
      <c r="N609" s="206"/>
      <c r="O609" s="206"/>
      <c r="P609" s="206"/>
      <c r="Q609" s="206"/>
      <c r="R609" s="206"/>
      <c r="S609" s="206"/>
      <c r="T609" s="207"/>
      <c r="AT609" s="208" t="s">
        <v>238</v>
      </c>
      <c r="AU609" s="208" t="s">
        <v>82</v>
      </c>
      <c r="AV609" s="13" t="s">
        <v>80</v>
      </c>
      <c r="AW609" s="13" t="s">
        <v>35</v>
      </c>
      <c r="AX609" s="13" t="s">
        <v>73</v>
      </c>
      <c r="AY609" s="208" t="s">
        <v>226</v>
      </c>
    </row>
    <row r="610" spans="1:65" s="14" customFormat="1" ht="11.25">
      <c r="B610" s="209"/>
      <c r="C610" s="210"/>
      <c r="D610" s="200" t="s">
        <v>238</v>
      </c>
      <c r="E610" s="211" t="s">
        <v>19</v>
      </c>
      <c r="F610" s="212" t="s">
        <v>4236</v>
      </c>
      <c r="G610" s="210"/>
      <c r="H610" s="213">
        <v>4.8</v>
      </c>
      <c r="I610" s="214"/>
      <c r="J610" s="210"/>
      <c r="K610" s="210"/>
      <c r="L610" s="215"/>
      <c r="M610" s="216"/>
      <c r="N610" s="217"/>
      <c r="O610" s="217"/>
      <c r="P610" s="217"/>
      <c r="Q610" s="217"/>
      <c r="R610" s="217"/>
      <c r="S610" s="217"/>
      <c r="T610" s="218"/>
      <c r="AT610" s="219" t="s">
        <v>238</v>
      </c>
      <c r="AU610" s="219" t="s">
        <v>82</v>
      </c>
      <c r="AV610" s="14" t="s">
        <v>82</v>
      </c>
      <c r="AW610" s="14" t="s">
        <v>35</v>
      </c>
      <c r="AX610" s="14" t="s">
        <v>73</v>
      </c>
      <c r="AY610" s="219" t="s">
        <v>226</v>
      </c>
    </row>
    <row r="611" spans="1:65" s="15" customFormat="1" ht="11.25">
      <c r="B611" s="220"/>
      <c r="C611" s="221"/>
      <c r="D611" s="200" t="s">
        <v>238</v>
      </c>
      <c r="E611" s="222" t="s">
        <v>19</v>
      </c>
      <c r="F611" s="223" t="s">
        <v>241</v>
      </c>
      <c r="G611" s="221"/>
      <c r="H611" s="224">
        <v>4.8</v>
      </c>
      <c r="I611" s="225"/>
      <c r="J611" s="221"/>
      <c r="K611" s="221"/>
      <c r="L611" s="226"/>
      <c r="M611" s="227"/>
      <c r="N611" s="228"/>
      <c r="O611" s="228"/>
      <c r="P611" s="228"/>
      <c r="Q611" s="228"/>
      <c r="R611" s="228"/>
      <c r="S611" s="228"/>
      <c r="T611" s="229"/>
      <c r="AT611" s="230" t="s">
        <v>238</v>
      </c>
      <c r="AU611" s="230" t="s">
        <v>82</v>
      </c>
      <c r="AV611" s="15" t="s">
        <v>143</v>
      </c>
      <c r="AW611" s="15" t="s">
        <v>35</v>
      </c>
      <c r="AX611" s="15" t="s">
        <v>80</v>
      </c>
      <c r="AY611" s="230" t="s">
        <v>226</v>
      </c>
    </row>
    <row r="612" spans="1:65" s="2" customFormat="1" ht="21.75" customHeight="1">
      <c r="A612" s="36"/>
      <c r="B612" s="37"/>
      <c r="C612" s="180" t="s">
        <v>1812</v>
      </c>
      <c r="D612" s="180" t="s">
        <v>229</v>
      </c>
      <c r="E612" s="181" t="s">
        <v>4237</v>
      </c>
      <c r="F612" s="182" t="s">
        <v>4238</v>
      </c>
      <c r="G612" s="183" t="s">
        <v>232</v>
      </c>
      <c r="H612" s="184">
        <v>31.02</v>
      </c>
      <c r="I612" s="185"/>
      <c r="J612" s="186">
        <f>ROUND(I612*H612,2)</f>
        <v>0</v>
      </c>
      <c r="K612" s="182" t="s">
        <v>19</v>
      </c>
      <c r="L612" s="41"/>
      <c r="M612" s="187" t="s">
        <v>19</v>
      </c>
      <c r="N612" s="188" t="s">
        <v>44</v>
      </c>
      <c r="O612" s="66"/>
      <c r="P612" s="189">
        <f>O612*H612</f>
        <v>0</v>
      </c>
      <c r="Q612" s="189">
        <v>1.396E-2</v>
      </c>
      <c r="R612" s="189">
        <f>Q612*H612</f>
        <v>0.43303920000000001</v>
      </c>
      <c r="S612" s="189">
        <v>0</v>
      </c>
      <c r="T612" s="190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91" t="s">
        <v>234</v>
      </c>
      <c r="AT612" s="191" t="s">
        <v>229</v>
      </c>
      <c r="AU612" s="191" t="s">
        <v>82</v>
      </c>
      <c r="AY612" s="19" t="s">
        <v>226</v>
      </c>
      <c r="BE612" s="192">
        <f>IF(N612="základní",J612,0)</f>
        <v>0</v>
      </c>
      <c r="BF612" s="192">
        <f>IF(N612="snížená",J612,0)</f>
        <v>0</v>
      </c>
      <c r="BG612" s="192">
        <f>IF(N612="zákl. přenesená",J612,0)</f>
        <v>0</v>
      </c>
      <c r="BH612" s="192">
        <f>IF(N612="sníž. přenesená",J612,0)</f>
        <v>0</v>
      </c>
      <c r="BI612" s="192">
        <f>IF(N612="nulová",J612,0)</f>
        <v>0</v>
      </c>
      <c r="BJ612" s="19" t="s">
        <v>80</v>
      </c>
      <c r="BK612" s="192">
        <f>ROUND(I612*H612,2)</f>
        <v>0</v>
      </c>
      <c r="BL612" s="19" t="s">
        <v>234</v>
      </c>
      <c r="BM612" s="191" t="s">
        <v>4239</v>
      </c>
    </row>
    <row r="613" spans="1:65" s="13" customFormat="1" ht="11.25">
      <c r="B613" s="198"/>
      <c r="C613" s="199"/>
      <c r="D613" s="200" t="s">
        <v>238</v>
      </c>
      <c r="E613" s="201" t="s">
        <v>19</v>
      </c>
      <c r="F613" s="202" t="s">
        <v>4240</v>
      </c>
      <c r="G613" s="199"/>
      <c r="H613" s="201" t="s">
        <v>19</v>
      </c>
      <c r="I613" s="203"/>
      <c r="J613" s="199"/>
      <c r="K613" s="199"/>
      <c r="L613" s="204"/>
      <c r="M613" s="205"/>
      <c r="N613" s="206"/>
      <c r="O613" s="206"/>
      <c r="P613" s="206"/>
      <c r="Q613" s="206"/>
      <c r="R613" s="206"/>
      <c r="S613" s="206"/>
      <c r="T613" s="207"/>
      <c r="AT613" s="208" t="s">
        <v>238</v>
      </c>
      <c r="AU613" s="208" t="s">
        <v>82</v>
      </c>
      <c r="AV613" s="13" t="s">
        <v>80</v>
      </c>
      <c r="AW613" s="13" t="s">
        <v>35</v>
      </c>
      <c r="AX613" s="13" t="s">
        <v>73</v>
      </c>
      <c r="AY613" s="208" t="s">
        <v>226</v>
      </c>
    </row>
    <row r="614" spans="1:65" s="13" customFormat="1" ht="11.25">
      <c r="B614" s="198"/>
      <c r="C614" s="199"/>
      <c r="D614" s="200" t="s">
        <v>238</v>
      </c>
      <c r="E614" s="201" t="s">
        <v>19</v>
      </c>
      <c r="F614" s="202" t="s">
        <v>4226</v>
      </c>
      <c r="G614" s="199"/>
      <c r="H614" s="201" t="s">
        <v>19</v>
      </c>
      <c r="I614" s="203"/>
      <c r="J614" s="199"/>
      <c r="K614" s="199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238</v>
      </c>
      <c r="AU614" s="208" t="s">
        <v>82</v>
      </c>
      <c r="AV614" s="13" t="s">
        <v>80</v>
      </c>
      <c r="AW614" s="13" t="s">
        <v>35</v>
      </c>
      <c r="AX614" s="13" t="s">
        <v>73</v>
      </c>
      <c r="AY614" s="208" t="s">
        <v>226</v>
      </c>
    </row>
    <row r="615" spans="1:65" s="14" customFormat="1" ht="11.25">
      <c r="B615" s="209"/>
      <c r="C615" s="210"/>
      <c r="D615" s="200" t="s">
        <v>238</v>
      </c>
      <c r="E615" s="211" t="s">
        <v>19</v>
      </c>
      <c r="F615" s="212" t="s">
        <v>4227</v>
      </c>
      <c r="G615" s="210"/>
      <c r="H615" s="213">
        <v>31.02</v>
      </c>
      <c r="I615" s="214"/>
      <c r="J615" s="210"/>
      <c r="K615" s="210"/>
      <c r="L615" s="215"/>
      <c r="M615" s="216"/>
      <c r="N615" s="217"/>
      <c r="O615" s="217"/>
      <c r="P615" s="217"/>
      <c r="Q615" s="217"/>
      <c r="R615" s="217"/>
      <c r="S615" s="217"/>
      <c r="T615" s="218"/>
      <c r="AT615" s="219" t="s">
        <v>238</v>
      </c>
      <c r="AU615" s="219" t="s">
        <v>82</v>
      </c>
      <c r="AV615" s="14" t="s">
        <v>82</v>
      </c>
      <c r="AW615" s="14" t="s">
        <v>35</v>
      </c>
      <c r="AX615" s="14" t="s">
        <v>73</v>
      </c>
      <c r="AY615" s="219" t="s">
        <v>226</v>
      </c>
    </row>
    <row r="616" spans="1:65" s="15" customFormat="1" ht="11.25">
      <c r="B616" s="220"/>
      <c r="C616" s="221"/>
      <c r="D616" s="200" t="s">
        <v>238</v>
      </c>
      <c r="E616" s="222" t="s">
        <v>19</v>
      </c>
      <c r="F616" s="223" t="s">
        <v>241</v>
      </c>
      <c r="G616" s="221"/>
      <c r="H616" s="224">
        <v>31.02</v>
      </c>
      <c r="I616" s="225"/>
      <c r="J616" s="221"/>
      <c r="K616" s="221"/>
      <c r="L616" s="226"/>
      <c r="M616" s="227"/>
      <c r="N616" s="228"/>
      <c r="O616" s="228"/>
      <c r="P616" s="228"/>
      <c r="Q616" s="228"/>
      <c r="R616" s="228"/>
      <c r="S616" s="228"/>
      <c r="T616" s="229"/>
      <c r="AT616" s="230" t="s">
        <v>238</v>
      </c>
      <c r="AU616" s="230" t="s">
        <v>82</v>
      </c>
      <c r="AV616" s="15" t="s">
        <v>143</v>
      </c>
      <c r="AW616" s="15" t="s">
        <v>35</v>
      </c>
      <c r="AX616" s="15" t="s">
        <v>80</v>
      </c>
      <c r="AY616" s="230" t="s">
        <v>226</v>
      </c>
    </row>
    <row r="617" spans="1:65" s="2" customFormat="1" ht="24.2" customHeight="1">
      <c r="A617" s="36"/>
      <c r="B617" s="37"/>
      <c r="C617" s="180" t="s">
        <v>1817</v>
      </c>
      <c r="D617" s="180" t="s">
        <v>229</v>
      </c>
      <c r="E617" s="181" t="s">
        <v>471</v>
      </c>
      <c r="F617" s="182" t="s">
        <v>472</v>
      </c>
      <c r="G617" s="183" t="s">
        <v>245</v>
      </c>
      <c r="H617" s="184">
        <v>0.61099999999999999</v>
      </c>
      <c r="I617" s="185"/>
      <c r="J617" s="186">
        <f>ROUND(I617*H617,2)</f>
        <v>0</v>
      </c>
      <c r="K617" s="182" t="s">
        <v>233</v>
      </c>
      <c r="L617" s="41"/>
      <c r="M617" s="187" t="s">
        <v>19</v>
      </c>
      <c r="N617" s="188" t="s">
        <v>44</v>
      </c>
      <c r="O617" s="66"/>
      <c r="P617" s="189">
        <f>O617*H617</f>
        <v>0</v>
      </c>
      <c r="Q617" s="189">
        <v>0</v>
      </c>
      <c r="R617" s="189">
        <f>Q617*H617</f>
        <v>0</v>
      </c>
      <c r="S617" s="189">
        <v>0</v>
      </c>
      <c r="T617" s="190">
        <f>S617*H617</f>
        <v>0</v>
      </c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R617" s="191" t="s">
        <v>234</v>
      </c>
      <c r="AT617" s="191" t="s">
        <v>229</v>
      </c>
      <c r="AU617" s="191" t="s">
        <v>82</v>
      </c>
      <c r="AY617" s="19" t="s">
        <v>226</v>
      </c>
      <c r="BE617" s="192">
        <f>IF(N617="základní",J617,0)</f>
        <v>0</v>
      </c>
      <c r="BF617" s="192">
        <f>IF(N617="snížená",J617,0)</f>
        <v>0</v>
      </c>
      <c r="BG617" s="192">
        <f>IF(N617="zákl. přenesená",J617,0)</f>
        <v>0</v>
      </c>
      <c r="BH617" s="192">
        <f>IF(N617="sníž. přenesená",J617,0)</f>
        <v>0</v>
      </c>
      <c r="BI617" s="192">
        <f>IF(N617="nulová",J617,0)</f>
        <v>0</v>
      </c>
      <c r="BJ617" s="19" t="s">
        <v>80</v>
      </c>
      <c r="BK617" s="192">
        <f>ROUND(I617*H617,2)</f>
        <v>0</v>
      </c>
      <c r="BL617" s="19" t="s">
        <v>234</v>
      </c>
      <c r="BM617" s="191" t="s">
        <v>4241</v>
      </c>
    </row>
    <row r="618" spans="1:65" s="2" customFormat="1" ht="11.25">
      <c r="A618" s="36"/>
      <c r="B618" s="37"/>
      <c r="C618" s="38"/>
      <c r="D618" s="193" t="s">
        <v>236</v>
      </c>
      <c r="E618" s="38"/>
      <c r="F618" s="194" t="s">
        <v>474</v>
      </c>
      <c r="G618" s="38"/>
      <c r="H618" s="38"/>
      <c r="I618" s="195"/>
      <c r="J618" s="38"/>
      <c r="K618" s="38"/>
      <c r="L618" s="41"/>
      <c r="M618" s="196"/>
      <c r="N618" s="197"/>
      <c r="O618" s="66"/>
      <c r="P618" s="66"/>
      <c r="Q618" s="66"/>
      <c r="R618" s="66"/>
      <c r="S618" s="66"/>
      <c r="T618" s="67"/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T618" s="19" t="s">
        <v>236</v>
      </c>
      <c r="AU618" s="19" t="s">
        <v>82</v>
      </c>
    </row>
    <row r="619" spans="1:65" s="12" customFormat="1" ht="22.9" customHeight="1">
      <c r="B619" s="164"/>
      <c r="C619" s="165"/>
      <c r="D619" s="166" t="s">
        <v>72</v>
      </c>
      <c r="E619" s="178" t="s">
        <v>1965</v>
      </c>
      <c r="F619" s="178" t="s">
        <v>1966</v>
      </c>
      <c r="G619" s="165"/>
      <c r="H619" s="165"/>
      <c r="I619" s="168"/>
      <c r="J619" s="179">
        <f>BK619</f>
        <v>0</v>
      </c>
      <c r="K619" s="165"/>
      <c r="L619" s="170"/>
      <c r="M619" s="171"/>
      <c r="N619" s="172"/>
      <c r="O619" s="172"/>
      <c r="P619" s="173">
        <f>SUM(P620:P662)</f>
        <v>0</v>
      </c>
      <c r="Q619" s="172"/>
      <c r="R619" s="173">
        <f>SUM(R620:R662)</f>
        <v>0.74914673359999995</v>
      </c>
      <c r="S619" s="172"/>
      <c r="T619" s="174">
        <f>SUM(T620:T662)</f>
        <v>0</v>
      </c>
      <c r="AR619" s="175" t="s">
        <v>82</v>
      </c>
      <c r="AT619" s="176" t="s">
        <v>72</v>
      </c>
      <c r="AU619" s="176" t="s">
        <v>80</v>
      </c>
      <c r="AY619" s="175" t="s">
        <v>226</v>
      </c>
      <c r="BK619" s="177">
        <f>SUM(BK620:BK662)</f>
        <v>0</v>
      </c>
    </row>
    <row r="620" spans="1:65" s="2" customFormat="1" ht="33" customHeight="1">
      <c r="A620" s="36"/>
      <c r="B620" s="37"/>
      <c r="C620" s="180" t="s">
        <v>1822</v>
      </c>
      <c r="D620" s="180" t="s">
        <v>229</v>
      </c>
      <c r="E620" s="181" t="s">
        <v>4242</v>
      </c>
      <c r="F620" s="182" t="s">
        <v>4243</v>
      </c>
      <c r="G620" s="183" t="s">
        <v>232</v>
      </c>
      <c r="H620" s="184">
        <v>11.002000000000001</v>
      </c>
      <c r="I620" s="185"/>
      <c r="J620" s="186">
        <f>ROUND(I620*H620,2)</f>
        <v>0</v>
      </c>
      <c r="K620" s="182" t="s">
        <v>233</v>
      </c>
      <c r="L620" s="41"/>
      <c r="M620" s="187" t="s">
        <v>19</v>
      </c>
      <c r="N620" s="188" t="s">
        <v>44</v>
      </c>
      <c r="O620" s="66"/>
      <c r="P620" s="189">
        <f>O620*H620</f>
        <v>0</v>
      </c>
      <c r="Q620" s="189">
        <v>1.28764E-2</v>
      </c>
      <c r="R620" s="189">
        <f>Q620*H620</f>
        <v>0.1416661528</v>
      </c>
      <c r="S620" s="189">
        <v>0</v>
      </c>
      <c r="T620" s="190">
        <f>S620*H620</f>
        <v>0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91" t="s">
        <v>234</v>
      </c>
      <c r="AT620" s="191" t="s">
        <v>229</v>
      </c>
      <c r="AU620" s="191" t="s">
        <v>82</v>
      </c>
      <c r="AY620" s="19" t="s">
        <v>226</v>
      </c>
      <c r="BE620" s="192">
        <f>IF(N620="základní",J620,0)</f>
        <v>0</v>
      </c>
      <c r="BF620" s="192">
        <f>IF(N620="snížená",J620,0)</f>
        <v>0</v>
      </c>
      <c r="BG620" s="192">
        <f>IF(N620="zákl. přenesená",J620,0)</f>
        <v>0</v>
      </c>
      <c r="BH620" s="192">
        <f>IF(N620="sníž. přenesená",J620,0)</f>
        <v>0</v>
      </c>
      <c r="BI620" s="192">
        <f>IF(N620="nulová",J620,0)</f>
        <v>0</v>
      </c>
      <c r="BJ620" s="19" t="s">
        <v>80</v>
      </c>
      <c r="BK620" s="192">
        <f>ROUND(I620*H620,2)</f>
        <v>0</v>
      </c>
      <c r="BL620" s="19" t="s">
        <v>234</v>
      </c>
      <c r="BM620" s="191" t="s">
        <v>4244</v>
      </c>
    </row>
    <row r="621" spans="1:65" s="2" customFormat="1" ht="11.25">
      <c r="A621" s="36"/>
      <c r="B621" s="37"/>
      <c r="C621" s="38"/>
      <c r="D621" s="193" t="s">
        <v>236</v>
      </c>
      <c r="E621" s="38"/>
      <c r="F621" s="194" t="s">
        <v>4245</v>
      </c>
      <c r="G621" s="38"/>
      <c r="H621" s="38"/>
      <c r="I621" s="195"/>
      <c r="J621" s="38"/>
      <c r="K621" s="38"/>
      <c r="L621" s="41"/>
      <c r="M621" s="196"/>
      <c r="N621" s="197"/>
      <c r="O621" s="66"/>
      <c r="P621" s="66"/>
      <c r="Q621" s="66"/>
      <c r="R621" s="66"/>
      <c r="S621" s="66"/>
      <c r="T621" s="67"/>
      <c r="U621" s="36"/>
      <c r="V621" s="36"/>
      <c r="W621" s="36"/>
      <c r="X621" s="36"/>
      <c r="Y621" s="36"/>
      <c r="Z621" s="36"/>
      <c r="AA621" s="36"/>
      <c r="AB621" s="36"/>
      <c r="AC621" s="36"/>
      <c r="AD621" s="36"/>
      <c r="AE621" s="36"/>
      <c r="AT621" s="19" t="s">
        <v>236</v>
      </c>
      <c r="AU621" s="19" t="s">
        <v>82</v>
      </c>
    </row>
    <row r="622" spans="1:65" s="13" customFormat="1" ht="11.25">
      <c r="B622" s="198"/>
      <c r="C622" s="199"/>
      <c r="D622" s="200" t="s">
        <v>238</v>
      </c>
      <c r="E622" s="201" t="s">
        <v>19</v>
      </c>
      <c r="F622" s="202" t="s">
        <v>1972</v>
      </c>
      <c r="G622" s="199"/>
      <c r="H622" s="201" t="s">
        <v>19</v>
      </c>
      <c r="I622" s="203"/>
      <c r="J622" s="199"/>
      <c r="K622" s="199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238</v>
      </c>
      <c r="AU622" s="208" t="s">
        <v>82</v>
      </c>
      <c r="AV622" s="13" t="s">
        <v>80</v>
      </c>
      <c r="AW622" s="13" t="s">
        <v>35</v>
      </c>
      <c r="AX622" s="13" t="s">
        <v>73</v>
      </c>
      <c r="AY622" s="208" t="s">
        <v>226</v>
      </c>
    </row>
    <row r="623" spans="1:65" s="14" customFormat="1" ht="11.25">
      <c r="B623" s="209"/>
      <c r="C623" s="210"/>
      <c r="D623" s="200" t="s">
        <v>238</v>
      </c>
      <c r="E623" s="211" t="s">
        <v>19</v>
      </c>
      <c r="F623" s="212" t="s">
        <v>4246</v>
      </c>
      <c r="G623" s="210"/>
      <c r="H623" s="213">
        <v>2.5070000000000001</v>
      </c>
      <c r="I623" s="214"/>
      <c r="J623" s="210"/>
      <c r="K623" s="210"/>
      <c r="L623" s="215"/>
      <c r="M623" s="216"/>
      <c r="N623" s="217"/>
      <c r="O623" s="217"/>
      <c r="P623" s="217"/>
      <c r="Q623" s="217"/>
      <c r="R623" s="217"/>
      <c r="S623" s="217"/>
      <c r="T623" s="218"/>
      <c r="AT623" s="219" t="s">
        <v>238</v>
      </c>
      <c r="AU623" s="219" t="s">
        <v>82</v>
      </c>
      <c r="AV623" s="14" t="s">
        <v>82</v>
      </c>
      <c r="AW623" s="14" t="s">
        <v>35</v>
      </c>
      <c r="AX623" s="14" t="s">
        <v>73</v>
      </c>
      <c r="AY623" s="219" t="s">
        <v>226</v>
      </c>
    </row>
    <row r="624" spans="1:65" s="14" customFormat="1" ht="11.25">
      <c r="B624" s="209"/>
      <c r="C624" s="210"/>
      <c r="D624" s="200" t="s">
        <v>238</v>
      </c>
      <c r="E624" s="211" t="s">
        <v>19</v>
      </c>
      <c r="F624" s="212" t="s">
        <v>4247</v>
      </c>
      <c r="G624" s="210"/>
      <c r="H624" s="213">
        <v>5.9880000000000004</v>
      </c>
      <c r="I624" s="214"/>
      <c r="J624" s="210"/>
      <c r="K624" s="210"/>
      <c r="L624" s="215"/>
      <c r="M624" s="216"/>
      <c r="N624" s="217"/>
      <c r="O624" s="217"/>
      <c r="P624" s="217"/>
      <c r="Q624" s="217"/>
      <c r="R624" s="217"/>
      <c r="S624" s="217"/>
      <c r="T624" s="218"/>
      <c r="AT624" s="219" t="s">
        <v>238</v>
      </c>
      <c r="AU624" s="219" t="s">
        <v>82</v>
      </c>
      <c r="AV624" s="14" t="s">
        <v>82</v>
      </c>
      <c r="AW624" s="14" t="s">
        <v>35</v>
      </c>
      <c r="AX624" s="14" t="s">
        <v>73</v>
      </c>
      <c r="AY624" s="219" t="s">
        <v>226</v>
      </c>
    </row>
    <row r="625" spans="1:65" s="14" customFormat="1" ht="11.25">
      <c r="B625" s="209"/>
      <c r="C625" s="210"/>
      <c r="D625" s="200" t="s">
        <v>238</v>
      </c>
      <c r="E625" s="211" t="s">
        <v>19</v>
      </c>
      <c r="F625" s="212" t="s">
        <v>4248</v>
      </c>
      <c r="G625" s="210"/>
      <c r="H625" s="213">
        <v>2.5070000000000001</v>
      </c>
      <c r="I625" s="214"/>
      <c r="J625" s="210"/>
      <c r="K625" s="210"/>
      <c r="L625" s="215"/>
      <c r="M625" s="216"/>
      <c r="N625" s="217"/>
      <c r="O625" s="217"/>
      <c r="P625" s="217"/>
      <c r="Q625" s="217"/>
      <c r="R625" s="217"/>
      <c r="S625" s="217"/>
      <c r="T625" s="218"/>
      <c r="AT625" s="219" t="s">
        <v>238</v>
      </c>
      <c r="AU625" s="219" t="s">
        <v>82</v>
      </c>
      <c r="AV625" s="14" t="s">
        <v>82</v>
      </c>
      <c r="AW625" s="14" t="s">
        <v>35</v>
      </c>
      <c r="AX625" s="14" t="s">
        <v>73</v>
      </c>
      <c r="AY625" s="219" t="s">
        <v>226</v>
      </c>
    </row>
    <row r="626" spans="1:65" s="15" customFormat="1" ht="11.25">
      <c r="B626" s="220"/>
      <c r="C626" s="221"/>
      <c r="D626" s="200" t="s">
        <v>238</v>
      </c>
      <c r="E626" s="222" t="s">
        <v>19</v>
      </c>
      <c r="F626" s="223" t="s">
        <v>241</v>
      </c>
      <c r="G626" s="221"/>
      <c r="H626" s="224">
        <v>11.002000000000001</v>
      </c>
      <c r="I626" s="225"/>
      <c r="J626" s="221"/>
      <c r="K626" s="221"/>
      <c r="L626" s="226"/>
      <c r="M626" s="227"/>
      <c r="N626" s="228"/>
      <c r="O626" s="228"/>
      <c r="P626" s="228"/>
      <c r="Q626" s="228"/>
      <c r="R626" s="228"/>
      <c r="S626" s="228"/>
      <c r="T626" s="229"/>
      <c r="AT626" s="230" t="s">
        <v>238</v>
      </c>
      <c r="AU626" s="230" t="s">
        <v>82</v>
      </c>
      <c r="AV626" s="15" t="s">
        <v>143</v>
      </c>
      <c r="AW626" s="15" t="s">
        <v>35</v>
      </c>
      <c r="AX626" s="15" t="s">
        <v>80</v>
      </c>
      <c r="AY626" s="230" t="s">
        <v>226</v>
      </c>
    </row>
    <row r="627" spans="1:65" s="2" customFormat="1" ht="37.9" customHeight="1">
      <c r="A627" s="36"/>
      <c r="B627" s="37"/>
      <c r="C627" s="180" t="s">
        <v>1829</v>
      </c>
      <c r="D627" s="180" t="s">
        <v>229</v>
      </c>
      <c r="E627" s="181" t="s">
        <v>1975</v>
      </c>
      <c r="F627" s="182" t="s">
        <v>1976</v>
      </c>
      <c r="G627" s="183" t="s">
        <v>232</v>
      </c>
      <c r="H627" s="184">
        <v>7.7990000000000004</v>
      </c>
      <c r="I627" s="185"/>
      <c r="J627" s="186">
        <f>ROUND(I627*H627,2)</f>
        <v>0</v>
      </c>
      <c r="K627" s="182" t="s">
        <v>233</v>
      </c>
      <c r="L627" s="41"/>
      <c r="M627" s="187" t="s">
        <v>19</v>
      </c>
      <c r="N627" s="188" t="s">
        <v>44</v>
      </c>
      <c r="O627" s="66"/>
      <c r="P627" s="189">
        <f>O627*H627</f>
        <v>0</v>
      </c>
      <c r="Q627" s="189">
        <v>2.9627400000000002E-2</v>
      </c>
      <c r="R627" s="189">
        <f>Q627*H627</f>
        <v>0.23106409260000002</v>
      </c>
      <c r="S627" s="189">
        <v>0</v>
      </c>
      <c r="T627" s="190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91" t="s">
        <v>234</v>
      </c>
      <c r="AT627" s="191" t="s">
        <v>229</v>
      </c>
      <c r="AU627" s="191" t="s">
        <v>82</v>
      </c>
      <c r="AY627" s="19" t="s">
        <v>226</v>
      </c>
      <c r="BE627" s="192">
        <f>IF(N627="základní",J627,0)</f>
        <v>0</v>
      </c>
      <c r="BF627" s="192">
        <f>IF(N627="snížená",J627,0)</f>
        <v>0</v>
      </c>
      <c r="BG627" s="192">
        <f>IF(N627="zákl. přenesená",J627,0)</f>
        <v>0</v>
      </c>
      <c r="BH627" s="192">
        <f>IF(N627="sníž. přenesená",J627,0)</f>
        <v>0</v>
      </c>
      <c r="BI627" s="192">
        <f>IF(N627="nulová",J627,0)</f>
        <v>0</v>
      </c>
      <c r="BJ627" s="19" t="s">
        <v>80</v>
      </c>
      <c r="BK627" s="192">
        <f>ROUND(I627*H627,2)</f>
        <v>0</v>
      </c>
      <c r="BL627" s="19" t="s">
        <v>234</v>
      </c>
      <c r="BM627" s="191" t="s">
        <v>4249</v>
      </c>
    </row>
    <row r="628" spans="1:65" s="2" customFormat="1" ht="11.25">
      <c r="A628" s="36"/>
      <c r="B628" s="37"/>
      <c r="C628" s="38"/>
      <c r="D628" s="193" t="s">
        <v>236</v>
      </c>
      <c r="E628" s="38"/>
      <c r="F628" s="194" t="s">
        <v>1978</v>
      </c>
      <c r="G628" s="38"/>
      <c r="H628" s="38"/>
      <c r="I628" s="195"/>
      <c r="J628" s="38"/>
      <c r="K628" s="38"/>
      <c r="L628" s="41"/>
      <c r="M628" s="196"/>
      <c r="N628" s="197"/>
      <c r="O628" s="66"/>
      <c r="P628" s="66"/>
      <c r="Q628" s="66"/>
      <c r="R628" s="66"/>
      <c r="S628" s="66"/>
      <c r="T628" s="67"/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T628" s="19" t="s">
        <v>236</v>
      </c>
      <c r="AU628" s="19" t="s">
        <v>82</v>
      </c>
    </row>
    <row r="629" spans="1:65" s="13" customFormat="1" ht="11.25">
      <c r="B629" s="198"/>
      <c r="C629" s="199"/>
      <c r="D629" s="200" t="s">
        <v>238</v>
      </c>
      <c r="E629" s="201" t="s">
        <v>19</v>
      </c>
      <c r="F629" s="202" t="s">
        <v>1972</v>
      </c>
      <c r="G629" s="199"/>
      <c r="H629" s="201" t="s">
        <v>19</v>
      </c>
      <c r="I629" s="203"/>
      <c r="J629" s="199"/>
      <c r="K629" s="199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238</v>
      </c>
      <c r="AU629" s="208" t="s">
        <v>82</v>
      </c>
      <c r="AV629" s="13" t="s">
        <v>80</v>
      </c>
      <c r="AW629" s="13" t="s">
        <v>35</v>
      </c>
      <c r="AX629" s="13" t="s">
        <v>73</v>
      </c>
      <c r="AY629" s="208" t="s">
        <v>226</v>
      </c>
    </row>
    <row r="630" spans="1:65" s="14" customFormat="1" ht="11.25">
      <c r="B630" s="209"/>
      <c r="C630" s="210"/>
      <c r="D630" s="200" t="s">
        <v>238</v>
      </c>
      <c r="E630" s="211" t="s">
        <v>19</v>
      </c>
      <c r="F630" s="212" t="s">
        <v>4250</v>
      </c>
      <c r="G630" s="210"/>
      <c r="H630" s="213">
        <v>2.5070000000000001</v>
      </c>
      <c r="I630" s="214"/>
      <c r="J630" s="210"/>
      <c r="K630" s="210"/>
      <c r="L630" s="215"/>
      <c r="M630" s="216"/>
      <c r="N630" s="217"/>
      <c r="O630" s="217"/>
      <c r="P630" s="217"/>
      <c r="Q630" s="217"/>
      <c r="R630" s="217"/>
      <c r="S630" s="217"/>
      <c r="T630" s="218"/>
      <c r="AT630" s="219" t="s">
        <v>238</v>
      </c>
      <c r="AU630" s="219" t="s">
        <v>82</v>
      </c>
      <c r="AV630" s="14" t="s">
        <v>82</v>
      </c>
      <c r="AW630" s="14" t="s">
        <v>35</v>
      </c>
      <c r="AX630" s="14" t="s">
        <v>73</v>
      </c>
      <c r="AY630" s="219" t="s">
        <v>226</v>
      </c>
    </row>
    <row r="631" spans="1:65" s="14" customFormat="1" ht="11.25">
      <c r="B631" s="209"/>
      <c r="C631" s="210"/>
      <c r="D631" s="200" t="s">
        <v>238</v>
      </c>
      <c r="E631" s="211" t="s">
        <v>19</v>
      </c>
      <c r="F631" s="212" t="s">
        <v>4251</v>
      </c>
      <c r="G631" s="210"/>
      <c r="H631" s="213">
        <v>5.2919999999999998</v>
      </c>
      <c r="I631" s="214"/>
      <c r="J631" s="210"/>
      <c r="K631" s="210"/>
      <c r="L631" s="215"/>
      <c r="M631" s="216"/>
      <c r="N631" s="217"/>
      <c r="O631" s="217"/>
      <c r="P631" s="217"/>
      <c r="Q631" s="217"/>
      <c r="R631" s="217"/>
      <c r="S631" s="217"/>
      <c r="T631" s="218"/>
      <c r="AT631" s="219" t="s">
        <v>238</v>
      </c>
      <c r="AU631" s="219" t="s">
        <v>82</v>
      </c>
      <c r="AV631" s="14" t="s">
        <v>82</v>
      </c>
      <c r="AW631" s="14" t="s">
        <v>35</v>
      </c>
      <c r="AX631" s="14" t="s">
        <v>73</v>
      </c>
      <c r="AY631" s="219" t="s">
        <v>226</v>
      </c>
    </row>
    <row r="632" spans="1:65" s="15" customFormat="1" ht="11.25">
      <c r="B632" s="220"/>
      <c r="C632" s="221"/>
      <c r="D632" s="200" t="s">
        <v>238</v>
      </c>
      <c r="E632" s="222" t="s">
        <v>19</v>
      </c>
      <c r="F632" s="223" t="s">
        <v>241</v>
      </c>
      <c r="G632" s="221"/>
      <c r="H632" s="224">
        <v>7.7990000000000004</v>
      </c>
      <c r="I632" s="225"/>
      <c r="J632" s="221"/>
      <c r="K632" s="221"/>
      <c r="L632" s="226"/>
      <c r="M632" s="227"/>
      <c r="N632" s="228"/>
      <c r="O632" s="228"/>
      <c r="P632" s="228"/>
      <c r="Q632" s="228"/>
      <c r="R632" s="228"/>
      <c r="S632" s="228"/>
      <c r="T632" s="229"/>
      <c r="AT632" s="230" t="s">
        <v>238</v>
      </c>
      <c r="AU632" s="230" t="s">
        <v>82</v>
      </c>
      <c r="AV632" s="15" t="s">
        <v>143</v>
      </c>
      <c r="AW632" s="15" t="s">
        <v>35</v>
      </c>
      <c r="AX632" s="15" t="s">
        <v>80</v>
      </c>
      <c r="AY632" s="230" t="s">
        <v>226</v>
      </c>
    </row>
    <row r="633" spans="1:65" s="2" customFormat="1" ht="24.2" customHeight="1">
      <c r="A633" s="36"/>
      <c r="B633" s="37"/>
      <c r="C633" s="180" t="s">
        <v>1835</v>
      </c>
      <c r="D633" s="180" t="s">
        <v>229</v>
      </c>
      <c r="E633" s="181" t="s">
        <v>1985</v>
      </c>
      <c r="F633" s="182" t="s">
        <v>1986</v>
      </c>
      <c r="G633" s="183" t="s">
        <v>232</v>
      </c>
      <c r="H633" s="184">
        <v>18.800999999999998</v>
      </c>
      <c r="I633" s="185"/>
      <c r="J633" s="186">
        <f>ROUND(I633*H633,2)</f>
        <v>0</v>
      </c>
      <c r="K633" s="182" t="s">
        <v>233</v>
      </c>
      <c r="L633" s="41"/>
      <c r="M633" s="187" t="s">
        <v>19</v>
      </c>
      <c r="N633" s="188" t="s">
        <v>44</v>
      </c>
      <c r="O633" s="66"/>
      <c r="P633" s="189">
        <f>O633*H633</f>
        <v>0</v>
      </c>
      <c r="Q633" s="189">
        <v>1E-4</v>
      </c>
      <c r="R633" s="189">
        <f>Q633*H633</f>
        <v>1.8801E-3</v>
      </c>
      <c r="S633" s="189">
        <v>0</v>
      </c>
      <c r="T633" s="190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91" t="s">
        <v>234</v>
      </c>
      <c r="AT633" s="191" t="s">
        <v>229</v>
      </c>
      <c r="AU633" s="191" t="s">
        <v>82</v>
      </c>
      <c r="AY633" s="19" t="s">
        <v>226</v>
      </c>
      <c r="BE633" s="192">
        <f>IF(N633="základní",J633,0)</f>
        <v>0</v>
      </c>
      <c r="BF633" s="192">
        <f>IF(N633="snížená",J633,0)</f>
        <v>0</v>
      </c>
      <c r="BG633" s="192">
        <f>IF(N633="zákl. přenesená",J633,0)</f>
        <v>0</v>
      </c>
      <c r="BH633" s="192">
        <f>IF(N633="sníž. přenesená",J633,0)</f>
        <v>0</v>
      </c>
      <c r="BI633" s="192">
        <f>IF(N633="nulová",J633,0)</f>
        <v>0</v>
      </c>
      <c r="BJ633" s="19" t="s">
        <v>80</v>
      </c>
      <c r="BK633" s="192">
        <f>ROUND(I633*H633,2)</f>
        <v>0</v>
      </c>
      <c r="BL633" s="19" t="s">
        <v>234</v>
      </c>
      <c r="BM633" s="191" t="s">
        <v>4252</v>
      </c>
    </row>
    <row r="634" spans="1:65" s="2" customFormat="1" ht="11.25">
      <c r="A634" s="36"/>
      <c r="B634" s="37"/>
      <c r="C634" s="38"/>
      <c r="D634" s="193" t="s">
        <v>236</v>
      </c>
      <c r="E634" s="38"/>
      <c r="F634" s="194" t="s">
        <v>1988</v>
      </c>
      <c r="G634" s="38"/>
      <c r="H634" s="38"/>
      <c r="I634" s="195"/>
      <c r="J634" s="38"/>
      <c r="K634" s="38"/>
      <c r="L634" s="41"/>
      <c r="M634" s="196"/>
      <c r="N634" s="197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236</v>
      </c>
      <c r="AU634" s="19" t="s">
        <v>82</v>
      </c>
    </row>
    <row r="635" spans="1:65" s="2" customFormat="1" ht="16.5" customHeight="1">
      <c r="A635" s="36"/>
      <c r="B635" s="37"/>
      <c r="C635" s="180" t="s">
        <v>1839</v>
      </c>
      <c r="D635" s="180" t="s">
        <v>229</v>
      </c>
      <c r="E635" s="181" t="s">
        <v>1997</v>
      </c>
      <c r="F635" s="182" t="s">
        <v>1998</v>
      </c>
      <c r="G635" s="183" t="s">
        <v>232</v>
      </c>
      <c r="H635" s="184">
        <v>18.800999999999998</v>
      </c>
      <c r="I635" s="185"/>
      <c r="J635" s="186">
        <f>ROUND(I635*H635,2)</f>
        <v>0</v>
      </c>
      <c r="K635" s="182" t="s">
        <v>233</v>
      </c>
      <c r="L635" s="41"/>
      <c r="M635" s="187" t="s">
        <v>19</v>
      </c>
      <c r="N635" s="188" t="s">
        <v>44</v>
      </c>
      <c r="O635" s="66"/>
      <c r="P635" s="189">
        <f>O635*H635</f>
        <v>0</v>
      </c>
      <c r="Q635" s="189">
        <v>0</v>
      </c>
      <c r="R635" s="189">
        <f>Q635*H635</f>
        <v>0</v>
      </c>
      <c r="S635" s="189">
        <v>0</v>
      </c>
      <c r="T635" s="190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91" t="s">
        <v>234</v>
      </c>
      <c r="AT635" s="191" t="s">
        <v>229</v>
      </c>
      <c r="AU635" s="191" t="s">
        <v>82</v>
      </c>
      <c r="AY635" s="19" t="s">
        <v>226</v>
      </c>
      <c r="BE635" s="192">
        <f>IF(N635="základní",J635,0)</f>
        <v>0</v>
      </c>
      <c r="BF635" s="192">
        <f>IF(N635="snížená",J635,0)</f>
        <v>0</v>
      </c>
      <c r="BG635" s="192">
        <f>IF(N635="zákl. přenesená",J635,0)</f>
        <v>0</v>
      </c>
      <c r="BH635" s="192">
        <f>IF(N635="sníž. přenesená",J635,0)</f>
        <v>0</v>
      </c>
      <c r="BI635" s="192">
        <f>IF(N635="nulová",J635,0)</f>
        <v>0</v>
      </c>
      <c r="BJ635" s="19" t="s">
        <v>80</v>
      </c>
      <c r="BK635" s="192">
        <f>ROUND(I635*H635,2)</f>
        <v>0</v>
      </c>
      <c r="BL635" s="19" t="s">
        <v>234</v>
      </c>
      <c r="BM635" s="191" t="s">
        <v>4253</v>
      </c>
    </row>
    <row r="636" spans="1:65" s="2" customFormat="1" ht="11.25">
      <c r="A636" s="36"/>
      <c r="B636" s="37"/>
      <c r="C636" s="38"/>
      <c r="D636" s="193" t="s">
        <v>236</v>
      </c>
      <c r="E636" s="38"/>
      <c r="F636" s="194" t="s">
        <v>2000</v>
      </c>
      <c r="G636" s="38"/>
      <c r="H636" s="38"/>
      <c r="I636" s="195"/>
      <c r="J636" s="38"/>
      <c r="K636" s="38"/>
      <c r="L636" s="41"/>
      <c r="M636" s="196"/>
      <c r="N636" s="197"/>
      <c r="O636" s="66"/>
      <c r="P636" s="66"/>
      <c r="Q636" s="66"/>
      <c r="R636" s="66"/>
      <c r="S636" s="66"/>
      <c r="T636" s="67"/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T636" s="19" t="s">
        <v>236</v>
      </c>
      <c r="AU636" s="19" t="s">
        <v>82</v>
      </c>
    </row>
    <row r="637" spans="1:65" s="2" customFormat="1" ht="24.2" customHeight="1">
      <c r="A637" s="36"/>
      <c r="B637" s="37"/>
      <c r="C637" s="180" t="s">
        <v>1848</v>
      </c>
      <c r="D637" s="180" t="s">
        <v>229</v>
      </c>
      <c r="E637" s="181" t="s">
        <v>2007</v>
      </c>
      <c r="F637" s="182" t="s">
        <v>2008</v>
      </c>
      <c r="G637" s="183" t="s">
        <v>232</v>
      </c>
      <c r="H637" s="184">
        <v>1.71</v>
      </c>
      <c r="I637" s="185"/>
      <c r="J637" s="186">
        <f>ROUND(I637*H637,2)</f>
        <v>0</v>
      </c>
      <c r="K637" s="182" t="s">
        <v>233</v>
      </c>
      <c r="L637" s="41"/>
      <c r="M637" s="187" t="s">
        <v>19</v>
      </c>
      <c r="N637" s="188" t="s">
        <v>44</v>
      </c>
      <c r="O637" s="66"/>
      <c r="P637" s="189">
        <f>O637*H637</f>
        <v>0</v>
      </c>
      <c r="Q637" s="189">
        <v>1.2588719999999999E-2</v>
      </c>
      <c r="R637" s="189">
        <f>Q637*H637</f>
        <v>2.15267112E-2</v>
      </c>
      <c r="S637" s="189">
        <v>0</v>
      </c>
      <c r="T637" s="190">
        <f>S637*H637</f>
        <v>0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91" t="s">
        <v>234</v>
      </c>
      <c r="AT637" s="191" t="s">
        <v>229</v>
      </c>
      <c r="AU637" s="191" t="s">
        <v>82</v>
      </c>
      <c r="AY637" s="19" t="s">
        <v>226</v>
      </c>
      <c r="BE637" s="192">
        <f>IF(N637="základní",J637,0)</f>
        <v>0</v>
      </c>
      <c r="BF637" s="192">
        <f>IF(N637="snížená",J637,0)</f>
        <v>0</v>
      </c>
      <c r="BG637" s="192">
        <f>IF(N637="zákl. přenesená",J637,0)</f>
        <v>0</v>
      </c>
      <c r="BH637" s="192">
        <f>IF(N637="sníž. přenesená",J637,0)</f>
        <v>0</v>
      </c>
      <c r="BI637" s="192">
        <f>IF(N637="nulová",J637,0)</f>
        <v>0</v>
      </c>
      <c r="BJ637" s="19" t="s">
        <v>80</v>
      </c>
      <c r="BK637" s="192">
        <f>ROUND(I637*H637,2)</f>
        <v>0</v>
      </c>
      <c r="BL637" s="19" t="s">
        <v>234</v>
      </c>
      <c r="BM637" s="191" t="s">
        <v>4254</v>
      </c>
    </row>
    <row r="638" spans="1:65" s="2" customFormat="1" ht="11.25">
      <c r="A638" s="36"/>
      <c r="B638" s="37"/>
      <c r="C638" s="38"/>
      <c r="D638" s="193" t="s">
        <v>236</v>
      </c>
      <c r="E638" s="38"/>
      <c r="F638" s="194" t="s">
        <v>2010</v>
      </c>
      <c r="G638" s="38"/>
      <c r="H638" s="38"/>
      <c r="I638" s="195"/>
      <c r="J638" s="38"/>
      <c r="K638" s="38"/>
      <c r="L638" s="41"/>
      <c r="M638" s="196"/>
      <c r="N638" s="197"/>
      <c r="O638" s="66"/>
      <c r="P638" s="66"/>
      <c r="Q638" s="66"/>
      <c r="R638" s="66"/>
      <c r="S638" s="66"/>
      <c r="T638" s="67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T638" s="19" t="s">
        <v>236</v>
      </c>
      <c r="AU638" s="19" t="s">
        <v>82</v>
      </c>
    </row>
    <row r="639" spans="1:65" s="13" customFormat="1" ht="11.25">
      <c r="B639" s="198"/>
      <c r="C639" s="199"/>
      <c r="D639" s="200" t="s">
        <v>238</v>
      </c>
      <c r="E639" s="201" t="s">
        <v>19</v>
      </c>
      <c r="F639" s="202" t="s">
        <v>4255</v>
      </c>
      <c r="G639" s="199"/>
      <c r="H639" s="201" t="s">
        <v>19</v>
      </c>
      <c r="I639" s="203"/>
      <c r="J639" s="199"/>
      <c r="K639" s="199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238</v>
      </c>
      <c r="AU639" s="208" t="s">
        <v>82</v>
      </c>
      <c r="AV639" s="13" t="s">
        <v>80</v>
      </c>
      <c r="AW639" s="13" t="s">
        <v>35</v>
      </c>
      <c r="AX639" s="13" t="s">
        <v>73</v>
      </c>
      <c r="AY639" s="208" t="s">
        <v>226</v>
      </c>
    </row>
    <row r="640" spans="1:65" s="13" customFormat="1" ht="11.25">
      <c r="B640" s="198"/>
      <c r="C640" s="199"/>
      <c r="D640" s="200" t="s">
        <v>238</v>
      </c>
      <c r="E640" s="201" t="s">
        <v>19</v>
      </c>
      <c r="F640" s="202" t="s">
        <v>1516</v>
      </c>
      <c r="G640" s="199"/>
      <c r="H640" s="201" t="s">
        <v>19</v>
      </c>
      <c r="I640" s="203"/>
      <c r="J640" s="199"/>
      <c r="K640" s="199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238</v>
      </c>
      <c r="AU640" s="208" t="s">
        <v>82</v>
      </c>
      <c r="AV640" s="13" t="s">
        <v>80</v>
      </c>
      <c r="AW640" s="13" t="s">
        <v>35</v>
      </c>
      <c r="AX640" s="13" t="s">
        <v>73</v>
      </c>
      <c r="AY640" s="208" t="s">
        <v>226</v>
      </c>
    </row>
    <row r="641" spans="1:65" s="14" customFormat="1" ht="11.25">
      <c r="B641" s="209"/>
      <c r="C641" s="210"/>
      <c r="D641" s="200" t="s">
        <v>238</v>
      </c>
      <c r="E641" s="211" t="s">
        <v>19</v>
      </c>
      <c r="F641" s="212" t="s">
        <v>4145</v>
      </c>
      <c r="G641" s="210"/>
      <c r="H641" s="213">
        <v>1.71</v>
      </c>
      <c r="I641" s="214"/>
      <c r="J641" s="210"/>
      <c r="K641" s="210"/>
      <c r="L641" s="215"/>
      <c r="M641" s="216"/>
      <c r="N641" s="217"/>
      <c r="O641" s="217"/>
      <c r="P641" s="217"/>
      <c r="Q641" s="217"/>
      <c r="R641" s="217"/>
      <c r="S641" s="217"/>
      <c r="T641" s="218"/>
      <c r="AT641" s="219" t="s">
        <v>238</v>
      </c>
      <c r="AU641" s="219" t="s">
        <v>82</v>
      </c>
      <c r="AV641" s="14" t="s">
        <v>82</v>
      </c>
      <c r="AW641" s="14" t="s">
        <v>35</v>
      </c>
      <c r="AX641" s="14" t="s">
        <v>73</v>
      </c>
      <c r="AY641" s="219" t="s">
        <v>226</v>
      </c>
    </row>
    <row r="642" spans="1:65" s="15" customFormat="1" ht="11.25">
      <c r="B642" s="220"/>
      <c r="C642" s="221"/>
      <c r="D642" s="200" t="s">
        <v>238</v>
      </c>
      <c r="E642" s="222" t="s">
        <v>19</v>
      </c>
      <c r="F642" s="223" t="s">
        <v>241</v>
      </c>
      <c r="G642" s="221"/>
      <c r="H642" s="224">
        <v>1.71</v>
      </c>
      <c r="I642" s="225"/>
      <c r="J642" s="221"/>
      <c r="K642" s="221"/>
      <c r="L642" s="226"/>
      <c r="M642" s="227"/>
      <c r="N642" s="228"/>
      <c r="O642" s="228"/>
      <c r="P642" s="228"/>
      <c r="Q642" s="228"/>
      <c r="R642" s="228"/>
      <c r="S642" s="228"/>
      <c r="T642" s="229"/>
      <c r="AT642" s="230" t="s">
        <v>238</v>
      </c>
      <c r="AU642" s="230" t="s">
        <v>82</v>
      </c>
      <c r="AV642" s="15" t="s">
        <v>143</v>
      </c>
      <c r="AW642" s="15" t="s">
        <v>35</v>
      </c>
      <c r="AX642" s="15" t="s">
        <v>80</v>
      </c>
      <c r="AY642" s="230" t="s">
        <v>226</v>
      </c>
    </row>
    <row r="643" spans="1:65" s="2" customFormat="1" ht="24.2" customHeight="1">
      <c r="A643" s="36"/>
      <c r="B643" s="37"/>
      <c r="C643" s="180" t="s">
        <v>1854</v>
      </c>
      <c r="D643" s="180" t="s">
        <v>229</v>
      </c>
      <c r="E643" s="181" t="s">
        <v>2015</v>
      </c>
      <c r="F643" s="182" t="s">
        <v>2016</v>
      </c>
      <c r="G643" s="183" t="s">
        <v>232</v>
      </c>
      <c r="H643" s="184">
        <v>1.71</v>
      </c>
      <c r="I643" s="185"/>
      <c r="J643" s="186">
        <f>ROUND(I643*H643,2)</f>
        <v>0</v>
      </c>
      <c r="K643" s="182" t="s">
        <v>233</v>
      </c>
      <c r="L643" s="41"/>
      <c r="M643" s="187" t="s">
        <v>19</v>
      </c>
      <c r="N643" s="188" t="s">
        <v>44</v>
      </c>
      <c r="O643" s="66"/>
      <c r="P643" s="189">
        <f>O643*H643</f>
        <v>0</v>
      </c>
      <c r="Q643" s="189">
        <v>1E-4</v>
      </c>
      <c r="R643" s="189">
        <f>Q643*H643</f>
        <v>1.7100000000000001E-4</v>
      </c>
      <c r="S643" s="189">
        <v>0</v>
      </c>
      <c r="T643" s="190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91" t="s">
        <v>234</v>
      </c>
      <c r="AT643" s="191" t="s">
        <v>229</v>
      </c>
      <c r="AU643" s="191" t="s">
        <v>82</v>
      </c>
      <c r="AY643" s="19" t="s">
        <v>226</v>
      </c>
      <c r="BE643" s="192">
        <f>IF(N643="základní",J643,0)</f>
        <v>0</v>
      </c>
      <c r="BF643" s="192">
        <f>IF(N643="snížená",J643,0)</f>
        <v>0</v>
      </c>
      <c r="BG643" s="192">
        <f>IF(N643="zákl. přenesená",J643,0)</f>
        <v>0</v>
      </c>
      <c r="BH643" s="192">
        <f>IF(N643="sníž. přenesená",J643,0)</f>
        <v>0</v>
      </c>
      <c r="BI643" s="192">
        <f>IF(N643="nulová",J643,0)</f>
        <v>0</v>
      </c>
      <c r="BJ643" s="19" t="s">
        <v>80</v>
      </c>
      <c r="BK643" s="192">
        <f>ROUND(I643*H643,2)</f>
        <v>0</v>
      </c>
      <c r="BL643" s="19" t="s">
        <v>234</v>
      </c>
      <c r="BM643" s="191" t="s">
        <v>4256</v>
      </c>
    </row>
    <row r="644" spans="1:65" s="2" customFormat="1" ht="11.25">
      <c r="A644" s="36"/>
      <c r="B644" s="37"/>
      <c r="C644" s="38"/>
      <c r="D644" s="193" t="s">
        <v>236</v>
      </c>
      <c r="E644" s="38"/>
      <c r="F644" s="194" t="s">
        <v>2018</v>
      </c>
      <c r="G644" s="38"/>
      <c r="H644" s="38"/>
      <c r="I644" s="195"/>
      <c r="J644" s="38"/>
      <c r="K644" s="38"/>
      <c r="L644" s="41"/>
      <c r="M644" s="196"/>
      <c r="N644" s="197"/>
      <c r="O644" s="66"/>
      <c r="P644" s="66"/>
      <c r="Q644" s="66"/>
      <c r="R644" s="66"/>
      <c r="S644" s="66"/>
      <c r="T644" s="67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T644" s="19" t="s">
        <v>236</v>
      </c>
      <c r="AU644" s="19" t="s">
        <v>82</v>
      </c>
    </row>
    <row r="645" spans="1:65" s="2" customFormat="1" ht="16.5" customHeight="1">
      <c r="A645" s="36"/>
      <c r="B645" s="37"/>
      <c r="C645" s="180" t="s">
        <v>1860</v>
      </c>
      <c r="D645" s="180" t="s">
        <v>229</v>
      </c>
      <c r="E645" s="181" t="s">
        <v>4257</v>
      </c>
      <c r="F645" s="182" t="s">
        <v>4258</v>
      </c>
      <c r="G645" s="183" t="s">
        <v>232</v>
      </c>
      <c r="H645" s="184">
        <v>1.71</v>
      </c>
      <c r="I645" s="185"/>
      <c r="J645" s="186">
        <f>ROUND(I645*H645,2)</f>
        <v>0</v>
      </c>
      <c r="K645" s="182" t="s">
        <v>233</v>
      </c>
      <c r="L645" s="41"/>
      <c r="M645" s="187" t="s">
        <v>19</v>
      </c>
      <c r="N645" s="188" t="s">
        <v>44</v>
      </c>
      <c r="O645" s="66"/>
      <c r="P645" s="189">
        <f>O645*H645</f>
        <v>0</v>
      </c>
      <c r="Q645" s="189">
        <v>0</v>
      </c>
      <c r="R645" s="189">
        <f>Q645*H645</f>
        <v>0</v>
      </c>
      <c r="S645" s="189">
        <v>0</v>
      </c>
      <c r="T645" s="190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91" t="s">
        <v>234</v>
      </c>
      <c r="AT645" s="191" t="s">
        <v>229</v>
      </c>
      <c r="AU645" s="191" t="s">
        <v>82</v>
      </c>
      <c r="AY645" s="19" t="s">
        <v>226</v>
      </c>
      <c r="BE645" s="192">
        <f>IF(N645="základní",J645,0)</f>
        <v>0</v>
      </c>
      <c r="BF645" s="192">
        <f>IF(N645="snížená",J645,0)</f>
        <v>0</v>
      </c>
      <c r="BG645" s="192">
        <f>IF(N645="zákl. přenesená",J645,0)</f>
        <v>0</v>
      </c>
      <c r="BH645" s="192">
        <f>IF(N645="sníž. přenesená",J645,0)</f>
        <v>0</v>
      </c>
      <c r="BI645" s="192">
        <f>IF(N645="nulová",J645,0)</f>
        <v>0</v>
      </c>
      <c r="BJ645" s="19" t="s">
        <v>80</v>
      </c>
      <c r="BK645" s="192">
        <f>ROUND(I645*H645,2)</f>
        <v>0</v>
      </c>
      <c r="BL645" s="19" t="s">
        <v>234</v>
      </c>
      <c r="BM645" s="191" t="s">
        <v>4259</v>
      </c>
    </row>
    <row r="646" spans="1:65" s="2" customFormat="1" ht="11.25">
      <c r="A646" s="36"/>
      <c r="B646" s="37"/>
      <c r="C646" s="38"/>
      <c r="D646" s="193" t="s">
        <v>236</v>
      </c>
      <c r="E646" s="38"/>
      <c r="F646" s="194" t="s">
        <v>4260</v>
      </c>
      <c r="G646" s="38"/>
      <c r="H646" s="38"/>
      <c r="I646" s="195"/>
      <c r="J646" s="38"/>
      <c r="K646" s="38"/>
      <c r="L646" s="41"/>
      <c r="M646" s="196"/>
      <c r="N646" s="197"/>
      <c r="O646" s="66"/>
      <c r="P646" s="66"/>
      <c r="Q646" s="66"/>
      <c r="R646" s="66"/>
      <c r="S646" s="66"/>
      <c r="T646" s="67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T646" s="19" t="s">
        <v>236</v>
      </c>
      <c r="AU646" s="19" t="s">
        <v>82</v>
      </c>
    </row>
    <row r="647" spans="1:65" s="2" customFormat="1" ht="24.2" customHeight="1">
      <c r="A647" s="36"/>
      <c r="B647" s="37"/>
      <c r="C647" s="180" t="s">
        <v>1867</v>
      </c>
      <c r="D647" s="180" t="s">
        <v>229</v>
      </c>
      <c r="E647" s="181" t="s">
        <v>4261</v>
      </c>
      <c r="F647" s="182" t="s">
        <v>4262</v>
      </c>
      <c r="G647" s="183" t="s">
        <v>261</v>
      </c>
      <c r="H647" s="184">
        <v>1</v>
      </c>
      <c r="I647" s="185"/>
      <c r="J647" s="186">
        <f>ROUND(I647*H647,2)</f>
        <v>0</v>
      </c>
      <c r="K647" s="182" t="s">
        <v>233</v>
      </c>
      <c r="L647" s="41"/>
      <c r="M647" s="187" t="s">
        <v>19</v>
      </c>
      <c r="N647" s="188" t="s">
        <v>44</v>
      </c>
      <c r="O647" s="66"/>
      <c r="P647" s="189">
        <f>O647*H647</f>
        <v>0</v>
      </c>
      <c r="Q647" s="189">
        <v>3.1999999999999999E-5</v>
      </c>
      <c r="R647" s="189">
        <f>Q647*H647</f>
        <v>3.1999999999999999E-5</v>
      </c>
      <c r="S647" s="189">
        <v>0</v>
      </c>
      <c r="T647" s="190">
        <f>S647*H647</f>
        <v>0</v>
      </c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R647" s="191" t="s">
        <v>234</v>
      </c>
      <c r="AT647" s="191" t="s">
        <v>229</v>
      </c>
      <c r="AU647" s="191" t="s">
        <v>82</v>
      </c>
      <c r="AY647" s="19" t="s">
        <v>226</v>
      </c>
      <c r="BE647" s="192">
        <f>IF(N647="základní",J647,0)</f>
        <v>0</v>
      </c>
      <c r="BF647" s="192">
        <f>IF(N647="snížená",J647,0)</f>
        <v>0</v>
      </c>
      <c r="BG647" s="192">
        <f>IF(N647="zákl. přenesená",J647,0)</f>
        <v>0</v>
      </c>
      <c r="BH647" s="192">
        <f>IF(N647="sníž. přenesená",J647,0)</f>
        <v>0</v>
      </c>
      <c r="BI647" s="192">
        <f>IF(N647="nulová",J647,0)</f>
        <v>0</v>
      </c>
      <c r="BJ647" s="19" t="s">
        <v>80</v>
      </c>
      <c r="BK647" s="192">
        <f>ROUND(I647*H647,2)</f>
        <v>0</v>
      </c>
      <c r="BL647" s="19" t="s">
        <v>234</v>
      </c>
      <c r="BM647" s="191" t="s">
        <v>4263</v>
      </c>
    </row>
    <row r="648" spans="1:65" s="2" customFormat="1" ht="11.25">
      <c r="A648" s="36"/>
      <c r="B648" s="37"/>
      <c r="C648" s="38"/>
      <c r="D648" s="193" t="s">
        <v>236</v>
      </c>
      <c r="E648" s="38"/>
      <c r="F648" s="194" t="s">
        <v>4264</v>
      </c>
      <c r="G648" s="38"/>
      <c r="H648" s="38"/>
      <c r="I648" s="195"/>
      <c r="J648" s="38"/>
      <c r="K648" s="38"/>
      <c r="L648" s="41"/>
      <c r="M648" s="196"/>
      <c r="N648" s="197"/>
      <c r="O648" s="66"/>
      <c r="P648" s="66"/>
      <c r="Q648" s="66"/>
      <c r="R648" s="66"/>
      <c r="S648" s="66"/>
      <c r="T648" s="67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T648" s="19" t="s">
        <v>236</v>
      </c>
      <c r="AU648" s="19" t="s">
        <v>82</v>
      </c>
    </row>
    <row r="649" spans="1:65" s="13" customFormat="1" ht="11.25">
      <c r="B649" s="198"/>
      <c r="C649" s="199"/>
      <c r="D649" s="200" t="s">
        <v>238</v>
      </c>
      <c r="E649" s="201" t="s">
        <v>19</v>
      </c>
      <c r="F649" s="202" t="s">
        <v>482</v>
      </c>
      <c r="G649" s="199"/>
      <c r="H649" s="201" t="s">
        <v>19</v>
      </c>
      <c r="I649" s="203"/>
      <c r="J649" s="199"/>
      <c r="K649" s="199"/>
      <c r="L649" s="204"/>
      <c r="M649" s="205"/>
      <c r="N649" s="206"/>
      <c r="O649" s="206"/>
      <c r="P649" s="206"/>
      <c r="Q649" s="206"/>
      <c r="R649" s="206"/>
      <c r="S649" s="206"/>
      <c r="T649" s="207"/>
      <c r="AT649" s="208" t="s">
        <v>238</v>
      </c>
      <c r="AU649" s="208" t="s">
        <v>82</v>
      </c>
      <c r="AV649" s="13" t="s">
        <v>80</v>
      </c>
      <c r="AW649" s="13" t="s">
        <v>35</v>
      </c>
      <c r="AX649" s="13" t="s">
        <v>73</v>
      </c>
      <c r="AY649" s="208" t="s">
        <v>226</v>
      </c>
    </row>
    <row r="650" spans="1:65" s="14" customFormat="1" ht="11.25">
      <c r="B650" s="209"/>
      <c r="C650" s="210"/>
      <c r="D650" s="200" t="s">
        <v>238</v>
      </c>
      <c r="E650" s="211" t="s">
        <v>19</v>
      </c>
      <c r="F650" s="212" t="s">
        <v>521</v>
      </c>
      <c r="G650" s="210"/>
      <c r="H650" s="213">
        <v>1</v>
      </c>
      <c r="I650" s="214"/>
      <c r="J650" s="210"/>
      <c r="K650" s="210"/>
      <c r="L650" s="215"/>
      <c r="M650" s="216"/>
      <c r="N650" s="217"/>
      <c r="O650" s="217"/>
      <c r="P650" s="217"/>
      <c r="Q650" s="217"/>
      <c r="R650" s="217"/>
      <c r="S650" s="217"/>
      <c r="T650" s="218"/>
      <c r="AT650" s="219" t="s">
        <v>238</v>
      </c>
      <c r="AU650" s="219" t="s">
        <v>82</v>
      </c>
      <c r="AV650" s="14" t="s">
        <v>82</v>
      </c>
      <c r="AW650" s="14" t="s">
        <v>35</v>
      </c>
      <c r="AX650" s="14" t="s">
        <v>73</v>
      </c>
      <c r="AY650" s="219" t="s">
        <v>226</v>
      </c>
    </row>
    <row r="651" spans="1:65" s="15" customFormat="1" ht="11.25">
      <c r="B651" s="220"/>
      <c r="C651" s="221"/>
      <c r="D651" s="200" t="s">
        <v>238</v>
      </c>
      <c r="E651" s="222" t="s">
        <v>19</v>
      </c>
      <c r="F651" s="223" t="s">
        <v>241</v>
      </c>
      <c r="G651" s="221"/>
      <c r="H651" s="224">
        <v>1</v>
      </c>
      <c r="I651" s="225"/>
      <c r="J651" s="221"/>
      <c r="K651" s="221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238</v>
      </c>
      <c r="AU651" s="230" t="s">
        <v>82</v>
      </c>
      <c r="AV651" s="15" t="s">
        <v>143</v>
      </c>
      <c r="AW651" s="15" t="s">
        <v>35</v>
      </c>
      <c r="AX651" s="15" t="s">
        <v>80</v>
      </c>
      <c r="AY651" s="230" t="s">
        <v>226</v>
      </c>
    </row>
    <row r="652" spans="1:65" s="2" customFormat="1" ht="16.5" customHeight="1">
      <c r="A652" s="36"/>
      <c r="B652" s="37"/>
      <c r="C652" s="231" t="s">
        <v>1873</v>
      </c>
      <c r="D652" s="231" t="s">
        <v>242</v>
      </c>
      <c r="E652" s="232" t="s">
        <v>4265</v>
      </c>
      <c r="F652" s="233" t="s">
        <v>4266</v>
      </c>
      <c r="G652" s="234" t="s">
        <v>261</v>
      </c>
      <c r="H652" s="235">
        <v>1</v>
      </c>
      <c r="I652" s="236"/>
      <c r="J652" s="237">
        <f>ROUND(I652*H652,2)</f>
        <v>0</v>
      </c>
      <c r="K652" s="233" t="s">
        <v>233</v>
      </c>
      <c r="L652" s="238"/>
      <c r="M652" s="239" t="s">
        <v>19</v>
      </c>
      <c r="N652" s="240" t="s">
        <v>44</v>
      </c>
      <c r="O652" s="66"/>
      <c r="P652" s="189">
        <f>O652*H652</f>
        <v>0</v>
      </c>
      <c r="Q652" s="189">
        <v>8.9999999999999998E-4</v>
      </c>
      <c r="R652" s="189">
        <f>Q652*H652</f>
        <v>8.9999999999999998E-4</v>
      </c>
      <c r="S652" s="189">
        <v>0</v>
      </c>
      <c r="T652" s="190">
        <f>S652*H652</f>
        <v>0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91" t="s">
        <v>246</v>
      </c>
      <c r="AT652" s="191" t="s">
        <v>242</v>
      </c>
      <c r="AU652" s="191" t="s">
        <v>82</v>
      </c>
      <c r="AY652" s="19" t="s">
        <v>226</v>
      </c>
      <c r="BE652" s="192">
        <f>IF(N652="základní",J652,0)</f>
        <v>0</v>
      </c>
      <c r="BF652" s="192">
        <f>IF(N652="snížená",J652,0)</f>
        <v>0</v>
      </c>
      <c r="BG652" s="192">
        <f>IF(N652="zákl. přenesená",J652,0)</f>
        <v>0</v>
      </c>
      <c r="BH652" s="192">
        <f>IF(N652="sníž. přenesená",J652,0)</f>
        <v>0</v>
      </c>
      <c r="BI652" s="192">
        <f>IF(N652="nulová",J652,0)</f>
        <v>0</v>
      </c>
      <c r="BJ652" s="19" t="s">
        <v>80</v>
      </c>
      <c r="BK652" s="192">
        <f>ROUND(I652*H652,2)</f>
        <v>0</v>
      </c>
      <c r="BL652" s="19" t="s">
        <v>234</v>
      </c>
      <c r="BM652" s="191" t="s">
        <v>4267</v>
      </c>
    </row>
    <row r="653" spans="1:65" s="2" customFormat="1" ht="21.75" customHeight="1">
      <c r="A653" s="36"/>
      <c r="B653" s="37"/>
      <c r="C653" s="180" t="s">
        <v>1876</v>
      </c>
      <c r="D653" s="180" t="s">
        <v>229</v>
      </c>
      <c r="E653" s="181" t="s">
        <v>4268</v>
      </c>
      <c r="F653" s="182" t="s">
        <v>4269</v>
      </c>
      <c r="G653" s="183" t="s">
        <v>232</v>
      </c>
      <c r="H653" s="184">
        <v>4.51</v>
      </c>
      <c r="I653" s="185"/>
      <c r="J653" s="186">
        <f>ROUND(I653*H653,2)</f>
        <v>0</v>
      </c>
      <c r="K653" s="182" t="s">
        <v>233</v>
      </c>
      <c r="L653" s="41"/>
      <c r="M653" s="187" t="s">
        <v>19</v>
      </c>
      <c r="N653" s="188" t="s">
        <v>44</v>
      </c>
      <c r="O653" s="66"/>
      <c r="P653" s="189">
        <f>O653*H653</f>
        <v>0</v>
      </c>
      <c r="Q653" s="189">
        <v>5.4012699999999997E-2</v>
      </c>
      <c r="R653" s="189">
        <f>Q653*H653</f>
        <v>0.24359727699999997</v>
      </c>
      <c r="S653" s="189">
        <v>0</v>
      </c>
      <c r="T653" s="190">
        <f>S653*H653</f>
        <v>0</v>
      </c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R653" s="191" t="s">
        <v>234</v>
      </c>
      <c r="AT653" s="191" t="s">
        <v>229</v>
      </c>
      <c r="AU653" s="191" t="s">
        <v>82</v>
      </c>
      <c r="AY653" s="19" t="s">
        <v>226</v>
      </c>
      <c r="BE653" s="192">
        <f>IF(N653="základní",J653,0)</f>
        <v>0</v>
      </c>
      <c r="BF653" s="192">
        <f>IF(N653="snížená",J653,0)</f>
        <v>0</v>
      </c>
      <c r="BG653" s="192">
        <f>IF(N653="zákl. přenesená",J653,0)</f>
        <v>0</v>
      </c>
      <c r="BH653" s="192">
        <f>IF(N653="sníž. přenesená",J653,0)</f>
        <v>0</v>
      </c>
      <c r="BI653" s="192">
        <f>IF(N653="nulová",J653,0)</f>
        <v>0</v>
      </c>
      <c r="BJ653" s="19" t="s">
        <v>80</v>
      </c>
      <c r="BK653" s="192">
        <f>ROUND(I653*H653,2)</f>
        <v>0</v>
      </c>
      <c r="BL653" s="19" t="s">
        <v>234</v>
      </c>
      <c r="BM653" s="191" t="s">
        <v>4270</v>
      </c>
    </row>
    <row r="654" spans="1:65" s="2" customFormat="1" ht="11.25">
      <c r="A654" s="36"/>
      <c r="B654" s="37"/>
      <c r="C654" s="38"/>
      <c r="D654" s="193" t="s">
        <v>236</v>
      </c>
      <c r="E654" s="38"/>
      <c r="F654" s="194" t="s">
        <v>4271</v>
      </c>
      <c r="G654" s="38"/>
      <c r="H654" s="38"/>
      <c r="I654" s="195"/>
      <c r="J654" s="38"/>
      <c r="K654" s="38"/>
      <c r="L654" s="41"/>
      <c r="M654" s="196"/>
      <c r="N654" s="197"/>
      <c r="O654" s="66"/>
      <c r="P654" s="66"/>
      <c r="Q654" s="66"/>
      <c r="R654" s="66"/>
      <c r="S654" s="66"/>
      <c r="T654" s="67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T654" s="19" t="s">
        <v>236</v>
      </c>
      <c r="AU654" s="19" t="s">
        <v>82</v>
      </c>
    </row>
    <row r="655" spans="1:65" s="13" customFormat="1" ht="11.25">
      <c r="B655" s="198"/>
      <c r="C655" s="199"/>
      <c r="D655" s="200" t="s">
        <v>238</v>
      </c>
      <c r="E655" s="201" t="s">
        <v>19</v>
      </c>
      <c r="F655" s="202" t="s">
        <v>4272</v>
      </c>
      <c r="G655" s="199"/>
      <c r="H655" s="201" t="s">
        <v>19</v>
      </c>
      <c r="I655" s="203"/>
      <c r="J655" s="199"/>
      <c r="K655" s="199"/>
      <c r="L655" s="204"/>
      <c r="M655" s="205"/>
      <c r="N655" s="206"/>
      <c r="O655" s="206"/>
      <c r="P655" s="206"/>
      <c r="Q655" s="206"/>
      <c r="R655" s="206"/>
      <c r="S655" s="206"/>
      <c r="T655" s="207"/>
      <c r="AT655" s="208" t="s">
        <v>238</v>
      </c>
      <c r="AU655" s="208" t="s">
        <v>82</v>
      </c>
      <c r="AV655" s="13" t="s">
        <v>80</v>
      </c>
      <c r="AW655" s="13" t="s">
        <v>35</v>
      </c>
      <c r="AX655" s="13" t="s">
        <v>73</v>
      </c>
      <c r="AY655" s="208" t="s">
        <v>226</v>
      </c>
    </row>
    <row r="656" spans="1:65" s="14" customFormat="1" ht="11.25">
      <c r="B656" s="209"/>
      <c r="C656" s="210"/>
      <c r="D656" s="200" t="s">
        <v>238</v>
      </c>
      <c r="E656" s="211" t="s">
        <v>19</v>
      </c>
      <c r="F656" s="212" t="s">
        <v>4273</v>
      </c>
      <c r="G656" s="210"/>
      <c r="H656" s="213">
        <v>7.1</v>
      </c>
      <c r="I656" s="214"/>
      <c r="J656" s="210"/>
      <c r="K656" s="210"/>
      <c r="L656" s="215"/>
      <c r="M656" s="216"/>
      <c r="N656" s="217"/>
      <c r="O656" s="217"/>
      <c r="P656" s="217"/>
      <c r="Q656" s="217"/>
      <c r="R656" s="217"/>
      <c r="S656" s="217"/>
      <c r="T656" s="218"/>
      <c r="AT656" s="219" t="s">
        <v>238</v>
      </c>
      <c r="AU656" s="219" t="s">
        <v>82</v>
      </c>
      <c r="AV656" s="14" t="s">
        <v>82</v>
      </c>
      <c r="AW656" s="14" t="s">
        <v>35</v>
      </c>
      <c r="AX656" s="14" t="s">
        <v>73</v>
      </c>
      <c r="AY656" s="219" t="s">
        <v>226</v>
      </c>
    </row>
    <row r="657" spans="1:65" s="14" customFormat="1" ht="11.25">
      <c r="B657" s="209"/>
      <c r="C657" s="210"/>
      <c r="D657" s="200" t="s">
        <v>238</v>
      </c>
      <c r="E657" s="211" t="s">
        <v>19</v>
      </c>
      <c r="F657" s="212" t="s">
        <v>4274</v>
      </c>
      <c r="G657" s="210"/>
      <c r="H657" s="213">
        <v>-2.59</v>
      </c>
      <c r="I657" s="214"/>
      <c r="J657" s="210"/>
      <c r="K657" s="210"/>
      <c r="L657" s="215"/>
      <c r="M657" s="216"/>
      <c r="N657" s="217"/>
      <c r="O657" s="217"/>
      <c r="P657" s="217"/>
      <c r="Q657" s="217"/>
      <c r="R657" s="217"/>
      <c r="S657" s="217"/>
      <c r="T657" s="218"/>
      <c r="AT657" s="219" t="s">
        <v>238</v>
      </c>
      <c r="AU657" s="219" t="s">
        <v>82</v>
      </c>
      <c r="AV657" s="14" t="s">
        <v>82</v>
      </c>
      <c r="AW657" s="14" t="s">
        <v>35</v>
      </c>
      <c r="AX657" s="14" t="s">
        <v>73</v>
      </c>
      <c r="AY657" s="219" t="s">
        <v>226</v>
      </c>
    </row>
    <row r="658" spans="1:65" s="15" customFormat="1" ht="11.25">
      <c r="B658" s="220"/>
      <c r="C658" s="221"/>
      <c r="D658" s="200" t="s">
        <v>238</v>
      </c>
      <c r="E658" s="222" t="s">
        <v>19</v>
      </c>
      <c r="F658" s="223" t="s">
        <v>241</v>
      </c>
      <c r="G658" s="221"/>
      <c r="H658" s="224">
        <v>4.51</v>
      </c>
      <c r="I658" s="225"/>
      <c r="J658" s="221"/>
      <c r="K658" s="221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238</v>
      </c>
      <c r="AU658" s="230" t="s">
        <v>82</v>
      </c>
      <c r="AV658" s="15" t="s">
        <v>143</v>
      </c>
      <c r="AW658" s="15" t="s">
        <v>35</v>
      </c>
      <c r="AX658" s="15" t="s">
        <v>80</v>
      </c>
      <c r="AY658" s="230" t="s">
        <v>226</v>
      </c>
    </row>
    <row r="659" spans="1:65" s="2" customFormat="1" ht="33" customHeight="1">
      <c r="A659" s="36"/>
      <c r="B659" s="37"/>
      <c r="C659" s="180" t="s">
        <v>1884</v>
      </c>
      <c r="D659" s="180" t="s">
        <v>229</v>
      </c>
      <c r="E659" s="181" t="s">
        <v>4275</v>
      </c>
      <c r="F659" s="182" t="s">
        <v>4276</v>
      </c>
      <c r="G659" s="183" t="s">
        <v>261</v>
      </c>
      <c r="H659" s="184">
        <v>2</v>
      </c>
      <c r="I659" s="185"/>
      <c r="J659" s="186">
        <f>ROUND(I659*H659,2)</f>
        <v>0</v>
      </c>
      <c r="K659" s="182" t="s">
        <v>233</v>
      </c>
      <c r="L659" s="41"/>
      <c r="M659" s="187" t="s">
        <v>19</v>
      </c>
      <c r="N659" s="188" t="s">
        <v>44</v>
      </c>
      <c r="O659" s="66"/>
      <c r="P659" s="189">
        <f>O659*H659</f>
        <v>0</v>
      </c>
      <c r="Q659" s="189">
        <v>5.41547E-2</v>
      </c>
      <c r="R659" s="189">
        <f>Q659*H659</f>
        <v>0.1083094</v>
      </c>
      <c r="S659" s="189">
        <v>0</v>
      </c>
      <c r="T659" s="190">
        <f>S659*H659</f>
        <v>0</v>
      </c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R659" s="191" t="s">
        <v>234</v>
      </c>
      <c r="AT659" s="191" t="s">
        <v>229</v>
      </c>
      <c r="AU659" s="191" t="s">
        <v>82</v>
      </c>
      <c r="AY659" s="19" t="s">
        <v>226</v>
      </c>
      <c r="BE659" s="192">
        <f>IF(N659="základní",J659,0)</f>
        <v>0</v>
      </c>
      <c r="BF659" s="192">
        <f>IF(N659="snížená",J659,0)</f>
        <v>0</v>
      </c>
      <c r="BG659" s="192">
        <f>IF(N659="zákl. přenesená",J659,0)</f>
        <v>0</v>
      </c>
      <c r="BH659" s="192">
        <f>IF(N659="sníž. přenesená",J659,0)</f>
        <v>0</v>
      </c>
      <c r="BI659" s="192">
        <f>IF(N659="nulová",J659,0)</f>
        <v>0</v>
      </c>
      <c r="BJ659" s="19" t="s">
        <v>80</v>
      </c>
      <c r="BK659" s="192">
        <f>ROUND(I659*H659,2)</f>
        <v>0</v>
      </c>
      <c r="BL659" s="19" t="s">
        <v>234</v>
      </c>
      <c r="BM659" s="191" t="s">
        <v>4277</v>
      </c>
    </row>
    <row r="660" spans="1:65" s="2" customFormat="1" ht="11.25">
      <c r="A660" s="36"/>
      <c r="B660" s="37"/>
      <c r="C660" s="38"/>
      <c r="D660" s="193" t="s">
        <v>236</v>
      </c>
      <c r="E660" s="38"/>
      <c r="F660" s="194" t="s">
        <v>4278</v>
      </c>
      <c r="G660" s="38"/>
      <c r="H660" s="38"/>
      <c r="I660" s="195"/>
      <c r="J660" s="38"/>
      <c r="K660" s="38"/>
      <c r="L660" s="41"/>
      <c r="M660" s="196"/>
      <c r="N660" s="197"/>
      <c r="O660" s="66"/>
      <c r="P660" s="66"/>
      <c r="Q660" s="66"/>
      <c r="R660" s="66"/>
      <c r="S660" s="66"/>
      <c r="T660" s="67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T660" s="19" t="s">
        <v>236</v>
      </c>
      <c r="AU660" s="19" t="s">
        <v>82</v>
      </c>
    </row>
    <row r="661" spans="1:65" s="2" customFormat="1" ht="37.9" customHeight="1">
      <c r="A661" s="36"/>
      <c r="B661" s="37"/>
      <c r="C661" s="180" t="s">
        <v>1887</v>
      </c>
      <c r="D661" s="180" t="s">
        <v>229</v>
      </c>
      <c r="E661" s="181" t="s">
        <v>2036</v>
      </c>
      <c r="F661" s="182" t="s">
        <v>2037</v>
      </c>
      <c r="G661" s="183" t="s">
        <v>245</v>
      </c>
      <c r="H661" s="184">
        <v>0.749</v>
      </c>
      <c r="I661" s="185"/>
      <c r="J661" s="186">
        <f>ROUND(I661*H661,2)</f>
        <v>0</v>
      </c>
      <c r="K661" s="182" t="s">
        <v>233</v>
      </c>
      <c r="L661" s="41"/>
      <c r="M661" s="187" t="s">
        <v>19</v>
      </c>
      <c r="N661" s="188" t="s">
        <v>44</v>
      </c>
      <c r="O661" s="66"/>
      <c r="P661" s="189">
        <f>O661*H661</f>
        <v>0</v>
      </c>
      <c r="Q661" s="189">
        <v>0</v>
      </c>
      <c r="R661" s="189">
        <f>Q661*H661</f>
        <v>0</v>
      </c>
      <c r="S661" s="189">
        <v>0</v>
      </c>
      <c r="T661" s="190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91" t="s">
        <v>234</v>
      </c>
      <c r="AT661" s="191" t="s">
        <v>229</v>
      </c>
      <c r="AU661" s="191" t="s">
        <v>82</v>
      </c>
      <c r="AY661" s="19" t="s">
        <v>226</v>
      </c>
      <c r="BE661" s="192">
        <f>IF(N661="základní",J661,0)</f>
        <v>0</v>
      </c>
      <c r="BF661" s="192">
        <f>IF(N661="snížená",J661,0)</f>
        <v>0</v>
      </c>
      <c r="BG661" s="192">
        <f>IF(N661="zákl. přenesená",J661,0)</f>
        <v>0</v>
      </c>
      <c r="BH661" s="192">
        <f>IF(N661="sníž. přenesená",J661,0)</f>
        <v>0</v>
      </c>
      <c r="BI661" s="192">
        <f>IF(N661="nulová",J661,0)</f>
        <v>0</v>
      </c>
      <c r="BJ661" s="19" t="s">
        <v>80</v>
      </c>
      <c r="BK661" s="192">
        <f>ROUND(I661*H661,2)</f>
        <v>0</v>
      </c>
      <c r="BL661" s="19" t="s">
        <v>234</v>
      </c>
      <c r="BM661" s="191" t="s">
        <v>4279</v>
      </c>
    </row>
    <row r="662" spans="1:65" s="2" customFormat="1" ht="11.25">
      <c r="A662" s="36"/>
      <c r="B662" s="37"/>
      <c r="C662" s="38"/>
      <c r="D662" s="193" t="s">
        <v>236</v>
      </c>
      <c r="E662" s="38"/>
      <c r="F662" s="194" t="s">
        <v>2039</v>
      </c>
      <c r="G662" s="38"/>
      <c r="H662" s="38"/>
      <c r="I662" s="195"/>
      <c r="J662" s="38"/>
      <c r="K662" s="38"/>
      <c r="L662" s="41"/>
      <c r="M662" s="196"/>
      <c r="N662" s="197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236</v>
      </c>
      <c r="AU662" s="19" t="s">
        <v>82</v>
      </c>
    </row>
    <row r="663" spans="1:65" s="12" customFormat="1" ht="22.9" customHeight="1">
      <c r="B663" s="164"/>
      <c r="C663" s="165"/>
      <c r="D663" s="166" t="s">
        <v>72</v>
      </c>
      <c r="E663" s="178" t="s">
        <v>475</v>
      </c>
      <c r="F663" s="178" t="s">
        <v>476</v>
      </c>
      <c r="G663" s="165"/>
      <c r="H663" s="165"/>
      <c r="I663" s="168"/>
      <c r="J663" s="179">
        <f>BK663</f>
        <v>0</v>
      </c>
      <c r="K663" s="165"/>
      <c r="L663" s="170"/>
      <c r="M663" s="171"/>
      <c r="N663" s="172"/>
      <c r="O663" s="172"/>
      <c r="P663" s="173">
        <f>SUM(P664:P678)</f>
        <v>0</v>
      </c>
      <c r="Q663" s="172"/>
      <c r="R663" s="173">
        <f>SUM(R664:R678)</f>
        <v>0.32788035539999999</v>
      </c>
      <c r="S663" s="172"/>
      <c r="T663" s="174">
        <f>SUM(T664:T678)</f>
        <v>0</v>
      </c>
      <c r="AR663" s="175" t="s">
        <v>82</v>
      </c>
      <c r="AT663" s="176" t="s">
        <v>72</v>
      </c>
      <c r="AU663" s="176" t="s">
        <v>80</v>
      </c>
      <c r="AY663" s="175" t="s">
        <v>226</v>
      </c>
      <c r="BK663" s="177">
        <f>SUM(BK664:BK678)</f>
        <v>0</v>
      </c>
    </row>
    <row r="664" spans="1:65" s="2" customFormat="1" ht="24.2" customHeight="1">
      <c r="A664" s="36"/>
      <c r="B664" s="37"/>
      <c r="C664" s="180" t="s">
        <v>1893</v>
      </c>
      <c r="D664" s="180" t="s">
        <v>229</v>
      </c>
      <c r="E664" s="181" t="s">
        <v>4280</v>
      </c>
      <c r="F664" s="182" t="s">
        <v>4281</v>
      </c>
      <c r="G664" s="183" t="s">
        <v>232</v>
      </c>
      <c r="H664" s="184">
        <v>37.741</v>
      </c>
      <c r="I664" s="185"/>
      <c r="J664" s="186">
        <f>ROUND(I664*H664,2)</f>
        <v>0</v>
      </c>
      <c r="K664" s="182" t="s">
        <v>233</v>
      </c>
      <c r="L664" s="41"/>
      <c r="M664" s="187" t="s">
        <v>19</v>
      </c>
      <c r="N664" s="188" t="s">
        <v>44</v>
      </c>
      <c r="O664" s="66"/>
      <c r="P664" s="189">
        <f>O664*H664</f>
        <v>0</v>
      </c>
      <c r="Q664" s="189">
        <v>6.5994000000000001E-3</v>
      </c>
      <c r="R664" s="189">
        <f>Q664*H664</f>
        <v>0.24906795540000001</v>
      </c>
      <c r="S664" s="189">
        <v>0</v>
      </c>
      <c r="T664" s="190">
        <f>S664*H664</f>
        <v>0</v>
      </c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R664" s="191" t="s">
        <v>234</v>
      </c>
      <c r="AT664" s="191" t="s">
        <v>229</v>
      </c>
      <c r="AU664" s="191" t="s">
        <v>82</v>
      </c>
      <c r="AY664" s="19" t="s">
        <v>226</v>
      </c>
      <c r="BE664" s="192">
        <f>IF(N664="základní",J664,0)</f>
        <v>0</v>
      </c>
      <c r="BF664" s="192">
        <f>IF(N664="snížená",J664,0)</f>
        <v>0</v>
      </c>
      <c r="BG664" s="192">
        <f>IF(N664="zákl. přenesená",J664,0)</f>
        <v>0</v>
      </c>
      <c r="BH664" s="192">
        <f>IF(N664="sníž. přenesená",J664,0)</f>
        <v>0</v>
      </c>
      <c r="BI664" s="192">
        <f>IF(N664="nulová",J664,0)</f>
        <v>0</v>
      </c>
      <c r="BJ664" s="19" t="s">
        <v>80</v>
      </c>
      <c r="BK664" s="192">
        <f>ROUND(I664*H664,2)</f>
        <v>0</v>
      </c>
      <c r="BL664" s="19" t="s">
        <v>234</v>
      </c>
      <c r="BM664" s="191" t="s">
        <v>4282</v>
      </c>
    </row>
    <row r="665" spans="1:65" s="2" customFormat="1" ht="11.25">
      <c r="A665" s="36"/>
      <c r="B665" s="37"/>
      <c r="C665" s="38"/>
      <c r="D665" s="193" t="s">
        <v>236</v>
      </c>
      <c r="E665" s="38"/>
      <c r="F665" s="194" t="s">
        <v>4283</v>
      </c>
      <c r="G665" s="38"/>
      <c r="H665" s="38"/>
      <c r="I665" s="195"/>
      <c r="J665" s="38"/>
      <c r="K665" s="38"/>
      <c r="L665" s="41"/>
      <c r="M665" s="196"/>
      <c r="N665" s="197"/>
      <c r="O665" s="66"/>
      <c r="P665" s="66"/>
      <c r="Q665" s="66"/>
      <c r="R665" s="66"/>
      <c r="S665" s="66"/>
      <c r="T665" s="67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T665" s="19" t="s">
        <v>236</v>
      </c>
      <c r="AU665" s="19" t="s">
        <v>82</v>
      </c>
    </row>
    <row r="666" spans="1:65" s="13" customFormat="1" ht="11.25">
      <c r="B666" s="198"/>
      <c r="C666" s="199"/>
      <c r="D666" s="200" t="s">
        <v>238</v>
      </c>
      <c r="E666" s="201" t="s">
        <v>19</v>
      </c>
      <c r="F666" s="202" t="s">
        <v>482</v>
      </c>
      <c r="G666" s="199"/>
      <c r="H666" s="201" t="s">
        <v>19</v>
      </c>
      <c r="I666" s="203"/>
      <c r="J666" s="199"/>
      <c r="K666" s="199"/>
      <c r="L666" s="204"/>
      <c r="M666" s="205"/>
      <c r="N666" s="206"/>
      <c r="O666" s="206"/>
      <c r="P666" s="206"/>
      <c r="Q666" s="206"/>
      <c r="R666" s="206"/>
      <c r="S666" s="206"/>
      <c r="T666" s="207"/>
      <c r="AT666" s="208" t="s">
        <v>238</v>
      </c>
      <c r="AU666" s="208" t="s">
        <v>82</v>
      </c>
      <c r="AV666" s="13" t="s">
        <v>80</v>
      </c>
      <c r="AW666" s="13" t="s">
        <v>35</v>
      </c>
      <c r="AX666" s="13" t="s">
        <v>73</v>
      </c>
      <c r="AY666" s="208" t="s">
        <v>226</v>
      </c>
    </row>
    <row r="667" spans="1:65" s="14" customFormat="1" ht="11.25">
      <c r="B667" s="209"/>
      <c r="C667" s="210"/>
      <c r="D667" s="200" t="s">
        <v>238</v>
      </c>
      <c r="E667" s="211" t="s">
        <v>19</v>
      </c>
      <c r="F667" s="212" t="s">
        <v>4284</v>
      </c>
      <c r="G667" s="210"/>
      <c r="H667" s="213">
        <v>37.741</v>
      </c>
      <c r="I667" s="214"/>
      <c r="J667" s="210"/>
      <c r="K667" s="210"/>
      <c r="L667" s="215"/>
      <c r="M667" s="216"/>
      <c r="N667" s="217"/>
      <c r="O667" s="217"/>
      <c r="P667" s="217"/>
      <c r="Q667" s="217"/>
      <c r="R667" s="217"/>
      <c r="S667" s="217"/>
      <c r="T667" s="218"/>
      <c r="AT667" s="219" t="s">
        <v>238</v>
      </c>
      <c r="AU667" s="219" t="s">
        <v>82</v>
      </c>
      <c r="AV667" s="14" t="s">
        <v>82</v>
      </c>
      <c r="AW667" s="14" t="s">
        <v>35</v>
      </c>
      <c r="AX667" s="14" t="s">
        <v>73</v>
      </c>
      <c r="AY667" s="219" t="s">
        <v>226</v>
      </c>
    </row>
    <row r="668" spans="1:65" s="15" customFormat="1" ht="11.25">
      <c r="B668" s="220"/>
      <c r="C668" s="221"/>
      <c r="D668" s="200" t="s">
        <v>238</v>
      </c>
      <c r="E668" s="222" t="s">
        <v>19</v>
      </c>
      <c r="F668" s="223" t="s">
        <v>241</v>
      </c>
      <c r="G668" s="221"/>
      <c r="H668" s="224">
        <v>37.741</v>
      </c>
      <c r="I668" s="225"/>
      <c r="J668" s="221"/>
      <c r="K668" s="221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238</v>
      </c>
      <c r="AU668" s="230" t="s">
        <v>82</v>
      </c>
      <c r="AV668" s="15" t="s">
        <v>143</v>
      </c>
      <c r="AW668" s="15" t="s">
        <v>35</v>
      </c>
      <c r="AX668" s="15" t="s">
        <v>80</v>
      </c>
      <c r="AY668" s="230" t="s">
        <v>226</v>
      </c>
    </row>
    <row r="669" spans="1:65" s="2" customFormat="1" ht="16.5" customHeight="1">
      <c r="A669" s="36"/>
      <c r="B669" s="37"/>
      <c r="C669" s="180" t="s">
        <v>1898</v>
      </c>
      <c r="D669" s="180" t="s">
        <v>229</v>
      </c>
      <c r="E669" s="181" t="s">
        <v>4285</v>
      </c>
      <c r="F669" s="182" t="s">
        <v>4286</v>
      </c>
      <c r="G669" s="183" t="s">
        <v>328</v>
      </c>
      <c r="H669" s="184">
        <v>38</v>
      </c>
      <c r="I669" s="185"/>
      <c r="J669" s="186">
        <f>ROUND(I669*H669,2)</f>
        <v>0</v>
      </c>
      <c r="K669" s="182" t="s">
        <v>19</v>
      </c>
      <c r="L669" s="41"/>
      <c r="M669" s="187" t="s">
        <v>19</v>
      </c>
      <c r="N669" s="188" t="s">
        <v>44</v>
      </c>
      <c r="O669" s="66"/>
      <c r="P669" s="189">
        <f>O669*H669</f>
        <v>0</v>
      </c>
      <c r="Q669" s="189">
        <v>1.5900000000000001E-3</v>
      </c>
      <c r="R669" s="189">
        <f>Q669*H669</f>
        <v>6.0420000000000001E-2</v>
      </c>
      <c r="S669" s="189">
        <v>0</v>
      </c>
      <c r="T669" s="190">
        <f>S669*H669</f>
        <v>0</v>
      </c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R669" s="191" t="s">
        <v>234</v>
      </c>
      <c r="AT669" s="191" t="s">
        <v>229</v>
      </c>
      <c r="AU669" s="191" t="s">
        <v>82</v>
      </c>
      <c r="AY669" s="19" t="s">
        <v>226</v>
      </c>
      <c r="BE669" s="192">
        <f>IF(N669="základní",J669,0)</f>
        <v>0</v>
      </c>
      <c r="BF669" s="192">
        <f>IF(N669="snížená",J669,0)</f>
        <v>0</v>
      </c>
      <c r="BG669" s="192">
        <f>IF(N669="zákl. přenesená",J669,0)</f>
        <v>0</v>
      </c>
      <c r="BH669" s="192">
        <f>IF(N669="sníž. přenesená",J669,0)</f>
        <v>0</v>
      </c>
      <c r="BI669" s="192">
        <f>IF(N669="nulová",J669,0)</f>
        <v>0</v>
      </c>
      <c r="BJ669" s="19" t="s">
        <v>80</v>
      </c>
      <c r="BK669" s="192">
        <f>ROUND(I669*H669,2)</f>
        <v>0</v>
      </c>
      <c r="BL669" s="19" t="s">
        <v>234</v>
      </c>
      <c r="BM669" s="191" t="s">
        <v>4287</v>
      </c>
    </row>
    <row r="670" spans="1:65" s="13" customFormat="1" ht="11.25">
      <c r="B670" s="198"/>
      <c r="C670" s="199"/>
      <c r="D670" s="200" t="s">
        <v>238</v>
      </c>
      <c r="E670" s="201" t="s">
        <v>19</v>
      </c>
      <c r="F670" s="202" t="s">
        <v>482</v>
      </c>
      <c r="G670" s="199"/>
      <c r="H670" s="201" t="s">
        <v>19</v>
      </c>
      <c r="I670" s="203"/>
      <c r="J670" s="199"/>
      <c r="K670" s="199"/>
      <c r="L670" s="204"/>
      <c r="M670" s="205"/>
      <c r="N670" s="206"/>
      <c r="O670" s="206"/>
      <c r="P670" s="206"/>
      <c r="Q670" s="206"/>
      <c r="R670" s="206"/>
      <c r="S670" s="206"/>
      <c r="T670" s="207"/>
      <c r="AT670" s="208" t="s">
        <v>238</v>
      </c>
      <c r="AU670" s="208" t="s">
        <v>82</v>
      </c>
      <c r="AV670" s="13" t="s">
        <v>80</v>
      </c>
      <c r="AW670" s="13" t="s">
        <v>35</v>
      </c>
      <c r="AX670" s="13" t="s">
        <v>73</v>
      </c>
      <c r="AY670" s="208" t="s">
        <v>226</v>
      </c>
    </row>
    <row r="671" spans="1:65" s="14" customFormat="1" ht="11.25">
      <c r="B671" s="209"/>
      <c r="C671" s="210"/>
      <c r="D671" s="200" t="s">
        <v>238</v>
      </c>
      <c r="E671" s="211" t="s">
        <v>19</v>
      </c>
      <c r="F671" s="212" t="s">
        <v>4288</v>
      </c>
      <c r="G671" s="210"/>
      <c r="H671" s="213">
        <v>38</v>
      </c>
      <c r="I671" s="214"/>
      <c r="J671" s="210"/>
      <c r="K671" s="210"/>
      <c r="L671" s="215"/>
      <c r="M671" s="216"/>
      <c r="N671" s="217"/>
      <c r="O671" s="217"/>
      <c r="P671" s="217"/>
      <c r="Q671" s="217"/>
      <c r="R671" s="217"/>
      <c r="S671" s="217"/>
      <c r="T671" s="218"/>
      <c r="AT671" s="219" t="s">
        <v>238</v>
      </c>
      <c r="AU671" s="219" t="s">
        <v>82</v>
      </c>
      <c r="AV671" s="14" t="s">
        <v>82</v>
      </c>
      <c r="AW671" s="14" t="s">
        <v>35</v>
      </c>
      <c r="AX671" s="14" t="s">
        <v>73</v>
      </c>
      <c r="AY671" s="219" t="s">
        <v>226</v>
      </c>
    </row>
    <row r="672" spans="1:65" s="15" customFormat="1" ht="11.25">
      <c r="B672" s="220"/>
      <c r="C672" s="221"/>
      <c r="D672" s="200" t="s">
        <v>238</v>
      </c>
      <c r="E672" s="222" t="s">
        <v>19</v>
      </c>
      <c r="F672" s="223" t="s">
        <v>241</v>
      </c>
      <c r="G672" s="221"/>
      <c r="H672" s="224">
        <v>38</v>
      </c>
      <c r="I672" s="225"/>
      <c r="J672" s="221"/>
      <c r="K672" s="221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238</v>
      </c>
      <c r="AU672" s="230" t="s">
        <v>82</v>
      </c>
      <c r="AV672" s="15" t="s">
        <v>143</v>
      </c>
      <c r="AW672" s="15" t="s">
        <v>35</v>
      </c>
      <c r="AX672" s="15" t="s">
        <v>80</v>
      </c>
      <c r="AY672" s="230" t="s">
        <v>226</v>
      </c>
    </row>
    <row r="673" spans="1:65" s="2" customFormat="1" ht="24.2" customHeight="1">
      <c r="A673" s="36"/>
      <c r="B673" s="37"/>
      <c r="C673" s="180" t="s">
        <v>1904</v>
      </c>
      <c r="D673" s="180" t="s">
        <v>229</v>
      </c>
      <c r="E673" s="181" t="s">
        <v>4289</v>
      </c>
      <c r="F673" s="182" t="s">
        <v>4290</v>
      </c>
      <c r="G673" s="183" t="s">
        <v>328</v>
      </c>
      <c r="H673" s="184">
        <v>5.24</v>
      </c>
      <c r="I673" s="185"/>
      <c r="J673" s="186">
        <f>ROUND(I673*H673,2)</f>
        <v>0</v>
      </c>
      <c r="K673" s="182" t="s">
        <v>19</v>
      </c>
      <c r="L673" s="41"/>
      <c r="M673" s="187" t="s">
        <v>19</v>
      </c>
      <c r="N673" s="188" t="s">
        <v>44</v>
      </c>
      <c r="O673" s="66"/>
      <c r="P673" s="189">
        <f>O673*H673</f>
        <v>0</v>
      </c>
      <c r="Q673" s="189">
        <v>3.5100000000000001E-3</v>
      </c>
      <c r="R673" s="189">
        <f>Q673*H673</f>
        <v>1.83924E-2</v>
      </c>
      <c r="S673" s="189">
        <v>0</v>
      </c>
      <c r="T673" s="190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91" t="s">
        <v>234</v>
      </c>
      <c r="AT673" s="191" t="s">
        <v>229</v>
      </c>
      <c r="AU673" s="191" t="s">
        <v>82</v>
      </c>
      <c r="AY673" s="19" t="s">
        <v>226</v>
      </c>
      <c r="BE673" s="192">
        <f>IF(N673="základní",J673,0)</f>
        <v>0</v>
      </c>
      <c r="BF673" s="192">
        <f>IF(N673="snížená",J673,0)</f>
        <v>0</v>
      </c>
      <c r="BG673" s="192">
        <f>IF(N673="zákl. přenesená",J673,0)</f>
        <v>0</v>
      </c>
      <c r="BH673" s="192">
        <f>IF(N673="sníž. přenesená",J673,0)</f>
        <v>0</v>
      </c>
      <c r="BI673" s="192">
        <f>IF(N673="nulová",J673,0)</f>
        <v>0</v>
      </c>
      <c r="BJ673" s="19" t="s">
        <v>80</v>
      </c>
      <c r="BK673" s="192">
        <f>ROUND(I673*H673,2)</f>
        <v>0</v>
      </c>
      <c r="BL673" s="19" t="s">
        <v>234</v>
      </c>
      <c r="BM673" s="191" t="s">
        <v>4291</v>
      </c>
    </row>
    <row r="674" spans="1:65" s="13" customFormat="1" ht="11.25">
      <c r="B674" s="198"/>
      <c r="C674" s="199"/>
      <c r="D674" s="200" t="s">
        <v>238</v>
      </c>
      <c r="E674" s="201" t="s">
        <v>19</v>
      </c>
      <c r="F674" s="202" t="s">
        <v>482</v>
      </c>
      <c r="G674" s="199"/>
      <c r="H674" s="201" t="s">
        <v>19</v>
      </c>
      <c r="I674" s="203"/>
      <c r="J674" s="199"/>
      <c r="K674" s="199"/>
      <c r="L674" s="204"/>
      <c r="M674" s="205"/>
      <c r="N674" s="206"/>
      <c r="O674" s="206"/>
      <c r="P674" s="206"/>
      <c r="Q674" s="206"/>
      <c r="R674" s="206"/>
      <c r="S674" s="206"/>
      <c r="T674" s="207"/>
      <c r="AT674" s="208" t="s">
        <v>238</v>
      </c>
      <c r="AU674" s="208" t="s">
        <v>82</v>
      </c>
      <c r="AV674" s="13" t="s">
        <v>80</v>
      </c>
      <c r="AW674" s="13" t="s">
        <v>35</v>
      </c>
      <c r="AX674" s="13" t="s">
        <v>73</v>
      </c>
      <c r="AY674" s="208" t="s">
        <v>226</v>
      </c>
    </row>
    <row r="675" spans="1:65" s="14" customFormat="1" ht="11.25">
      <c r="B675" s="209"/>
      <c r="C675" s="210"/>
      <c r="D675" s="200" t="s">
        <v>238</v>
      </c>
      <c r="E675" s="211" t="s">
        <v>19</v>
      </c>
      <c r="F675" s="212" t="s">
        <v>4292</v>
      </c>
      <c r="G675" s="210"/>
      <c r="H675" s="213">
        <v>5.24</v>
      </c>
      <c r="I675" s="214"/>
      <c r="J675" s="210"/>
      <c r="K675" s="210"/>
      <c r="L675" s="215"/>
      <c r="M675" s="216"/>
      <c r="N675" s="217"/>
      <c r="O675" s="217"/>
      <c r="P675" s="217"/>
      <c r="Q675" s="217"/>
      <c r="R675" s="217"/>
      <c r="S675" s="217"/>
      <c r="T675" s="218"/>
      <c r="AT675" s="219" t="s">
        <v>238</v>
      </c>
      <c r="AU675" s="219" t="s">
        <v>82</v>
      </c>
      <c r="AV675" s="14" t="s">
        <v>82</v>
      </c>
      <c r="AW675" s="14" t="s">
        <v>35</v>
      </c>
      <c r="AX675" s="14" t="s">
        <v>73</v>
      </c>
      <c r="AY675" s="219" t="s">
        <v>226</v>
      </c>
    </row>
    <row r="676" spans="1:65" s="15" customFormat="1" ht="11.25">
      <c r="B676" s="220"/>
      <c r="C676" s="221"/>
      <c r="D676" s="200" t="s">
        <v>238</v>
      </c>
      <c r="E676" s="222" t="s">
        <v>19</v>
      </c>
      <c r="F676" s="223" t="s">
        <v>241</v>
      </c>
      <c r="G676" s="221"/>
      <c r="H676" s="224">
        <v>5.24</v>
      </c>
      <c r="I676" s="225"/>
      <c r="J676" s="221"/>
      <c r="K676" s="221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238</v>
      </c>
      <c r="AU676" s="230" t="s">
        <v>82</v>
      </c>
      <c r="AV676" s="15" t="s">
        <v>143</v>
      </c>
      <c r="AW676" s="15" t="s">
        <v>35</v>
      </c>
      <c r="AX676" s="15" t="s">
        <v>80</v>
      </c>
      <c r="AY676" s="230" t="s">
        <v>226</v>
      </c>
    </row>
    <row r="677" spans="1:65" s="2" customFormat="1" ht="24.2" customHeight="1">
      <c r="A677" s="36"/>
      <c r="B677" s="37"/>
      <c r="C677" s="180" t="s">
        <v>1907</v>
      </c>
      <c r="D677" s="180" t="s">
        <v>229</v>
      </c>
      <c r="E677" s="181" t="s">
        <v>486</v>
      </c>
      <c r="F677" s="182" t="s">
        <v>487</v>
      </c>
      <c r="G677" s="183" t="s">
        <v>245</v>
      </c>
      <c r="H677" s="184">
        <v>0.32800000000000001</v>
      </c>
      <c r="I677" s="185"/>
      <c r="J677" s="186">
        <f>ROUND(I677*H677,2)</f>
        <v>0</v>
      </c>
      <c r="K677" s="182" t="s">
        <v>233</v>
      </c>
      <c r="L677" s="41"/>
      <c r="M677" s="187" t="s">
        <v>19</v>
      </c>
      <c r="N677" s="188" t="s">
        <v>44</v>
      </c>
      <c r="O677" s="66"/>
      <c r="P677" s="189">
        <f>O677*H677</f>
        <v>0</v>
      </c>
      <c r="Q677" s="189">
        <v>0</v>
      </c>
      <c r="R677" s="189">
        <f>Q677*H677</f>
        <v>0</v>
      </c>
      <c r="S677" s="189">
        <v>0</v>
      </c>
      <c r="T677" s="190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91" t="s">
        <v>234</v>
      </c>
      <c r="AT677" s="191" t="s">
        <v>229</v>
      </c>
      <c r="AU677" s="191" t="s">
        <v>82</v>
      </c>
      <c r="AY677" s="19" t="s">
        <v>226</v>
      </c>
      <c r="BE677" s="192">
        <f>IF(N677="základní",J677,0)</f>
        <v>0</v>
      </c>
      <c r="BF677" s="192">
        <f>IF(N677="snížená",J677,0)</f>
        <v>0</v>
      </c>
      <c r="BG677" s="192">
        <f>IF(N677="zákl. přenesená",J677,0)</f>
        <v>0</v>
      </c>
      <c r="BH677" s="192">
        <f>IF(N677="sníž. přenesená",J677,0)</f>
        <v>0</v>
      </c>
      <c r="BI677" s="192">
        <f>IF(N677="nulová",J677,0)</f>
        <v>0</v>
      </c>
      <c r="BJ677" s="19" t="s">
        <v>80</v>
      </c>
      <c r="BK677" s="192">
        <f>ROUND(I677*H677,2)</f>
        <v>0</v>
      </c>
      <c r="BL677" s="19" t="s">
        <v>234</v>
      </c>
      <c r="BM677" s="191" t="s">
        <v>4293</v>
      </c>
    </row>
    <row r="678" spans="1:65" s="2" customFormat="1" ht="11.25">
      <c r="A678" s="36"/>
      <c r="B678" s="37"/>
      <c r="C678" s="38"/>
      <c r="D678" s="193" t="s">
        <v>236</v>
      </c>
      <c r="E678" s="38"/>
      <c r="F678" s="194" t="s">
        <v>489</v>
      </c>
      <c r="G678" s="38"/>
      <c r="H678" s="38"/>
      <c r="I678" s="195"/>
      <c r="J678" s="38"/>
      <c r="K678" s="38"/>
      <c r="L678" s="41"/>
      <c r="M678" s="196"/>
      <c r="N678" s="197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236</v>
      </c>
      <c r="AU678" s="19" t="s">
        <v>82</v>
      </c>
    </row>
    <row r="679" spans="1:65" s="12" customFormat="1" ht="22.9" customHeight="1">
      <c r="B679" s="164"/>
      <c r="C679" s="165"/>
      <c r="D679" s="166" t="s">
        <v>72</v>
      </c>
      <c r="E679" s="178" t="s">
        <v>2060</v>
      </c>
      <c r="F679" s="178" t="s">
        <v>2061</v>
      </c>
      <c r="G679" s="165"/>
      <c r="H679" s="165"/>
      <c r="I679" s="168"/>
      <c r="J679" s="179">
        <f>BK679</f>
        <v>0</v>
      </c>
      <c r="K679" s="165"/>
      <c r="L679" s="170"/>
      <c r="M679" s="171"/>
      <c r="N679" s="172"/>
      <c r="O679" s="172"/>
      <c r="P679" s="173">
        <f>SUM(P680:P692)</f>
        <v>0</v>
      </c>
      <c r="Q679" s="172"/>
      <c r="R679" s="173">
        <f>SUM(R680:R692)</f>
        <v>7.0259999999999989E-2</v>
      </c>
      <c r="S679" s="172"/>
      <c r="T679" s="174">
        <f>SUM(T680:T692)</f>
        <v>0</v>
      </c>
      <c r="AR679" s="175" t="s">
        <v>82</v>
      </c>
      <c r="AT679" s="176" t="s">
        <v>72</v>
      </c>
      <c r="AU679" s="176" t="s">
        <v>80</v>
      </c>
      <c r="AY679" s="175" t="s">
        <v>226</v>
      </c>
      <c r="BK679" s="177">
        <f>SUM(BK680:BK692)</f>
        <v>0</v>
      </c>
    </row>
    <row r="680" spans="1:65" s="2" customFormat="1" ht="24.2" customHeight="1">
      <c r="A680" s="36"/>
      <c r="B680" s="37"/>
      <c r="C680" s="180" t="s">
        <v>1913</v>
      </c>
      <c r="D680" s="180" t="s">
        <v>229</v>
      </c>
      <c r="E680" s="181" t="s">
        <v>4294</v>
      </c>
      <c r="F680" s="182" t="s">
        <v>4295</v>
      </c>
      <c r="G680" s="183" t="s">
        <v>261</v>
      </c>
      <c r="H680" s="184">
        <v>2</v>
      </c>
      <c r="I680" s="185"/>
      <c r="J680" s="186">
        <f>ROUND(I680*H680,2)</f>
        <v>0</v>
      </c>
      <c r="K680" s="182" t="s">
        <v>233</v>
      </c>
      <c r="L680" s="41"/>
      <c r="M680" s="187" t="s">
        <v>19</v>
      </c>
      <c r="N680" s="188" t="s">
        <v>44</v>
      </c>
      <c r="O680" s="66"/>
      <c r="P680" s="189">
        <f>O680*H680</f>
        <v>0</v>
      </c>
      <c r="Q680" s="189">
        <v>0</v>
      </c>
      <c r="R680" s="189">
        <f>Q680*H680</f>
        <v>0</v>
      </c>
      <c r="S680" s="189">
        <v>0</v>
      </c>
      <c r="T680" s="190">
        <f>S680*H680</f>
        <v>0</v>
      </c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R680" s="191" t="s">
        <v>234</v>
      </c>
      <c r="AT680" s="191" t="s">
        <v>229</v>
      </c>
      <c r="AU680" s="191" t="s">
        <v>82</v>
      </c>
      <c r="AY680" s="19" t="s">
        <v>226</v>
      </c>
      <c r="BE680" s="192">
        <f>IF(N680="základní",J680,0)</f>
        <v>0</v>
      </c>
      <c r="BF680" s="192">
        <f>IF(N680="snížená",J680,0)</f>
        <v>0</v>
      </c>
      <c r="BG680" s="192">
        <f>IF(N680="zákl. přenesená",J680,0)</f>
        <v>0</v>
      </c>
      <c r="BH680" s="192">
        <f>IF(N680="sníž. přenesená",J680,0)</f>
        <v>0</v>
      </c>
      <c r="BI680" s="192">
        <f>IF(N680="nulová",J680,0)</f>
        <v>0</v>
      </c>
      <c r="BJ680" s="19" t="s">
        <v>80</v>
      </c>
      <c r="BK680" s="192">
        <f>ROUND(I680*H680,2)</f>
        <v>0</v>
      </c>
      <c r="BL680" s="19" t="s">
        <v>234</v>
      </c>
      <c r="BM680" s="191" t="s">
        <v>4296</v>
      </c>
    </row>
    <row r="681" spans="1:65" s="2" customFormat="1" ht="11.25">
      <c r="A681" s="36"/>
      <c r="B681" s="37"/>
      <c r="C681" s="38"/>
      <c r="D681" s="193" t="s">
        <v>236</v>
      </c>
      <c r="E681" s="38"/>
      <c r="F681" s="194" t="s">
        <v>4297</v>
      </c>
      <c r="G681" s="38"/>
      <c r="H681" s="38"/>
      <c r="I681" s="195"/>
      <c r="J681" s="38"/>
      <c r="K681" s="38"/>
      <c r="L681" s="41"/>
      <c r="M681" s="196"/>
      <c r="N681" s="197"/>
      <c r="O681" s="66"/>
      <c r="P681" s="66"/>
      <c r="Q681" s="66"/>
      <c r="R681" s="66"/>
      <c r="S681" s="66"/>
      <c r="T681" s="67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T681" s="19" t="s">
        <v>236</v>
      </c>
      <c r="AU681" s="19" t="s">
        <v>82</v>
      </c>
    </row>
    <row r="682" spans="1:65" s="13" customFormat="1" ht="11.25">
      <c r="B682" s="198"/>
      <c r="C682" s="199"/>
      <c r="D682" s="200" t="s">
        <v>238</v>
      </c>
      <c r="E682" s="201" t="s">
        <v>19</v>
      </c>
      <c r="F682" s="202" t="s">
        <v>482</v>
      </c>
      <c r="G682" s="199"/>
      <c r="H682" s="201" t="s">
        <v>19</v>
      </c>
      <c r="I682" s="203"/>
      <c r="J682" s="199"/>
      <c r="K682" s="199"/>
      <c r="L682" s="204"/>
      <c r="M682" s="205"/>
      <c r="N682" s="206"/>
      <c r="O682" s="206"/>
      <c r="P682" s="206"/>
      <c r="Q682" s="206"/>
      <c r="R682" s="206"/>
      <c r="S682" s="206"/>
      <c r="T682" s="207"/>
      <c r="AT682" s="208" t="s">
        <v>238</v>
      </c>
      <c r="AU682" s="208" t="s">
        <v>82</v>
      </c>
      <c r="AV682" s="13" t="s">
        <v>80</v>
      </c>
      <c r="AW682" s="13" t="s">
        <v>35</v>
      </c>
      <c r="AX682" s="13" t="s">
        <v>73</v>
      </c>
      <c r="AY682" s="208" t="s">
        <v>226</v>
      </c>
    </row>
    <row r="683" spans="1:65" s="14" customFormat="1" ht="11.25">
      <c r="B683" s="209"/>
      <c r="C683" s="210"/>
      <c r="D683" s="200" t="s">
        <v>238</v>
      </c>
      <c r="E683" s="211" t="s">
        <v>19</v>
      </c>
      <c r="F683" s="212" t="s">
        <v>4298</v>
      </c>
      <c r="G683" s="210"/>
      <c r="H683" s="213">
        <v>2</v>
      </c>
      <c r="I683" s="214"/>
      <c r="J683" s="210"/>
      <c r="K683" s="210"/>
      <c r="L683" s="215"/>
      <c r="M683" s="216"/>
      <c r="N683" s="217"/>
      <c r="O683" s="217"/>
      <c r="P683" s="217"/>
      <c r="Q683" s="217"/>
      <c r="R683" s="217"/>
      <c r="S683" s="217"/>
      <c r="T683" s="218"/>
      <c r="AT683" s="219" t="s">
        <v>238</v>
      </c>
      <c r="AU683" s="219" t="s">
        <v>82</v>
      </c>
      <c r="AV683" s="14" t="s">
        <v>82</v>
      </c>
      <c r="AW683" s="14" t="s">
        <v>35</v>
      </c>
      <c r="AX683" s="14" t="s">
        <v>73</v>
      </c>
      <c r="AY683" s="219" t="s">
        <v>226</v>
      </c>
    </row>
    <row r="684" spans="1:65" s="15" customFormat="1" ht="11.25">
      <c r="B684" s="220"/>
      <c r="C684" s="221"/>
      <c r="D684" s="200" t="s">
        <v>238</v>
      </c>
      <c r="E684" s="222" t="s">
        <v>19</v>
      </c>
      <c r="F684" s="223" t="s">
        <v>241</v>
      </c>
      <c r="G684" s="221"/>
      <c r="H684" s="224">
        <v>2</v>
      </c>
      <c r="I684" s="225"/>
      <c r="J684" s="221"/>
      <c r="K684" s="221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238</v>
      </c>
      <c r="AU684" s="230" t="s">
        <v>82</v>
      </c>
      <c r="AV684" s="15" t="s">
        <v>143</v>
      </c>
      <c r="AW684" s="15" t="s">
        <v>35</v>
      </c>
      <c r="AX684" s="15" t="s">
        <v>80</v>
      </c>
      <c r="AY684" s="230" t="s">
        <v>226</v>
      </c>
    </row>
    <row r="685" spans="1:65" s="2" customFormat="1" ht="24.2" customHeight="1">
      <c r="A685" s="36"/>
      <c r="B685" s="37"/>
      <c r="C685" s="231" t="s">
        <v>1919</v>
      </c>
      <c r="D685" s="231" t="s">
        <v>242</v>
      </c>
      <c r="E685" s="232" t="s">
        <v>2073</v>
      </c>
      <c r="F685" s="233" t="s">
        <v>4299</v>
      </c>
      <c r="G685" s="234" t="s">
        <v>261</v>
      </c>
      <c r="H685" s="235">
        <v>2</v>
      </c>
      <c r="I685" s="236"/>
      <c r="J685" s="237">
        <f>ROUND(I685*H685,2)</f>
        <v>0</v>
      </c>
      <c r="K685" s="233" t="s">
        <v>19</v>
      </c>
      <c r="L685" s="238"/>
      <c r="M685" s="239" t="s">
        <v>19</v>
      </c>
      <c r="N685" s="240" t="s">
        <v>44</v>
      </c>
      <c r="O685" s="66"/>
      <c r="P685" s="189">
        <f>O685*H685</f>
        <v>0</v>
      </c>
      <c r="Q685" s="189">
        <v>1.95E-2</v>
      </c>
      <c r="R685" s="189">
        <f>Q685*H685</f>
        <v>3.9E-2</v>
      </c>
      <c r="S685" s="189">
        <v>0</v>
      </c>
      <c r="T685" s="190">
        <f>S685*H685</f>
        <v>0</v>
      </c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R685" s="191" t="s">
        <v>246</v>
      </c>
      <c r="AT685" s="191" t="s">
        <v>242</v>
      </c>
      <c r="AU685" s="191" t="s">
        <v>82</v>
      </c>
      <c r="AY685" s="19" t="s">
        <v>226</v>
      </c>
      <c r="BE685" s="192">
        <f>IF(N685="základní",J685,0)</f>
        <v>0</v>
      </c>
      <c r="BF685" s="192">
        <f>IF(N685="snížená",J685,0)</f>
        <v>0</v>
      </c>
      <c r="BG685" s="192">
        <f>IF(N685="zákl. přenesená",J685,0)</f>
        <v>0</v>
      </c>
      <c r="BH685" s="192">
        <f>IF(N685="sníž. přenesená",J685,0)</f>
        <v>0</v>
      </c>
      <c r="BI685" s="192">
        <f>IF(N685="nulová",J685,0)</f>
        <v>0</v>
      </c>
      <c r="BJ685" s="19" t="s">
        <v>80</v>
      </c>
      <c r="BK685" s="192">
        <f>ROUND(I685*H685,2)</f>
        <v>0</v>
      </c>
      <c r="BL685" s="19" t="s">
        <v>234</v>
      </c>
      <c r="BM685" s="191" t="s">
        <v>4300</v>
      </c>
    </row>
    <row r="686" spans="1:65" s="2" customFormat="1" ht="16.5" customHeight="1">
      <c r="A686" s="36"/>
      <c r="B686" s="37"/>
      <c r="C686" s="180" t="s">
        <v>1925</v>
      </c>
      <c r="D686" s="180" t="s">
        <v>229</v>
      </c>
      <c r="E686" s="181" t="s">
        <v>4301</v>
      </c>
      <c r="F686" s="182" t="s">
        <v>4302</v>
      </c>
      <c r="G686" s="183" t="s">
        <v>232</v>
      </c>
      <c r="H686" s="184">
        <v>1.5629999999999999</v>
      </c>
      <c r="I686" s="185"/>
      <c r="J686" s="186">
        <f>ROUND(I686*H686,2)</f>
        <v>0</v>
      </c>
      <c r="K686" s="182" t="s">
        <v>19</v>
      </c>
      <c r="L686" s="41"/>
      <c r="M686" s="187" t="s">
        <v>19</v>
      </c>
      <c r="N686" s="188" t="s">
        <v>44</v>
      </c>
      <c r="O686" s="66"/>
      <c r="P686" s="189">
        <f>O686*H686</f>
        <v>0</v>
      </c>
      <c r="Q686" s="189">
        <v>0.02</v>
      </c>
      <c r="R686" s="189">
        <f>Q686*H686</f>
        <v>3.1259999999999996E-2</v>
      </c>
      <c r="S686" s="189">
        <v>0</v>
      </c>
      <c r="T686" s="190">
        <f>S686*H686</f>
        <v>0</v>
      </c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R686" s="191" t="s">
        <v>234</v>
      </c>
      <c r="AT686" s="191" t="s">
        <v>229</v>
      </c>
      <c r="AU686" s="191" t="s">
        <v>82</v>
      </c>
      <c r="AY686" s="19" t="s">
        <v>226</v>
      </c>
      <c r="BE686" s="192">
        <f>IF(N686="základní",J686,0)</f>
        <v>0</v>
      </c>
      <c r="BF686" s="192">
        <f>IF(N686="snížená",J686,0)</f>
        <v>0</v>
      </c>
      <c r="BG686" s="192">
        <f>IF(N686="zákl. přenesená",J686,0)</f>
        <v>0</v>
      </c>
      <c r="BH686" s="192">
        <f>IF(N686="sníž. přenesená",J686,0)</f>
        <v>0</v>
      </c>
      <c r="BI686" s="192">
        <f>IF(N686="nulová",J686,0)</f>
        <v>0</v>
      </c>
      <c r="BJ686" s="19" t="s">
        <v>80</v>
      </c>
      <c r="BK686" s="192">
        <f>ROUND(I686*H686,2)</f>
        <v>0</v>
      </c>
      <c r="BL686" s="19" t="s">
        <v>234</v>
      </c>
      <c r="BM686" s="191" t="s">
        <v>4303</v>
      </c>
    </row>
    <row r="687" spans="1:65" s="13" customFormat="1" ht="11.25">
      <c r="B687" s="198"/>
      <c r="C687" s="199"/>
      <c r="D687" s="200" t="s">
        <v>238</v>
      </c>
      <c r="E687" s="201" t="s">
        <v>19</v>
      </c>
      <c r="F687" s="202" t="s">
        <v>482</v>
      </c>
      <c r="G687" s="199"/>
      <c r="H687" s="201" t="s">
        <v>19</v>
      </c>
      <c r="I687" s="203"/>
      <c r="J687" s="199"/>
      <c r="K687" s="199"/>
      <c r="L687" s="204"/>
      <c r="M687" s="205"/>
      <c r="N687" s="206"/>
      <c r="O687" s="206"/>
      <c r="P687" s="206"/>
      <c r="Q687" s="206"/>
      <c r="R687" s="206"/>
      <c r="S687" s="206"/>
      <c r="T687" s="207"/>
      <c r="AT687" s="208" t="s">
        <v>238</v>
      </c>
      <c r="AU687" s="208" t="s">
        <v>82</v>
      </c>
      <c r="AV687" s="13" t="s">
        <v>80</v>
      </c>
      <c r="AW687" s="13" t="s">
        <v>35</v>
      </c>
      <c r="AX687" s="13" t="s">
        <v>73</v>
      </c>
      <c r="AY687" s="208" t="s">
        <v>226</v>
      </c>
    </row>
    <row r="688" spans="1:65" s="14" customFormat="1" ht="11.25">
      <c r="B688" s="209"/>
      <c r="C688" s="210"/>
      <c r="D688" s="200" t="s">
        <v>238</v>
      </c>
      <c r="E688" s="211" t="s">
        <v>19</v>
      </c>
      <c r="F688" s="212" t="s">
        <v>4304</v>
      </c>
      <c r="G688" s="210"/>
      <c r="H688" s="213">
        <v>1.1879999999999999</v>
      </c>
      <c r="I688" s="214"/>
      <c r="J688" s="210"/>
      <c r="K688" s="210"/>
      <c r="L688" s="215"/>
      <c r="M688" s="216"/>
      <c r="N688" s="217"/>
      <c r="O688" s="217"/>
      <c r="P688" s="217"/>
      <c r="Q688" s="217"/>
      <c r="R688" s="217"/>
      <c r="S688" s="217"/>
      <c r="T688" s="218"/>
      <c r="AT688" s="219" t="s">
        <v>238</v>
      </c>
      <c r="AU688" s="219" t="s">
        <v>82</v>
      </c>
      <c r="AV688" s="14" t="s">
        <v>82</v>
      </c>
      <c r="AW688" s="14" t="s">
        <v>35</v>
      </c>
      <c r="AX688" s="14" t="s">
        <v>73</v>
      </c>
      <c r="AY688" s="219" t="s">
        <v>226</v>
      </c>
    </row>
    <row r="689" spans="1:65" s="14" customFormat="1" ht="11.25">
      <c r="B689" s="209"/>
      <c r="C689" s="210"/>
      <c r="D689" s="200" t="s">
        <v>238</v>
      </c>
      <c r="E689" s="211" t="s">
        <v>19</v>
      </c>
      <c r="F689" s="212" t="s">
        <v>4305</v>
      </c>
      <c r="G689" s="210"/>
      <c r="H689" s="213">
        <v>0.375</v>
      </c>
      <c r="I689" s="214"/>
      <c r="J689" s="210"/>
      <c r="K689" s="210"/>
      <c r="L689" s="215"/>
      <c r="M689" s="216"/>
      <c r="N689" s="217"/>
      <c r="O689" s="217"/>
      <c r="P689" s="217"/>
      <c r="Q689" s="217"/>
      <c r="R689" s="217"/>
      <c r="S689" s="217"/>
      <c r="T689" s="218"/>
      <c r="AT689" s="219" t="s">
        <v>238</v>
      </c>
      <c r="AU689" s="219" t="s">
        <v>82</v>
      </c>
      <c r="AV689" s="14" t="s">
        <v>82</v>
      </c>
      <c r="AW689" s="14" t="s">
        <v>35</v>
      </c>
      <c r="AX689" s="14" t="s">
        <v>73</v>
      </c>
      <c r="AY689" s="219" t="s">
        <v>226</v>
      </c>
    </row>
    <row r="690" spans="1:65" s="15" customFormat="1" ht="11.25">
      <c r="B690" s="220"/>
      <c r="C690" s="221"/>
      <c r="D690" s="200" t="s">
        <v>238</v>
      </c>
      <c r="E690" s="222" t="s">
        <v>19</v>
      </c>
      <c r="F690" s="223" t="s">
        <v>241</v>
      </c>
      <c r="G690" s="221"/>
      <c r="H690" s="224">
        <v>1.5629999999999999</v>
      </c>
      <c r="I690" s="225"/>
      <c r="J690" s="221"/>
      <c r="K690" s="221"/>
      <c r="L690" s="226"/>
      <c r="M690" s="227"/>
      <c r="N690" s="228"/>
      <c r="O690" s="228"/>
      <c r="P690" s="228"/>
      <c r="Q690" s="228"/>
      <c r="R690" s="228"/>
      <c r="S690" s="228"/>
      <c r="T690" s="229"/>
      <c r="AT690" s="230" t="s">
        <v>238</v>
      </c>
      <c r="AU690" s="230" t="s">
        <v>82</v>
      </c>
      <c r="AV690" s="15" t="s">
        <v>143</v>
      </c>
      <c r="AW690" s="15" t="s">
        <v>35</v>
      </c>
      <c r="AX690" s="15" t="s">
        <v>80</v>
      </c>
      <c r="AY690" s="230" t="s">
        <v>226</v>
      </c>
    </row>
    <row r="691" spans="1:65" s="2" customFormat="1" ht="24.2" customHeight="1">
      <c r="A691" s="36"/>
      <c r="B691" s="37"/>
      <c r="C691" s="180" t="s">
        <v>1928</v>
      </c>
      <c r="D691" s="180" t="s">
        <v>229</v>
      </c>
      <c r="E691" s="181" t="s">
        <v>2177</v>
      </c>
      <c r="F691" s="182" t="s">
        <v>2178</v>
      </c>
      <c r="G691" s="183" t="s">
        <v>245</v>
      </c>
      <c r="H691" s="184">
        <v>7.0000000000000007E-2</v>
      </c>
      <c r="I691" s="185"/>
      <c r="J691" s="186">
        <f>ROUND(I691*H691,2)</f>
        <v>0</v>
      </c>
      <c r="K691" s="182" t="s">
        <v>233</v>
      </c>
      <c r="L691" s="41"/>
      <c r="M691" s="187" t="s">
        <v>19</v>
      </c>
      <c r="N691" s="188" t="s">
        <v>44</v>
      </c>
      <c r="O691" s="66"/>
      <c r="P691" s="189">
        <f>O691*H691</f>
        <v>0</v>
      </c>
      <c r="Q691" s="189">
        <v>0</v>
      </c>
      <c r="R691" s="189">
        <f>Q691*H691</f>
        <v>0</v>
      </c>
      <c r="S691" s="189">
        <v>0</v>
      </c>
      <c r="T691" s="190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91" t="s">
        <v>234</v>
      </c>
      <c r="AT691" s="191" t="s">
        <v>229</v>
      </c>
      <c r="AU691" s="191" t="s">
        <v>82</v>
      </c>
      <c r="AY691" s="19" t="s">
        <v>226</v>
      </c>
      <c r="BE691" s="192">
        <f>IF(N691="základní",J691,0)</f>
        <v>0</v>
      </c>
      <c r="BF691" s="192">
        <f>IF(N691="snížená",J691,0)</f>
        <v>0</v>
      </c>
      <c r="BG691" s="192">
        <f>IF(N691="zákl. přenesená",J691,0)</f>
        <v>0</v>
      </c>
      <c r="BH691" s="192">
        <f>IF(N691="sníž. přenesená",J691,0)</f>
        <v>0</v>
      </c>
      <c r="BI691" s="192">
        <f>IF(N691="nulová",J691,0)</f>
        <v>0</v>
      </c>
      <c r="BJ691" s="19" t="s">
        <v>80</v>
      </c>
      <c r="BK691" s="192">
        <f>ROUND(I691*H691,2)</f>
        <v>0</v>
      </c>
      <c r="BL691" s="19" t="s">
        <v>234</v>
      </c>
      <c r="BM691" s="191" t="s">
        <v>4306</v>
      </c>
    </row>
    <row r="692" spans="1:65" s="2" customFormat="1" ht="11.25">
      <c r="A692" s="36"/>
      <c r="B692" s="37"/>
      <c r="C692" s="38"/>
      <c r="D692" s="193" t="s">
        <v>236</v>
      </c>
      <c r="E692" s="38"/>
      <c r="F692" s="194" t="s">
        <v>2180</v>
      </c>
      <c r="G692" s="38"/>
      <c r="H692" s="38"/>
      <c r="I692" s="195"/>
      <c r="J692" s="38"/>
      <c r="K692" s="38"/>
      <c r="L692" s="41"/>
      <c r="M692" s="196"/>
      <c r="N692" s="197"/>
      <c r="O692" s="66"/>
      <c r="P692" s="66"/>
      <c r="Q692" s="66"/>
      <c r="R692" s="66"/>
      <c r="S692" s="66"/>
      <c r="T692" s="67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T692" s="19" t="s">
        <v>236</v>
      </c>
      <c r="AU692" s="19" t="s">
        <v>82</v>
      </c>
    </row>
    <row r="693" spans="1:65" s="12" customFormat="1" ht="22.9" customHeight="1">
      <c r="B693" s="164"/>
      <c r="C693" s="165"/>
      <c r="D693" s="166" t="s">
        <v>72</v>
      </c>
      <c r="E693" s="178" t="s">
        <v>2181</v>
      </c>
      <c r="F693" s="178" t="s">
        <v>2182</v>
      </c>
      <c r="G693" s="165"/>
      <c r="H693" s="165"/>
      <c r="I693" s="168"/>
      <c r="J693" s="179">
        <f>BK693</f>
        <v>0</v>
      </c>
      <c r="K693" s="165"/>
      <c r="L693" s="170"/>
      <c r="M693" s="171"/>
      <c r="N693" s="172"/>
      <c r="O693" s="172"/>
      <c r="P693" s="173">
        <f>SUM(P694:P719)</f>
        <v>0</v>
      </c>
      <c r="Q693" s="172"/>
      <c r="R693" s="173">
        <f>SUM(R694:R719)</f>
        <v>0.10020000000000001</v>
      </c>
      <c r="S693" s="172"/>
      <c r="T693" s="174">
        <f>SUM(T694:T719)</f>
        <v>0</v>
      </c>
      <c r="AR693" s="175" t="s">
        <v>82</v>
      </c>
      <c r="AT693" s="176" t="s">
        <v>72</v>
      </c>
      <c r="AU693" s="176" t="s">
        <v>80</v>
      </c>
      <c r="AY693" s="175" t="s">
        <v>226</v>
      </c>
      <c r="BK693" s="177">
        <f>SUM(BK694:BK719)</f>
        <v>0</v>
      </c>
    </row>
    <row r="694" spans="1:65" s="2" customFormat="1" ht="16.5" customHeight="1">
      <c r="A694" s="36"/>
      <c r="B694" s="37"/>
      <c r="C694" s="180" t="s">
        <v>1933</v>
      </c>
      <c r="D694" s="180" t="s">
        <v>229</v>
      </c>
      <c r="E694" s="181" t="s">
        <v>4307</v>
      </c>
      <c r="F694" s="182" t="s">
        <v>4308</v>
      </c>
      <c r="G694" s="183" t="s">
        <v>261</v>
      </c>
      <c r="H694" s="184">
        <v>1</v>
      </c>
      <c r="I694" s="185"/>
      <c r="J694" s="186">
        <f>ROUND(I694*H694,2)</f>
        <v>0</v>
      </c>
      <c r="K694" s="182" t="s">
        <v>19</v>
      </c>
      <c r="L694" s="41"/>
      <c r="M694" s="187" t="s">
        <v>19</v>
      </c>
      <c r="N694" s="188" t="s">
        <v>44</v>
      </c>
      <c r="O694" s="66"/>
      <c r="P694" s="189">
        <f>O694*H694</f>
        <v>0</v>
      </c>
      <c r="Q694" s="189">
        <v>0.1</v>
      </c>
      <c r="R694" s="189">
        <f>Q694*H694</f>
        <v>0.1</v>
      </c>
      <c r="S694" s="189">
        <v>0</v>
      </c>
      <c r="T694" s="190">
        <f>S694*H694</f>
        <v>0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91" t="s">
        <v>234</v>
      </c>
      <c r="AT694" s="191" t="s">
        <v>229</v>
      </c>
      <c r="AU694" s="191" t="s">
        <v>82</v>
      </c>
      <c r="AY694" s="19" t="s">
        <v>226</v>
      </c>
      <c r="BE694" s="192">
        <f>IF(N694="základní",J694,0)</f>
        <v>0</v>
      </c>
      <c r="BF694" s="192">
        <f>IF(N694="snížená",J694,0)</f>
        <v>0</v>
      </c>
      <c r="BG694" s="192">
        <f>IF(N694="zákl. přenesená",J694,0)</f>
        <v>0</v>
      </c>
      <c r="BH694" s="192">
        <f>IF(N694="sníž. přenesená",J694,0)</f>
        <v>0</v>
      </c>
      <c r="BI694" s="192">
        <f>IF(N694="nulová",J694,0)</f>
        <v>0</v>
      </c>
      <c r="BJ694" s="19" t="s">
        <v>80</v>
      </c>
      <c r="BK694" s="192">
        <f>ROUND(I694*H694,2)</f>
        <v>0</v>
      </c>
      <c r="BL694" s="19" t="s">
        <v>234</v>
      </c>
      <c r="BM694" s="191" t="s">
        <v>4309</v>
      </c>
    </row>
    <row r="695" spans="1:65" s="13" customFormat="1" ht="11.25">
      <c r="B695" s="198"/>
      <c r="C695" s="199"/>
      <c r="D695" s="200" t="s">
        <v>238</v>
      </c>
      <c r="E695" s="201" t="s">
        <v>19</v>
      </c>
      <c r="F695" s="202" t="s">
        <v>482</v>
      </c>
      <c r="G695" s="199"/>
      <c r="H695" s="201" t="s">
        <v>19</v>
      </c>
      <c r="I695" s="203"/>
      <c r="J695" s="199"/>
      <c r="K695" s="199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238</v>
      </c>
      <c r="AU695" s="208" t="s">
        <v>82</v>
      </c>
      <c r="AV695" s="13" t="s">
        <v>80</v>
      </c>
      <c r="AW695" s="13" t="s">
        <v>35</v>
      </c>
      <c r="AX695" s="13" t="s">
        <v>73</v>
      </c>
      <c r="AY695" s="208" t="s">
        <v>226</v>
      </c>
    </row>
    <row r="696" spans="1:65" s="14" customFormat="1" ht="11.25">
      <c r="B696" s="209"/>
      <c r="C696" s="210"/>
      <c r="D696" s="200" t="s">
        <v>238</v>
      </c>
      <c r="E696" s="211" t="s">
        <v>19</v>
      </c>
      <c r="F696" s="212" t="s">
        <v>4310</v>
      </c>
      <c r="G696" s="210"/>
      <c r="H696" s="213">
        <v>1</v>
      </c>
      <c r="I696" s="214"/>
      <c r="J696" s="210"/>
      <c r="K696" s="210"/>
      <c r="L696" s="215"/>
      <c r="M696" s="216"/>
      <c r="N696" s="217"/>
      <c r="O696" s="217"/>
      <c r="P696" s="217"/>
      <c r="Q696" s="217"/>
      <c r="R696" s="217"/>
      <c r="S696" s="217"/>
      <c r="T696" s="218"/>
      <c r="AT696" s="219" t="s">
        <v>238</v>
      </c>
      <c r="AU696" s="219" t="s">
        <v>82</v>
      </c>
      <c r="AV696" s="14" t="s">
        <v>82</v>
      </c>
      <c r="AW696" s="14" t="s">
        <v>35</v>
      </c>
      <c r="AX696" s="14" t="s">
        <v>73</v>
      </c>
      <c r="AY696" s="219" t="s">
        <v>226</v>
      </c>
    </row>
    <row r="697" spans="1:65" s="15" customFormat="1" ht="11.25">
      <c r="B697" s="220"/>
      <c r="C697" s="221"/>
      <c r="D697" s="200" t="s">
        <v>238</v>
      </c>
      <c r="E697" s="222" t="s">
        <v>19</v>
      </c>
      <c r="F697" s="223" t="s">
        <v>241</v>
      </c>
      <c r="G697" s="221"/>
      <c r="H697" s="224">
        <v>1</v>
      </c>
      <c r="I697" s="225"/>
      <c r="J697" s="221"/>
      <c r="K697" s="221"/>
      <c r="L697" s="226"/>
      <c r="M697" s="227"/>
      <c r="N697" s="228"/>
      <c r="O697" s="228"/>
      <c r="P697" s="228"/>
      <c r="Q697" s="228"/>
      <c r="R697" s="228"/>
      <c r="S697" s="228"/>
      <c r="T697" s="229"/>
      <c r="AT697" s="230" t="s">
        <v>238</v>
      </c>
      <c r="AU697" s="230" t="s">
        <v>82</v>
      </c>
      <c r="AV697" s="15" t="s">
        <v>143</v>
      </c>
      <c r="AW697" s="15" t="s">
        <v>35</v>
      </c>
      <c r="AX697" s="15" t="s">
        <v>80</v>
      </c>
      <c r="AY697" s="230" t="s">
        <v>226</v>
      </c>
    </row>
    <row r="698" spans="1:65" s="2" customFormat="1" ht="16.5" customHeight="1">
      <c r="A698" s="36"/>
      <c r="B698" s="37"/>
      <c r="C698" s="180" t="s">
        <v>1939</v>
      </c>
      <c r="D698" s="180" t="s">
        <v>229</v>
      </c>
      <c r="E698" s="181" t="s">
        <v>2228</v>
      </c>
      <c r="F698" s="182" t="s">
        <v>2229</v>
      </c>
      <c r="G698" s="183" t="s">
        <v>261</v>
      </c>
      <c r="H698" s="184">
        <v>1</v>
      </c>
      <c r="I698" s="185"/>
      <c r="J698" s="186">
        <f>ROUND(I698*H698,2)</f>
        <v>0</v>
      </c>
      <c r="K698" s="182" t="s">
        <v>233</v>
      </c>
      <c r="L698" s="41"/>
      <c r="M698" s="187" t="s">
        <v>19</v>
      </c>
      <c r="N698" s="188" t="s">
        <v>44</v>
      </c>
      <c r="O698" s="66"/>
      <c r="P698" s="189">
        <f>O698*H698</f>
        <v>0</v>
      </c>
      <c r="Q698" s="189">
        <v>0</v>
      </c>
      <c r="R698" s="189">
        <f>Q698*H698</f>
        <v>0</v>
      </c>
      <c r="S698" s="189">
        <v>0</v>
      </c>
      <c r="T698" s="190">
        <f>S698*H698</f>
        <v>0</v>
      </c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R698" s="191" t="s">
        <v>234</v>
      </c>
      <c r="AT698" s="191" t="s">
        <v>229</v>
      </c>
      <c r="AU698" s="191" t="s">
        <v>82</v>
      </c>
      <c r="AY698" s="19" t="s">
        <v>226</v>
      </c>
      <c r="BE698" s="192">
        <f>IF(N698="základní",J698,0)</f>
        <v>0</v>
      </c>
      <c r="BF698" s="192">
        <f>IF(N698="snížená",J698,0)</f>
        <v>0</v>
      </c>
      <c r="BG698" s="192">
        <f>IF(N698="zákl. přenesená",J698,0)</f>
        <v>0</v>
      </c>
      <c r="BH698" s="192">
        <f>IF(N698="sníž. přenesená",J698,0)</f>
        <v>0</v>
      </c>
      <c r="BI698" s="192">
        <f>IF(N698="nulová",J698,0)</f>
        <v>0</v>
      </c>
      <c r="BJ698" s="19" t="s">
        <v>80</v>
      </c>
      <c r="BK698" s="192">
        <f>ROUND(I698*H698,2)</f>
        <v>0</v>
      </c>
      <c r="BL698" s="19" t="s">
        <v>234</v>
      </c>
      <c r="BM698" s="191" t="s">
        <v>4311</v>
      </c>
    </row>
    <row r="699" spans="1:65" s="2" customFormat="1" ht="11.25">
      <c r="A699" s="36"/>
      <c r="B699" s="37"/>
      <c r="C699" s="38"/>
      <c r="D699" s="193" t="s">
        <v>236</v>
      </c>
      <c r="E699" s="38"/>
      <c r="F699" s="194" t="s">
        <v>2231</v>
      </c>
      <c r="G699" s="38"/>
      <c r="H699" s="38"/>
      <c r="I699" s="195"/>
      <c r="J699" s="38"/>
      <c r="K699" s="38"/>
      <c r="L699" s="41"/>
      <c r="M699" s="196"/>
      <c r="N699" s="197"/>
      <c r="O699" s="66"/>
      <c r="P699" s="66"/>
      <c r="Q699" s="66"/>
      <c r="R699" s="66"/>
      <c r="S699" s="66"/>
      <c r="T699" s="67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T699" s="19" t="s">
        <v>236</v>
      </c>
      <c r="AU699" s="19" t="s">
        <v>82</v>
      </c>
    </row>
    <row r="700" spans="1:65" s="13" customFormat="1" ht="11.25">
      <c r="B700" s="198"/>
      <c r="C700" s="199"/>
      <c r="D700" s="200" t="s">
        <v>238</v>
      </c>
      <c r="E700" s="201" t="s">
        <v>19</v>
      </c>
      <c r="F700" s="202" t="s">
        <v>482</v>
      </c>
      <c r="G700" s="199"/>
      <c r="H700" s="201" t="s">
        <v>19</v>
      </c>
      <c r="I700" s="203"/>
      <c r="J700" s="199"/>
      <c r="K700" s="199"/>
      <c r="L700" s="204"/>
      <c r="M700" s="205"/>
      <c r="N700" s="206"/>
      <c r="O700" s="206"/>
      <c r="P700" s="206"/>
      <c r="Q700" s="206"/>
      <c r="R700" s="206"/>
      <c r="S700" s="206"/>
      <c r="T700" s="207"/>
      <c r="AT700" s="208" t="s">
        <v>238</v>
      </c>
      <c r="AU700" s="208" t="s">
        <v>82</v>
      </c>
      <c r="AV700" s="13" t="s">
        <v>80</v>
      </c>
      <c r="AW700" s="13" t="s">
        <v>35</v>
      </c>
      <c r="AX700" s="13" t="s">
        <v>73</v>
      </c>
      <c r="AY700" s="208" t="s">
        <v>226</v>
      </c>
    </row>
    <row r="701" spans="1:65" s="14" customFormat="1" ht="11.25">
      <c r="B701" s="209"/>
      <c r="C701" s="210"/>
      <c r="D701" s="200" t="s">
        <v>238</v>
      </c>
      <c r="E701" s="211" t="s">
        <v>19</v>
      </c>
      <c r="F701" s="212" t="s">
        <v>4312</v>
      </c>
      <c r="G701" s="210"/>
      <c r="H701" s="213">
        <v>1</v>
      </c>
      <c r="I701" s="214"/>
      <c r="J701" s="210"/>
      <c r="K701" s="210"/>
      <c r="L701" s="215"/>
      <c r="M701" s="216"/>
      <c r="N701" s="217"/>
      <c r="O701" s="217"/>
      <c r="P701" s="217"/>
      <c r="Q701" s="217"/>
      <c r="R701" s="217"/>
      <c r="S701" s="217"/>
      <c r="T701" s="218"/>
      <c r="AT701" s="219" t="s">
        <v>238</v>
      </c>
      <c r="AU701" s="219" t="s">
        <v>82</v>
      </c>
      <c r="AV701" s="14" t="s">
        <v>82</v>
      </c>
      <c r="AW701" s="14" t="s">
        <v>35</v>
      </c>
      <c r="AX701" s="14" t="s">
        <v>73</v>
      </c>
      <c r="AY701" s="219" t="s">
        <v>226</v>
      </c>
    </row>
    <row r="702" spans="1:65" s="15" customFormat="1" ht="11.25">
      <c r="B702" s="220"/>
      <c r="C702" s="221"/>
      <c r="D702" s="200" t="s">
        <v>238</v>
      </c>
      <c r="E702" s="222" t="s">
        <v>19</v>
      </c>
      <c r="F702" s="223" t="s">
        <v>241</v>
      </c>
      <c r="G702" s="221"/>
      <c r="H702" s="224">
        <v>1</v>
      </c>
      <c r="I702" s="225"/>
      <c r="J702" s="221"/>
      <c r="K702" s="221"/>
      <c r="L702" s="226"/>
      <c r="M702" s="227"/>
      <c r="N702" s="228"/>
      <c r="O702" s="228"/>
      <c r="P702" s="228"/>
      <c r="Q702" s="228"/>
      <c r="R702" s="228"/>
      <c r="S702" s="228"/>
      <c r="T702" s="229"/>
      <c r="AT702" s="230" t="s">
        <v>238</v>
      </c>
      <c r="AU702" s="230" t="s">
        <v>82</v>
      </c>
      <c r="AV702" s="15" t="s">
        <v>143</v>
      </c>
      <c r="AW702" s="15" t="s">
        <v>35</v>
      </c>
      <c r="AX702" s="15" t="s">
        <v>80</v>
      </c>
      <c r="AY702" s="230" t="s">
        <v>226</v>
      </c>
    </row>
    <row r="703" spans="1:65" s="2" customFormat="1" ht="16.5" customHeight="1">
      <c r="A703" s="36"/>
      <c r="B703" s="37"/>
      <c r="C703" s="231" t="s">
        <v>1944</v>
      </c>
      <c r="D703" s="231" t="s">
        <v>242</v>
      </c>
      <c r="E703" s="232" t="s">
        <v>2234</v>
      </c>
      <c r="F703" s="233" t="s">
        <v>2235</v>
      </c>
      <c r="G703" s="234" t="s">
        <v>261</v>
      </c>
      <c r="H703" s="235">
        <v>1</v>
      </c>
      <c r="I703" s="236"/>
      <c r="J703" s="237">
        <f>ROUND(I703*H703,2)</f>
        <v>0</v>
      </c>
      <c r="K703" s="233" t="s">
        <v>233</v>
      </c>
      <c r="L703" s="238"/>
      <c r="M703" s="239" t="s">
        <v>19</v>
      </c>
      <c r="N703" s="240" t="s">
        <v>44</v>
      </c>
      <c r="O703" s="66"/>
      <c r="P703" s="189">
        <f>O703*H703</f>
        <v>0</v>
      </c>
      <c r="Q703" s="189">
        <v>2.0000000000000001E-4</v>
      </c>
      <c r="R703" s="189">
        <f>Q703*H703</f>
        <v>2.0000000000000001E-4</v>
      </c>
      <c r="S703" s="189">
        <v>0</v>
      </c>
      <c r="T703" s="190">
        <f>S703*H703</f>
        <v>0</v>
      </c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R703" s="191" t="s">
        <v>246</v>
      </c>
      <c r="AT703" s="191" t="s">
        <v>242</v>
      </c>
      <c r="AU703" s="191" t="s">
        <v>82</v>
      </c>
      <c r="AY703" s="19" t="s">
        <v>226</v>
      </c>
      <c r="BE703" s="192">
        <f>IF(N703="základní",J703,0)</f>
        <v>0</v>
      </c>
      <c r="BF703" s="192">
        <f>IF(N703="snížená",J703,0)</f>
        <v>0</v>
      </c>
      <c r="BG703" s="192">
        <f>IF(N703="zákl. přenesená",J703,0)</f>
        <v>0</v>
      </c>
      <c r="BH703" s="192">
        <f>IF(N703="sníž. přenesená",J703,0)</f>
        <v>0</v>
      </c>
      <c r="BI703" s="192">
        <f>IF(N703="nulová",J703,0)</f>
        <v>0</v>
      </c>
      <c r="BJ703" s="19" t="s">
        <v>80</v>
      </c>
      <c r="BK703" s="192">
        <f>ROUND(I703*H703,2)</f>
        <v>0</v>
      </c>
      <c r="BL703" s="19" t="s">
        <v>234</v>
      </c>
      <c r="BM703" s="191" t="s">
        <v>4313</v>
      </c>
    </row>
    <row r="704" spans="1:65" s="2" customFormat="1" ht="16.5" customHeight="1">
      <c r="A704" s="36"/>
      <c r="B704" s="37"/>
      <c r="C704" s="180" t="s">
        <v>1953</v>
      </c>
      <c r="D704" s="180" t="s">
        <v>229</v>
      </c>
      <c r="E704" s="181" t="s">
        <v>4314</v>
      </c>
      <c r="F704" s="182" t="s">
        <v>4315</v>
      </c>
      <c r="G704" s="183" t="s">
        <v>1358</v>
      </c>
      <c r="H704" s="184">
        <v>1</v>
      </c>
      <c r="I704" s="185"/>
      <c r="J704" s="186">
        <f>ROUND(I704*H704,2)</f>
        <v>0</v>
      </c>
      <c r="K704" s="182" t="s">
        <v>19</v>
      </c>
      <c r="L704" s="41"/>
      <c r="M704" s="187" t="s">
        <v>19</v>
      </c>
      <c r="N704" s="188" t="s">
        <v>44</v>
      </c>
      <c r="O704" s="66"/>
      <c r="P704" s="189">
        <f>O704*H704</f>
        <v>0</v>
      </c>
      <c r="Q704" s="189">
        <v>0</v>
      </c>
      <c r="R704" s="189">
        <f>Q704*H704</f>
        <v>0</v>
      </c>
      <c r="S704" s="189">
        <v>0</v>
      </c>
      <c r="T704" s="190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91" t="s">
        <v>234</v>
      </c>
      <c r="AT704" s="191" t="s">
        <v>229</v>
      </c>
      <c r="AU704" s="191" t="s">
        <v>82</v>
      </c>
      <c r="AY704" s="19" t="s">
        <v>226</v>
      </c>
      <c r="BE704" s="192">
        <f>IF(N704="základní",J704,0)</f>
        <v>0</v>
      </c>
      <c r="BF704" s="192">
        <f>IF(N704="snížená",J704,0)</f>
        <v>0</v>
      </c>
      <c r="BG704" s="192">
        <f>IF(N704="zákl. přenesená",J704,0)</f>
        <v>0</v>
      </c>
      <c r="BH704" s="192">
        <f>IF(N704="sníž. přenesená",J704,0)</f>
        <v>0</v>
      </c>
      <c r="BI704" s="192">
        <f>IF(N704="nulová",J704,0)</f>
        <v>0</v>
      </c>
      <c r="BJ704" s="19" t="s">
        <v>80</v>
      </c>
      <c r="BK704" s="192">
        <f>ROUND(I704*H704,2)</f>
        <v>0</v>
      </c>
      <c r="BL704" s="19" t="s">
        <v>234</v>
      </c>
      <c r="BM704" s="191" t="s">
        <v>4316</v>
      </c>
    </row>
    <row r="705" spans="1:65" s="13" customFormat="1" ht="11.25">
      <c r="B705" s="198"/>
      <c r="C705" s="199"/>
      <c r="D705" s="200" t="s">
        <v>238</v>
      </c>
      <c r="E705" s="201" t="s">
        <v>19</v>
      </c>
      <c r="F705" s="202" t="s">
        <v>4317</v>
      </c>
      <c r="G705" s="199"/>
      <c r="H705" s="201" t="s">
        <v>19</v>
      </c>
      <c r="I705" s="203"/>
      <c r="J705" s="199"/>
      <c r="K705" s="199"/>
      <c r="L705" s="204"/>
      <c r="M705" s="205"/>
      <c r="N705" s="206"/>
      <c r="O705" s="206"/>
      <c r="P705" s="206"/>
      <c r="Q705" s="206"/>
      <c r="R705" s="206"/>
      <c r="S705" s="206"/>
      <c r="T705" s="207"/>
      <c r="AT705" s="208" t="s">
        <v>238</v>
      </c>
      <c r="AU705" s="208" t="s">
        <v>82</v>
      </c>
      <c r="AV705" s="13" t="s">
        <v>80</v>
      </c>
      <c r="AW705" s="13" t="s">
        <v>35</v>
      </c>
      <c r="AX705" s="13" t="s">
        <v>73</v>
      </c>
      <c r="AY705" s="208" t="s">
        <v>226</v>
      </c>
    </row>
    <row r="706" spans="1:65" s="14" customFormat="1" ht="11.25">
      <c r="B706" s="209"/>
      <c r="C706" s="210"/>
      <c r="D706" s="200" t="s">
        <v>238</v>
      </c>
      <c r="E706" s="211" t="s">
        <v>19</v>
      </c>
      <c r="F706" s="212" t="s">
        <v>521</v>
      </c>
      <c r="G706" s="210"/>
      <c r="H706" s="213">
        <v>1</v>
      </c>
      <c r="I706" s="214"/>
      <c r="J706" s="210"/>
      <c r="K706" s="210"/>
      <c r="L706" s="215"/>
      <c r="M706" s="216"/>
      <c r="N706" s="217"/>
      <c r="O706" s="217"/>
      <c r="P706" s="217"/>
      <c r="Q706" s="217"/>
      <c r="R706" s="217"/>
      <c r="S706" s="217"/>
      <c r="T706" s="218"/>
      <c r="AT706" s="219" t="s">
        <v>238</v>
      </c>
      <c r="AU706" s="219" t="s">
        <v>82</v>
      </c>
      <c r="AV706" s="14" t="s">
        <v>82</v>
      </c>
      <c r="AW706" s="14" t="s">
        <v>35</v>
      </c>
      <c r="AX706" s="14" t="s">
        <v>73</v>
      </c>
      <c r="AY706" s="219" t="s">
        <v>226</v>
      </c>
    </row>
    <row r="707" spans="1:65" s="15" customFormat="1" ht="11.25">
      <c r="B707" s="220"/>
      <c r="C707" s="221"/>
      <c r="D707" s="200" t="s">
        <v>238</v>
      </c>
      <c r="E707" s="222" t="s">
        <v>19</v>
      </c>
      <c r="F707" s="223" t="s">
        <v>241</v>
      </c>
      <c r="G707" s="221"/>
      <c r="H707" s="224">
        <v>1</v>
      </c>
      <c r="I707" s="225"/>
      <c r="J707" s="221"/>
      <c r="K707" s="221"/>
      <c r="L707" s="226"/>
      <c r="M707" s="227"/>
      <c r="N707" s="228"/>
      <c r="O707" s="228"/>
      <c r="P707" s="228"/>
      <c r="Q707" s="228"/>
      <c r="R707" s="228"/>
      <c r="S707" s="228"/>
      <c r="T707" s="229"/>
      <c r="AT707" s="230" t="s">
        <v>238</v>
      </c>
      <c r="AU707" s="230" t="s">
        <v>82</v>
      </c>
      <c r="AV707" s="15" t="s">
        <v>143</v>
      </c>
      <c r="AW707" s="15" t="s">
        <v>35</v>
      </c>
      <c r="AX707" s="15" t="s">
        <v>80</v>
      </c>
      <c r="AY707" s="230" t="s">
        <v>226</v>
      </c>
    </row>
    <row r="708" spans="1:65" s="2" customFormat="1" ht="24.2" customHeight="1">
      <c r="A708" s="36"/>
      <c r="B708" s="37"/>
      <c r="C708" s="180" t="s">
        <v>1958</v>
      </c>
      <c r="D708" s="180" t="s">
        <v>229</v>
      </c>
      <c r="E708" s="181" t="s">
        <v>4318</v>
      </c>
      <c r="F708" s="182" t="s">
        <v>4319</v>
      </c>
      <c r="G708" s="183" t="s">
        <v>1358</v>
      </c>
      <c r="H708" s="184">
        <v>1</v>
      </c>
      <c r="I708" s="185"/>
      <c r="J708" s="186">
        <f>ROUND(I708*H708,2)</f>
        <v>0</v>
      </c>
      <c r="K708" s="182" t="s">
        <v>19</v>
      </c>
      <c r="L708" s="41"/>
      <c r="M708" s="187" t="s">
        <v>19</v>
      </c>
      <c r="N708" s="188" t="s">
        <v>44</v>
      </c>
      <c r="O708" s="66"/>
      <c r="P708" s="189">
        <f>O708*H708</f>
        <v>0</v>
      </c>
      <c r="Q708" s="189">
        <v>0</v>
      </c>
      <c r="R708" s="189">
        <f>Q708*H708</f>
        <v>0</v>
      </c>
      <c r="S708" s="189">
        <v>0</v>
      </c>
      <c r="T708" s="190">
        <f>S708*H708</f>
        <v>0</v>
      </c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R708" s="191" t="s">
        <v>234</v>
      </c>
      <c r="AT708" s="191" t="s">
        <v>229</v>
      </c>
      <c r="AU708" s="191" t="s">
        <v>82</v>
      </c>
      <c r="AY708" s="19" t="s">
        <v>226</v>
      </c>
      <c r="BE708" s="192">
        <f>IF(N708="základní",J708,0)</f>
        <v>0</v>
      </c>
      <c r="BF708" s="192">
        <f>IF(N708="snížená",J708,0)</f>
        <v>0</v>
      </c>
      <c r="BG708" s="192">
        <f>IF(N708="zákl. přenesená",J708,0)</f>
        <v>0</v>
      </c>
      <c r="BH708" s="192">
        <f>IF(N708="sníž. přenesená",J708,0)</f>
        <v>0</v>
      </c>
      <c r="BI708" s="192">
        <f>IF(N708="nulová",J708,0)</f>
        <v>0</v>
      </c>
      <c r="BJ708" s="19" t="s">
        <v>80</v>
      </c>
      <c r="BK708" s="192">
        <f>ROUND(I708*H708,2)</f>
        <v>0</v>
      </c>
      <c r="BL708" s="19" t="s">
        <v>234</v>
      </c>
      <c r="BM708" s="191" t="s">
        <v>4320</v>
      </c>
    </row>
    <row r="709" spans="1:65" s="2" customFormat="1" ht="24.2" customHeight="1">
      <c r="A709" s="36"/>
      <c r="B709" s="37"/>
      <c r="C709" s="180" t="s">
        <v>1963</v>
      </c>
      <c r="D709" s="180" t="s">
        <v>229</v>
      </c>
      <c r="E709" s="181" t="s">
        <v>4321</v>
      </c>
      <c r="F709" s="182" t="s">
        <v>4322</v>
      </c>
      <c r="G709" s="183" t="s">
        <v>1358</v>
      </c>
      <c r="H709" s="184">
        <v>1</v>
      </c>
      <c r="I709" s="185"/>
      <c r="J709" s="186">
        <f>ROUND(I709*H709,2)</f>
        <v>0</v>
      </c>
      <c r="K709" s="182" t="s">
        <v>19</v>
      </c>
      <c r="L709" s="41"/>
      <c r="M709" s="187" t="s">
        <v>19</v>
      </c>
      <c r="N709" s="188" t="s">
        <v>44</v>
      </c>
      <c r="O709" s="66"/>
      <c r="P709" s="189">
        <f>O709*H709</f>
        <v>0</v>
      </c>
      <c r="Q709" s="189">
        <v>0</v>
      </c>
      <c r="R709" s="189">
        <f>Q709*H709</f>
        <v>0</v>
      </c>
      <c r="S709" s="189">
        <v>0</v>
      </c>
      <c r="T709" s="190">
        <f>S709*H709</f>
        <v>0</v>
      </c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R709" s="191" t="s">
        <v>234</v>
      </c>
      <c r="AT709" s="191" t="s">
        <v>229</v>
      </c>
      <c r="AU709" s="191" t="s">
        <v>82</v>
      </c>
      <c r="AY709" s="19" t="s">
        <v>226</v>
      </c>
      <c r="BE709" s="192">
        <f>IF(N709="základní",J709,0)</f>
        <v>0</v>
      </c>
      <c r="BF709" s="192">
        <f>IF(N709="snížená",J709,0)</f>
        <v>0</v>
      </c>
      <c r="BG709" s="192">
        <f>IF(N709="zákl. přenesená",J709,0)</f>
        <v>0</v>
      </c>
      <c r="BH709" s="192">
        <f>IF(N709="sníž. přenesená",J709,0)</f>
        <v>0</v>
      </c>
      <c r="BI709" s="192">
        <f>IF(N709="nulová",J709,0)</f>
        <v>0</v>
      </c>
      <c r="BJ709" s="19" t="s">
        <v>80</v>
      </c>
      <c r="BK709" s="192">
        <f>ROUND(I709*H709,2)</f>
        <v>0</v>
      </c>
      <c r="BL709" s="19" t="s">
        <v>234</v>
      </c>
      <c r="BM709" s="191" t="s">
        <v>4323</v>
      </c>
    </row>
    <row r="710" spans="1:65" s="2" customFormat="1" ht="24.2" customHeight="1">
      <c r="A710" s="36"/>
      <c r="B710" s="37"/>
      <c r="C710" s="180" t="s">
        <v>1967</v>
      </c>
      <c r="D710" s="180" t="s">
        <v>229</v>
      </c>
      <c r="E710" s="181" t="s">
        <v>4324</v>
      </c>
      <c r="F710" s="182" t="s">
        <v>4325</v>
      </c>
      <c r="G710" s="183" t="s">
        <v>261</v>
      </c>
      <c r="H710" s="184">
        <v>1</v>
      </c>
      <c r="I710" s="185"/>
      <c r="J710" s="186">
        <f>ROUND(I710*H710,2)</f>
        <v>0</v>
      </c>
      <c r="K710" s="182" t="s">
        <v>19</v>
      </c>
      <c r="L710" s="41"/>
      <c r="M710" s="187" t="s">
        <v>19</v>
      </c>
      <c r="N710" s="188" t="s">
        <v>44</v>
      </c>
      <c r="O710" s="66"/>
      <c r="P710" s="189">
        <f>O710*H710</f>
        <v>0</v>
      </c>
      <c r="Q710" s="189">
        <v>0</v>
      </c>
      <c r="R710" s="189">
        <f>Q710*H710</f>
        <v>0</v>
      </c>
      <c r="S710" s="189">
        <v>0</v>
      </c>
      <c r="T710" s="190">
        <f>S710*H710</f>
        <v>0</v>
      </c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R710" s="191" t="s">
        <v>234</v>
      </c>
      <c r="AT710" s="191" t="s">
        <v>229</v>
      </c>
      <c r="AU710" s="191" t="s">
        <v>82</v>
      </c>
      <c r="AY710" s="19" t="s">
        <v>226</v>
      </c>
      <c r="BE710" s="192">
        <f>IF(N710="základní",J710,0)</f>
        <v>0</v>
      </c>
      <c r="BF710" s="192">
        <f>IF(N710="snížená",J710,0)</f>
        <v>0</v>
      </c>
      <c r="BG710" s="192">
        <f>IF(N710="zákl. přenesená",J710,0)</f>
        <v>0</v>
      </c>
      <c r="BH710" s="192">
        <f>IF(N710="sníž. přenesená",J710,0)</f>
        <v>0</v>
      </c>
      <c r="BI710" s="192">
        <f>IF(N710="nulová",J710,0)</f>
        <v>0</v>
      </c>
      <c r="BJ710" s="19" t="s">
        <v>80</v>
      </c>
      <c r="BK710" s="192">
        <f>ROUND(I710*H710,2)</f>
        <v>0</v>
      </c>
      <c r="BL710" s="19" t="s">
        <v>234</v>
      </c>
      <c r="BM710" s="191" t="s">
        <v>4326</v>
      </c>
    </row>
    <row r="711" spans="1:65" s="13" customFormat="1" ht="11.25">
      <c r="B711" s="198"/>
      <c r="C711" s="199"/>
      <c r="D711" s="200" t="s">
        <v>238</v>
      </c>
      <c r="E711" s="201" t="s">
        <v>19</v>
      </c>
      <c r="F711" s="202" t="s">
        <v>4327</v>
      </c>
      <c r="G711" s="199"/>
      <c r="H711" s="201" t="s">
        <v>19</v>
      </c>
      <c r="I711" s="203"/>
      <c r="J711" s="199"/>
      <c r="K711" s="199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238</v>
      </c>
      <c r="AU711" s="208" t="s">
        <v>82</v>
      </c>
      <c r="AV711" s="13" t="s">
        <v>80</v>
      </c>
      <c r="AW711" s="13" t="s">
        <v>35</v>
      </c>
      <c r="AX711" s="13" t="s">
        <v>73</v>
      </c>
      <c r="AY711" s="208" t="s">
        <v>226</v>
      </c>
    </row>
    <row r="712" spans="1:65" s="14" customFormat="1" ht="11.25">
      <c r="B712" s="209"/>
      <c r="C712" s="210"/>
      <c r="D712" s="200" t="s">
        <v>238</v>
      </c>
      <c r="E712" s="211" t="s">
        <v>19</v>
      </c>
      <c r="F712" s="212" t="s">
        <v>521</v>
      </c>
      <c r="G712" s="210"/>
      <c r="H712" s="213">
        <v>1</v>
      </c>
      <c r="I712" s="214"/>
      <c r="J712" s="210"/>
      <c r="K712" s="210"/>
      <c r="L712" s="215"/>
      <c r="M712" s="216"/>
      <c r="N712" s="217"/>
      <c r="O712" s="217"/>
      <c r="P712" s="217"/>
      <c r="Q712" s="217"/>
      <c r="R712" s="217"/>
      <c r="S712" s="217"/>
      <c r="T712" s="218"/>
      <c r="AT712" s="219" t="s">
        <v>238</v>
      </c>
      <c r="AU712" s="219" t="s">
        <v>82</v>
      </c>
      <c r="AV712" s="14" t="s">
        <v>82</v>
      </c>
      <c r="AW712" s="14" t="s">
        <v>35</v>
      </c>
      <c r="AX712" s="14" t="s">
        <v>73</v>
      </c>
      <c r="AY712" s="219" t="s">
        <v>226</v>
      </c>
    </row>
    <row r="713" spans="1:65" s="15" customFormat="1" ht="11.25">
      <c r="B713" s="220"/>
      <c r="C713" s="221"/>
      <c r="D713" s="200" t="s">
        <v>238</v>
      </c>
      <c r="E713" s="222" t="s">
        <v>19</v>
      </c>
      <c r="F713" s="223" t="s">
        <v>241</v>
      </c>
      <c r="G713" s="221"/>
      <c r="H713" s="224">
        <v>1</v>
      </c>
      <c r="I713" s="225"/>
      <c r="J713" s="221"/>
      <c r="K713" s="221"/>
      <c r="L713" s="226"/>
      <c r="M713" s="227"/>
      <c r="N713" s="228"/>
      <c r="O713" s="228"/>
      <c r="P713" s="228"/>
      <c r="Q713" s="228"/>
      <c r="R713" s="228"/>
      <c r="S713" s="228"/>
      <c r="T713" s="229"/>
      <c r="AT713" s="230" t="s">
        <v>238</v>
      </c>
      <c r="AU713" s="230" t="s">
        <v>82</v>
      </c>
      <c r="AV713" s="15" t="s">
        <v>143</v>
      </c>
      <c r="AW713" s="15" t="s">
        <v>35</v>
      </c>
      <c r="AX713" s="15" t="s">
        <v>80</v>
      </c>
      <c r="AY713" s="230" t="s">
        <v>226</v>
      </c>
    </row>
    <row r="714" spans="1:65" s="2" customFormat="1" ht="24.2" customHeight="1">
      <c r="A714" s="36"/>
      <c r="B714" s="37"/>
      <c r="C714" s="180" t="s">
        <v>1974</v>
      </c>
      <c r="D714" s="180" t="s">
        <v>229</v>
      </c>
      <c r="E714" s="181" t="s">
        <v>4328</v>
      </c>
      <c r="F714" s="182" t="s">
        <v>4329</v>
      </c>
      <c r="G714" s="183" t="s">
        <v>1358</v>
      </c>
      <c r="H714" s="184">
        <v>1</v>
      </c>
      <c r="I714" s="185"/>
      <c r="J714" s="186">
        <f t="shared" ref="J714:J719" si="0">ROUND(I714*H714,2)</f>
        <v>0</v>
      </c>
      <c r="K714" s="182" t="s">
        <v>19</v>
      </c>
      <c r="L714" s="41"/>
      <c r="M714" s="187" t="s">
        <v>19</v>
      </c>
      <c r="N714" s="188" t="s">
        <v>44</v>
      </c>
      <c r="O714" s="66"/>
      <c r="P714" s="189">
        <f t="shared" ref="P714:P719" si="1">O714*H714</f>
        <v>0</v>
      </c>
      <c r="Q714" s="189">
        <v>0</v>
      </c>
      <c r="R714" s="189">
        <f t="shared" ref="R714:R719" si="2">Q714*H714</f>
        <v>0</v>
      </c>
      <c r="S714" s="189">
        <v>0</v>
      </c>
      <c r="T714" s="190">
        <f t="shared" ref="T714:T719" si="3">S714*H714</f>
        <v>0</v>
      </c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R714" s="191" t="s">
        <v>234</v>
      </c>
      <c r="AT714" s="191" t="s">
        <v>229</v>
      </c>
      <c r="AU714" s="191" t="s">
        <v>82</v>
      </c>
      <c r="AY714" s="19" t="s">
        <v>226</v>
      </c>
      <c r="BE714" s="192">
        <f t="shared" ref="BE714:BE719" si="4">IF(N714="základní",J714,0)</f>
        <v>0</v>
      </c>
      <c r="BF714" s="192">
        <f t="shared" ref="BF714:BF719" si="5">IF(N714="snížená",J714,0)</f>
        <v>0</v>
      </c>
      <c r="BG714" s="192">
        <f t="shared" ref="BG714:BG719" si="6">IF(N714="zákl. přenesená",J714,0)</f>
        <v>0</v>
      </c>
      <c r="BH714" s="192">
        <f t="shared" ref="BH714:BH719" si="7">IF(N714="sníž. přenesená",J714,0)</f>
        <v>0</v>
      </c>
      <c r="BI714" s="192">
        <f t="shared" ref="BI714:BI719" si="8">IF(N714="nulová",J714,0)</f>
        <v>0</v>
      </c>
      <c r="BJ714" s="19" t="s">
        <v>80</v>
      </c>
      <c r="BK714" s="192">
        <f t="shared" ref="BK714:BK719" si="9">ROUND(I714*H714,2)</f>
        <v>0</v>
      </c>
      <c r="BL714" s="19" t="s">
        <v>234</v>
      </c>
      <c r="BM714" s="191" t="s">
        <v>4330</v>
      </c>
    </row>
    <row r="715" spans="1:65" s="2" customFormat="1" ht="21.75" customHeight="1">
      <c r="A715" s="36"/>
      <c r="B715" s="37"/>
      <c r="C715" s="180" t="s">
        <v>1984</v>
      </c>
      <c r="D715" s="180" t="s">
        <v>229</v>
      </c>
      <c r="E715" s="181" t="s">
        <v>4331</v>
      </c>
      <c r="F715" s="182" t="s">
        <v>4332</v>
      </c>
      <c r="G715" s="183" t="s">
        <v>261</v>
      </c>
      <c r="H715" s="184">
        <v>1</v>
      </c>
      <c r="I715" s="185"/>
      <c r="J715" s="186">
        <f t="shared" si="0"/>
        <v>0</v>
      </c>
      <c r="K715" s="182" t="s">
        <v>19</v>
      </c>
      <c r="L715" s="41"/>
      <c r="M715" s="187" t="s">
        <v>19</v>
      </c>
      <c r="N715" s="188" t="s">
        <v>44</v>
      </c>
      <c r="O715" s="66"/>
      <c r="P715" s="189">
        <f t="shared" si="1"/>
        <v>0</v>
      </c>
      <c r="Q715" s="189">
        <v>0</v>
      </c>
      <c r="R715" s="189">
        <f t="shared" si="2"/>
        <v>0</v>
      </c>
      <c r="S715" s="189">
        <v>0</v>
      </c>
      <c r="T715" s="190">
        <f t="shared" si="3"/>
        <v>0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91" t="s">
        <v>234</v>
      </c>
      <c r="AT715" s="191" t="s">
        <v>229</v>
      </c>
      <c r="AU715" s="191" t="s">
        <v>82</v>
      </c>
      <c r="AY715" s="19" t="s">
        <v>226</v>
      </c>
      <c r="BE715" s="192">
        <f t="shared" si="4"/>
        <v>0</v>
      </c>
      <c r="BF715" s="192">
        <f t="shared" si="5"/>
        <v>0</v>
      </c>
      <c r="BG715" s="192">
        <f t="shared" si="6"/>
        <v>0</v>
      </c>
      <c r="BH715" s="192">
        <f t="shared" si="7"/>
        <v>0</v>
      </c>
      <c r="BI715" s="192">
        <f t="shared" si="8"/>
        <v>0</v>
      </c>
      <c r="BJ715" s="19" t="s">
        <v>80</v>
      </c>
      <c r="BK715" s="192">
        <f t="shared" si="9"/>
        <v>0</v>
      </c>
      <c r="BL715" s="19" t="s">
        <v>234</v>
      </c>
      <c r="BM715" s="191" t="s">
        <v>4333</v>
      </c>
    </row>
    <row r="716" spans="1:65" s="2" customFormat="1" ht="24.2" customHeight="1">
      <c r="A716" s="36"/>
      <c r="B716" s="37"/>
      <c r="C716" s="180" t="s">
        <v>1989</v>
      </c>
      <c r="D716" s="180" t="s">
        <v>229</v>
      </c>
      <c r="E716" s="181" t="s">
        <v>4334</v>
      </c>
      <c r="F716" s="182" t="s">
        <v>4335</v>
      </c>
      <c r="G716" s="183" t="s">
        <v>261</v>
      </c>
      <c r="H716" s="184">
        <v>1</v>
      </c>
      <c r="I716" s="185"/>
      <c r="J716" s="186">
        <f t="shared" si="0"/>
        <v>0</v>
      </c>
      <c r="K716" s="182" t="s">
        <v>19</v>
      </c>
      <c r="L716" s="41"/>
      <c r="M716" s="187" t="s">
        <v>19</v>
      </c>
      <c r="N716" s="188" t="s">
        <v>44</v>
      </c>
      <c r="O716" s="66"/>
      <c r="P716" s="189">
        <f t="shared" si="1"/>
        <v>0</v>
      </c>
      <c r="Q716" s="189">
        <v>0</v>
      </c>
      <c r="R716" s="189">
        <f t="shared" si="2"/>
        <v>0</v>
      </c>
      <c r="S716" s="189">
        <v>0</v>
      </c>
      <c r="T716" s="190">
        <f t="shared" si="3"/>
        <v>0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91" t="s">
        <v>234</v>
      </c>
      <c r="AT716" s="191" t="s">
        <v>229</v>
      </c>
      <c r="AU716" s="191" t="s">
        <v>82</v>
      </c>
      <c r="AY716" s="19" t="s">
        <v>226</v>
      </c>
      <c r="BE716" s="192">
        <f t="shared" si="4"/>
        <v>0</v>
      </c>
      <c r="BF716" s="192">
        <f t="shared" si="5"/>
        <v>0</v>
      </c>
      <c r="BG716" s="192">
        <f t="shared" si="6"/>
        <v>0</v>
      </c>
      <c r="BH716" s="192">
        <f t="shared" si="7"/>
        <v>0</v>
      </c>
      <c r="BI716" s="192">
        <f t="shared" si="8"/>
        <v>0</v>
      </c>
      <c r="BJ716" s="19" t="s">
        <v>80</v>
      </c>
      <c r="BK716" s="192">
        <f t="shared" si="9"/>
        <v>0</v>
      </c>
      <c r="BL716" s="19" t="s">
        <v>234</v>
      </c>
      <c r="BM716" s="191" t="s">
        <v>4336</v>
      </c>
    </row>
    <row r="717" spans="1:65" s="2" customFormat="1" ht="24.2" customHeight="1">
      <c r="A717" s="36"/>
      <c r="B717" s="37"/>
      <c r="C717" s="180" t="s">
        <v>1996</v>
      </c>
      <c r="D717" s="180" t="s">
        <v>229</v>
      </c>
      <c r="E717" s="181" t="s">
        <v>4337</v>
      </c>
      <c r="F717" s="182" t="s">
        <v>4338</v>
      </c>
      <c r="G717" s="183" t="s">
        <v>261</v>
      </c>
      <c r="H717" s="184">
        <v>1</v>
      </c>
      <c r="I717" s="185"/>
      <c r="J717" s="186">
        <f t="shared" si="0"/>
        <v>0</v>
      </c>
      <c r="K717" s="182" t="s">
        <v>19</v>
      </c>
      <c r="L717" s="41"/>
      <c r="M717" s="187" t="s">
        <v>19</v>
      </c>
      <c r="N717" s="188" t="s">
        <v>44</v>
      </c>
      <c r="O717" s="66"/>
      <c r="P717" s="189">
        <f t="shared" si="1"/>
        <v>0</v>
      </c>
      <c r="Q717" s="189">
        <v>0</v>
      </c>
      <c r="R717" s="189">
        <f t="shared" si="2"/>
        <v>0</v>
      </c>
      <c r="S717" s="189">
        <v>0</v>
      </c>
      <c r="T717" s="190">
        <f t="shared" si="3"/>
        <v>0</v>
      </c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R717" s="191" t="s">
        <v>234</v>
      </c>
      <c r="AT717" s="191" t="s">
        <v>229</v>
      </c>
      <c r="AU717" s="191" t="s">
        <v>82</v>
      </c>
      <c r="AY717" s="19" t="s">
        <v>226</v>
      </c>
      <c r="BE717" s="192">
        <f t="shared" si="4"/>
        <v>0</v>
      </c>
      <c r="BF717" s="192">
        <f t="shared" si="5"/>
        <v>0</v>
      </c>
      <c r="BG717" s="192">
        <f t="shared" si="6"/>
        <v>0</v>
      </c>
      <c r="BH717" s="192">
        <f t="shared" si="7"/>
        <v>0</v>
      </c>
      <c r="BI717" s="192">
        <f t="shared" si="8"/>
        <v>0</v>
      </c>
      <c r="BJ717" s="19" t="s">
        <v>80</v>
      </c>
      <c r="BK717" s="192">
        <f t="shared" si="9"/>
        <v>0</v>
      </c>
      <c r="BL717" s="19" t="s">
        <v>234</v>
      </c>
      <c r="BM717" s="191" t="s">
        <v>4339</v>
      </c>
    </row>
    <row r="718" spans="1:65" s="2" customFormat="1" ht="24.2" customHeight="1">
      <c r="A718" s="36"/>
      <c r="B718" s="37"/>
      <c r="C718" s="180" t="s">
        <v>2001</v>
      </c>
      <c r="D718" s="180" t="s">
        <v>229</v>
      </c>
      <c r="E718" s="181" t="s">
        <v>4340</v>
      </c>
      <c r="F718" s="182" t="s">
        <v>4341</v>
      </c>
      <c r="G718" s="183" t="s">
        <v>261</v>
      </c>
      <c r="H718" s="184">
        <v>1</v>
      </c>
      <c r="I718" s="185"/>
      <c r="J718" s="186">
        <f t="shared" si="0"/>
        <v>0</v>
      </c>
      <c r="K718" s="182" t="s">
        <v>19</v>
      </c>
      <c r="L718" s="41"/>
      <c r="M718" s="187" t="s">
        <v>19</v>
      </c>
      <c r="N718" s="188" t="s">
        <v>44</v>
      </c>
      <c r="O718" s="66"/>
      <c r="P718" s="189">
        <f t="shared" si="1"/>
        <v>0</v>
      </c>
      <c r="Q718" s="189">
        <v>0</v>
      </c>
      <c r="R718" s="189">
        <f t="shared" si="2"/>
        <v>0</v>
      </c>
      <c r="S718" s="189">
        <v>0</v>
      </c>
      <c r="T718" s="190">
        <f t="shared" si="3"/>
        <v>0</v>
      </c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R718" s="191" t="s">
        <v>234</v>
      </c>
      <c r="AT718" s="191" t="s">
        <v>229</v>
      </c>
      <c r="AU718" s="191" t="s">
        <v>82</v>
      </c>
      <c r="AY718" s="19" t="s">
        <v>226</v>
      </c>
      <c r="BE718" s="192">
        <f t="shared" si="4"/>
        <v>0</v>
      </c>
      <c r="BF718" s="192">
        <f t="shared" si="5"/>
        <v>0</v>
      </c>
      <c r="BG718" s="192">
        <f t="shared" si="6"/>
        <v>0</v>
      </c>
      <c r="BH718" s="192">
        <f t="shared" si="7"/>
        <v>0</v>
      </c>
      <c r="BI718" s="192">
        <f t="shared" si="8"/>
        <v>0</v>
      </c>
      <c r="BJ718" s="19" t="s">
        <v>80</v>
      </c>
      <c r="BK718" s="192">
        <f t="shared" si="9"/>
        <v>0</v>
      </c>
      <c r="BL718" s="19" t="s">
        <v>234</v>
      </c>
      <c r="BM718" s="191" t="s">
        <v>4342</v>
      </c>
    </row>
    <row r="719" spans="1:65" s="2" customFormat="1" ht="24.2" customHeight="1">
      <c r="A719" s="36"/>
      <c r="B719" s="37"/>
      <c r="C719" s="180" t="s">
        <v>2006</v>
      </c>
      <c r="D719" s="180" t="s">
        <v>229</v>
      </c>
      <c r="E719" s="181" t="s">
        <v>4343</v>
      </c>
      <c r="F719" s="182" t="s">
        <v>2289</v>
      </c>
      <c r="G719" s="183" t="s">
        <v>1358</v>
      </c>
      <c r="H719" s="184">
        <v>1</v>
      </c>
      <c r="I719" s="185"/>
      <c r="J719" s="186">
        <f t="shared" si="0"/>
        <v>0</v>
      </c>
      <c r="K719" s="182" t="s">
        <v>19</v>
      </c>
      <c r="L719" s="41"/>
      <c r="M719" s="187" t="s">
        <v>19</v>
      </c>
      <c r="N719" s="188" t="s">
        <v>44</v>
      </c>
      <c r="O719" s="66"/>
      <c r="P719" s="189">
        <f t="shared" si="1"/>
        <v>0</v>
      </c>
      <c r="Q719" s="189">
        <v>0</v>
      </c>
      <c r="R719" s="189">
        <f t="shared" si="2"/>
        <v>0</v>
      </c>
      <c r="S719" s="189">
        <v>0</v>
      </c>
      <c r="T719" s="190">
        <f t="shared" si="3"/>
        <v>0</v>
      </c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R719" s="191" t="s">
        <v>234</v>
      </c>
      <c r="AT719" s="191" t="s">
        <v>229</v>
      </c>
      <c r="AU719" s="191" t="s">
        <v>82</v>
      </c>
      <c r="AY719" s="19" t="s">
        <v>226</v>
      </c>
      <c r="BE719" s="192">
        <f t="shared" si="4"/>
        <v>0</v>
      </c>
      <c r="BF719" s="192">
        <f t="shared" si="5"/>
        <v>0</v>
      </c>
      <c r="BG719" s="192">
        <f t="shared" si="6"/>
        <v>0</v>
      </c>
      <c r="BH719" s="192">
        <f t="shared" si="7"/>
        <v>0</v>
      </c>
      <c r="BI719" s="192">
        <f t="shared" si="8"/>
        <v>0</v>
      </c>
      <c r="BJ719" s="19" t="s">
        <v>80</v>
      </c>
      <c r="BK719" s="192">
        <f t="shared" si="9"/>
        <v>0</v>
      </c>
      <c r="BL719" s="19" t="s">
        <v>234</v>
      </c>
      <c r="BM719" s="191" t="s">
        <v>4344</v>
      </c>
    </row>
    <row r="720" spans="1:65" s="12" customFormat="1" ht="22.9" customHeight="1">
      <c r="B720" s="164"/>
      <c r="C720" s="165"/>
      <c r="D720" s="166" t="s">
        <v>72</v>
      </c>
      <c r="E720" s="178" t="s">
        <v>2330</v>
      </c>
      <c r="F720" s="178" t="s">
        <v>2331</v>
      </c>
      <c r="G720" s="165"/>
      <c r="H720" s="165"/>
      <c r="I720" s="168"/>
      <c r="J720" s="179">
        <f>BK720</f>
        <v>0</v>
      </c>
      <c r="K720" s="165"/>
      <c r="L720" s="170"/>
      <c r="M720" s="171"/>
      <c r="N720" s="172"/>
      <c r="O720" s="172"/>
      <c r="P720" s="173">
        <f>SUM(P721:P754)</f>
        <v>0</v>
      </c>
      <c r="Q720" s="172"/>
      <c r="R720" s="173">
        <f>SUM(R721:R754)</f>
        <v>0.15704442400000002</v>
      </c>
      <c r="S720" s="172"/>
      <c r="T720" s="174">
        <f>SUM(T721:T754)</f>
        <v>0</v>
      </c>
      <c r="AR720" s="175" t="s">
        <v>82</v>
      </c>
      <c r="AT720" s="176" t="s">
        <v>72</v>
      </c>
      <c r="AU720" s="176" t="s">
        <v>80</v>
      </c>
      <c r="AY720" s="175" t="s">
        <v>226</v>
      </c>
      <c r="BK720" s="177">
        <f>SUM(BK721:BK754)</f>
        <v>0</v>
      </c>
    </row>
    <row r="721" spans="1:65" s="2" customFormat="1" ht="24.2" customHeight="1">
      <c r="A721" s="36"/>
      <c r="B721" s="37"/>
      <c r="C721" s="180" t="s">
        <v>2014</v>
      </c>
      <c r="D721" s="180" t="s">
        <v>229</v>
      </c>
      <c r="E721" s="181" t="s">
        <v>2353</v>
      </c>
      <c r="F721" s="182" t="s">
        <v>2354</v>
      </c>
      <c r="G721" s="183" t="s">
        <v>232</v>
      </c>
      <c r="H721" s="184">
        <v>1.71</v>
      </c>
      <c r="I721" s="185"/>
      <c r="J721" s="186">
        <f>ROUND(I721*H721,2)</f>
        <v>0</v>
      </c>
      <c r="K721" s="182" t="s">
        <v>233</v>
      </c>
      <c r="L721" s="41"/>
      <c r="M721" s="187" t="s">
        <v>19</v>
      </c>
      <c r="N721" s="188" t="s">
        <v>44</v>
      </c>
      <c r="O721" s="66"/>
      <c r="P721" s="189">
        <f>O721*H721</f>
        <v>0</v>
      </c>
      <c r="Q721" s="189">
        <v>2.5839999999999999E-4</v>
      </c>
      <c r="R721" s="189">
        <f>Q721*H721</f>
        <v>4.4186399999999998E-4</v>
      </c>
      <c r="S721" s="189">
        <v>0</v>
      </c>
      <c r="T721" s="190">
        <f>S721*H721</f>
        <v>0</v>
      </c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R721" s="191" t="s">
        <v>234</v>
      </c>
      <c r="AT721" s="191" t="s">
        <v>229</v>
      </c>
      <c r="AU721" s="191" t="s">
        <v>82</v>
      </c>
      <c r="AY721" s="19" t="s">
        <v>226</v>
      </c>
      <c r="BE721" s="192">
        <f>IF(N721="základní",J721,0)</f>
        <v>0</v>
      </c>
      <c r="BF721" s="192">
        <f>IF(N721="snížená",J721,0)</f>
        <v>0</v>
      </c>
      <c r="BG721" s="192">
        <f>IF(N721="zákl. přenesená",J721,0)</f>
        <v>0</v>
      </c>
      <c r="BH721" s="192">
        <f>IF(N721="sníž. přenesená",J721,0)</f>
        <v>0</v>
      </c>
      <c r="BI721" s="192">
        <f>IF(N721="nulová",J721,0)</f>
        <v>0</v>
      </c>
      <c r="BJ721" s="19" t="s">
        <v>80</v>
      </c>
      <c r="BK721" s="192">
        <f>ROUND(I721*H721,2)</f>
        <v>0</v>
      </c>
      <c r="BL721" s="19" t="s">
        <v>234</v>
      </c>
      <c r="BM721" s="191" t="s">
        <v>4345</v>
      </c>
    </row>
    <row r="722" spans="1:65" s="2" customFormat="1" ht="11.25">
      <c r="A722" s="36"/>
      <c r="B722" s="37"/>
      <c r="C722" s="38"/>
      <c r="D722" s="193" t="s">
        <v>236</v>
      </c>
      <c r="E722" s="38"/>
      <c r="F722" s="194" t="s">
        <v>2356</v>
      </c>
      <c r="G722" s="38"/>
      <c r="H722" s="38"/>
      <c r="I722" s="195"/>
      <c r="J722" s="38"/>
      <c r="K722" s="38"/>
      <c r="L722" s="41"/>
      <c r="M722" s="196"/>
      <c r="N722" s="197"/>
      <c r="O722" s="66"/>
      <c r="P722" s="66"/>
      <c r="Q722" s="66"/>
      <c r="R722" s="66"/>
      <c r="S722" s="66"/>
      <c r="T722" s="67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T722" s="19" t="s">
        <v>236</v>
      </c>
      <c r="AU722" s="19" t="s">
        <v>82</v>
      </c>
    </row>
    <row r="723" spans="1:65" s="13" customFormat="1" ht="11.25">
      <c r="B723" s="198"/>
      <c r="C723" s="199"/>
      <c r="D723" s="200" t="s">
        <v>238</v>
      </c>
      <c r="E723" s="201" t="s">
        <v>19</v>
      </c>
      <c r="F723" s="202" t="s">
        <v>4255</v>
      </c>
      <c r="G723" s="199"/>
      <c r="H723" s="201" t="s">
        <v>19</v>
      </c>
      <c r="I723" s="203"/>
      <c r="J723" s="199"/>
      <c r="K723" s="199"/>
      <c r="L723" s="204"/>
      <c r="M723" s="205"/>
      <c r="N723" s="206"/>
      <c r="O723" s="206"/>
      <c r="P723" s="206"/>
      <c r="Q723" s="206"/>
      <c r="R723" s="206"/>
      <c r="S723" s="206"/>
      <c r="T723" s="207"/>
      <c r="AT723" s="208" t="s">
        <v>238</v>
      </c>
      <c r="AU723" s="208" t="s">
        <v>82</v>
      </c>
      <c r="AV723" s="13" t="s">
        <v>80</v>
      </c>
      <c r="AW723" s="13" t="s">
        <v>35</v>
      </c>
      <c r="AX723" s="13" t="s">
        <v>73</v>
      </c>
      <c r="AY723" s="208" t="s">
        <v>226</v>
      </c>
    </row>
    <row r="724" spans="1:65" s="13" customFormat="1" ht="11.25">
      <c r="B724" s="198"/>
      <c r="C724" s="199"/>
      <c r="D724" s="200" t="s">
        <v>238</v>
      </c>
      <c r="E724" s="201" t="s">
        <v>19</v>
      </c>
      <c r="F724" s="202" t="s">
        <v>4346</v>
      </c>
      <c r="G724" s="199"/>
      <c r="H724" s="201" t="s">
        <v>19</v>
      </c>
      <c r="I724" s="203"/>
      <c r="J724" s="199"/>
      <c r="K724" s="199"/>
      <c r="L724" s="204"/>
      <c r="M724" s="205"/>
      <c r="N724" s="206"/>
      <c r="O724" s="206"/>
      <c r="P724" s="206"/>
      <c r="Q724" s="206"/>
      <c r="R724" s="206"/>
      <c r="S724" s="206"/>
      <c r="T724" s="207"/>
      <c r="AT724" s="208" t="s">
        <v>238</v>
      </c>
      <c r="AU724" s="208" t="s">
        <v>82</v>
      </c>
      <c r="AV724" s="13" t="s">
        <v>80</v>
      </c>
      <c r="AW724" s="13" t="s">
        <v>35</v>
      </c>
      <c r="AX724" s="13" t="s">
        <v>73</v>
      </c>
      <c r="AY724" s="208" t="s">
        <v>226</v>
      </c>
    </row>
    <row r="725" spans="1:65" s="14" customFormat="1" ht="11.25">
      <c r="B725" s="209"/>
      <c r="C725" s="210"/>
      <c r="D725" s="200" t="s">
        <v>238</v>
      </c>
      <c r="E725" s="211" t="s">
        <v>19</v>
      </c>
      <c r="F725" s="212" t="s">
        <v>4145</v>
      </c>
      <c r="G725" s="210"/>
      <c r="H725" s="213">
        <v>1.71</v>
      </c>
      <c r="I725" s="214"/>
      <c r="J725" s="210"/>
      <c r="K725" s="210"/>
      <c r="L725" s="215"/>
      <c r="M725" s="216"/>
      <c r="N725" s="217"/>
      <c r="O725" s="217"/>
      <c r="P725" s="217"/>
      <c r="Q725" s="217"/>
      <c r="R725" s="217"/>
      <c r="S725" s="217"/>
      <c r="T725" s="218"/>
      <c r="AT725" s="219" t="s">
        <v>238</v>
      </c>
      <c r="AU725" s="219" t="s">
        <v>82</v>
      </c>
      <c r="AV725" s="14" t="s">
        <v>82</v>
      </c>
      <c r="AW725" s="14" t="s">
        <v>35</v>
      </c>
      <c r="AX725" s="14" t="s">
        <v>73</v>
      </c>
      <c r="AY725" s="219" t="s">
        <v>226</v>
      </c>
    </row>
    <row r="726" spans="1:65" s="15" customFormat="1" ht="11.25">
      <c r="B726" s="220"/>
      <c r="C726" s="221"/>
      <c r="D726" s="200" t="s">
        <v>238</v>
      </c>
      <c r="E726" s="222" t="s">
        <v>19</v>
      </c>
      <c r="F726" s="223" t="s">
        <v>241</v>
      </c>
      <c r="G726" s="221"/>
      <c r="H726" s="224">
        <v>1.71</v>
      </c>
      <c r="I726" s="225"/>
      <c r="J726" s="221"/>
      <c r="K726" s="221"/>
      <c r="L726" s="226"/>
      <c r="M726" s="227"/>
      <c r="N726" s="228"/>
      <c r="O726" s="228"/>
      <c r="P726" s="228"/>
      <c r="Q726" s="228"/>
      <c r="R726" s="228"/>
      <c r="S726" s="228"/>
      <c r="T726" s="229"/>
      <c r="AT726" s="230" t="s">
        <v>238</v>
      </c>
      <c r="AU726" s="230" t="s">
        <v>82</v>
      </c>
      <c r="AV726" s="15" t="s">
        <v>143</v>
      </c>
      <c r="AW726" s="15" t="s">
        <v>35</v>
      </c>
      <c r="AX726" s="15" t="s">
        <v>80</v>
      </c>
      <c r="AY726" s="230" t="s">
        <v>226</v>
      </c>
    </row>
    <row r="727" spans="1:65" s="2" customFormat="1" ht="16.5" customHeight="1">
      <c r="A727" s="36"/>
      <c r="B727" s="37"/>
      <c r="C727" s="180" t="s">
        <v>2019</v>
      </c>
      <c r="D727" s="180" t="s">
        <v>229</v>
      </c>
      <c r="E727" s="181" t="s">
        <v>4347</v>
      </c>
      <c r="F727" s="182" t="s">
        <v>2363</v>
      </c>
      <c r="G727" s="183" t="s">
        <v>232</v>
      </c>
      <c r="H727" s="184">
        <v>103.02800000000001</v>
      </c>
      <c r="I727" s="185"/>
      <c r="J727" s="186">
        <f>ROUND(I727*H727,2)</f>
        <v>0</v>
      </c>
      <c r="K727" s="182" t="s">
        <v>19</v>
      </c>
      <c r="L727" s="41"/>
      <c r="M727" s="187" t="s">
        <v>19</v>
      </c>
      <c r="N727" s="188" t="s">
        <v>44</v>
      </c>
      <c r="O727" s="66"/>
      <c r="P727" s="189">
        <f>O727*H727</f>
        <v>0</v>
      </c>
      <c r="Q727" s="189">
        <v>1.5200000000000001E-3</v>
      </c>
      <c r="R727" s="189">
        <f>Q727*H727</f>
        <v>0.15660256000000003</v>
      </c>
      <c r="S727" s="189">
        <v>0</v>
      </c>
      <c r="T727" s="190">
        <f>S727*H727</f>
        <v>0</v>
      </c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R727" s="191" t="s">
        <v>234</v>
      </c>
      <c r="AT727" s="191" t="s">
        <v>229</v>
      </c>
      <c r="AU727" s="191" t="s">
        <v>82</v>
      </c>
      <c r="AY727" s="19" t="s">
        <v>226</v>
      </c>
      <c r="BE727" s="192">
        <f>IF(N727="základní",J727,0)</f>
        <v>0</v>
      </c>
      <c r="BF727" s="192">
        <f>IF(N727="snížená",J727,0)</f>
        <v>0</v>
      </c>
      <c r="BG727" s="192">
        <f>IF(N727="zákl. přenesená",J727,0)</f>
        <v>0</v>
      </c>
      <c r="BH727" s="192">
        <f>IF(N727="sníž. přenesená",J727,0)</f>
        <v>0</v>
      </c>
      <c r="BI727" s="192">
        <f>IF(N727="nulová",J727,0)</f>
        <v>0</v>
      </c>
      <c r="BJ727" s="19" t="s">
        <v>80</v>
      </c>
      <c r="BK727" s="192">
        <f>ROUND(I727*H727,2)</f>
        <v>0</v>
      </c>
      <c r="BL727" s="19" t="s">
        <v>234</v>
      </c>
      <c r="BM727" s="191" t="s">
        <v>4348</v>
      </c>
    </row>
    <row r="728" spans="1:65" s="13" customFormat="1" ht="11.25">
      <c r="B728" s="198"/>
      <c r="C728" s="199"/>
      <c r="D728" s="200" t="s">
        <v>238</v>
      </c>
      <c r="E728" s="201" t="s">
        <v>19</v>
      </c>
      <c r="F728" s="202" t="s">
        <v>1972</v>
      </c>
      <c r="G728" s="199"/>
      <c r="H728" s="201" t="s">
        <v>19</v>
      </c>
      <c r="I728" s="203"/>
      <c r="J728" s="199"/>
      <c r="K728" s="199"/>
      <c r="L728" s="204"/>
      <c r="M728" s="205"/>
      <c r="N728" s="206"/>
      <c r="O728" s="206"/>
      <c r="P728" s="206"/>
      <c r="Q728" s="206"/>
      <c r="R728" s="206"/>
      <c r="S728" s="206"/>
      <c r="T728" s="207"/>
      <c r="AT728" s="208" t="s">
        <v>238</v>
      </c>
      <c r="AU728" s="208" t="s">
        <v>82</v>
      </c>
      <c r="AV728" s="13" t="s">
        <v>80</v>
      </c>
      <c r="AW728" s="13" t="s">
        <v>35</v>
      </c>
      <c r="AX728" s="13" t="s">
        <v>73</v>
      </c>
      <c r="AY728" s="208" t="s">
        <v>226</v>
      </c>
    </row>
    <row r="729" spans="1:65" s="13" customFormat="1" ht="11.25">
      <c r="B729" s="198"/>
      <c r="C729" s="199"/>
      <c r="D729" s="200" t="s">
        <v>238</v>
      </c>
      <c r="E729" s="201" t="s">
        <v>19</v>
      </c>
      <c r="F729" s="202" t="s">
        <v>1512</v>
      </c>
      <c r="G729" s="199"/>
      <c r="H729" s="201" t="s">
        <v>19</v>
      </c>
      <c r="I729" s="203"/>
      <c r="J729" s="199"/>
      <c r="K729" s="199"/>
      <c r="L729" s="204"/>
      <c r="M729" s="205"/>
      <c r="N729" s="206"/>
      <c r="O729" s="206"/>
      <c r="P729" s="206"/>
      <c r="Q729" s="206"/>
      <c r="R729" s="206"/>
      <c r="S729" s="206"/>
      <c r="T729" s="207"/>
      <c r="AT729" s="208" t="s">
        <v>238</v>
      </c>
      <c r="AU729" s="208" t="s">
        <v>82</v>
      </c>
      <c r="AV729" s="13" t="s">
        <v>80</v>
      </c>
      <c r="AW729" s="13" t="s">
        <v>35</v>
      </c>
      <c r="AX729" s="13" t="s">
        <v>73</v>
      </c>
      <c r="AY729" s="208" t="s">
        <v>226</v>
      </c>
    </row>
    <row r="730" spans="1:65" s="14" customFormat="1" ht="11.25">
      <c r="B730" s="209"/>
      <c r="C730" s="210"/>
      <c r="D730" s="200" t="s">
        <v>238</v>
      </c>
      <c r="E730" s="211" t="s">
        <v>19</v>
      </c>
      <c r="F730" s="212" t="s">
        <v>4349</v>
      </c>
      <c r="G730" s="210"/>
      <c r="H730" s="213">
        <v>17.266999999999999</v>
      </c>
      <c r="I730" s="214"/>
      <c r="J730" s="210"/>
      <c r="K730" s="210"/>
      <c r="L730" s="215"/>
      <c r="M730" s="216"/>
      <c r="N730" s="217"/>
      <c r="O730" s="217"/>
      <c r="P730" s="217"/>
      <c r="Q730" s="217"/>
      <c r="R730" s="217"/>
      <c r="S730" s="217"/>
      <c r="T730" s="218"/>
      <c r="AT730" s="219" t="s">
        <v>238</v>
      </c>
      <c r="AU730" s="219" t="s">
        <v>82</v>
      </c>
      <c r="AV730" s="14" t="s">
        <v>82</v>
      </c>
      <c r="AW730" s="14" t="s">
        <v>35</v>
      </c>
      <c r="AX730" s="14" t="s">
        <v>73</v>
      </c>
      <c r="AY730" s="219" t="s">
        <v>226</v>
      </c>
    </row>
    <row r="731" spans="1:65" s="14" customFormat="1" ht="11.25">
      <c r="B731" s="209"/>
      <c r="C731" s="210"/>
      <c r="D731" s="200" t="s">
        <v>238</v>
      </c>
      <c r="E731" s="211" t="s">
        <v>19</v>
      </c>
      <c r="F731" s="212" t="s">
        <v>4350</v>
      </c>
      <c r="G731" s="210"/>
      <c r="H731" s="213">
        <v>8.1000000000000003E-2</v>
      </c>
      <c r="I731" s="214"/>
      <c r="J731" s="210"/>
      <c r="K731" s="210"/>
      <c r="L731" s="215"/>
      <c r="M731" s="216"/>
      <c r="N731" s="217"/>
      <c r="O731" s="217"/>
      <c r="P731" s="217"/>
      <c r="Q731" s="217"/>
      <c r="R731" s="217"/>
      <c r="S731" s="217"/>
      <c r="T731" s="218"/>
      <c r="AT731" s="219" t="s">
        <v>238</v>
      </c>
      <c r="AU731" s="219" t="s">
        <v>82</v>
      </c>
      <c r="AV731" s="14" t="s">
        <v>82</v>
      </c>
      <c r="AW731" s="14" t="s">
        <v>35</v>
      </c>
      <c r="AX731" s="14" t="s">
        <v>73</v>
      </c>
      <c r="AY731" s="219" t="s">
        <v>226</v>
      </c>
    </row>
    <row r="732" spans="1:65" s="14" customFormat="1" ht="11.25">
      <c r="B732" s="209"/>
      <c r="C732" s="210"/>
      <c r="D732" s="200" t="s">
        <v>238</v>
      </c>
      <c r="E732" s="211" t="s">
        <v>19</v>
      </c>
      <c r="F732" s="212" t="s">
        <v>4351</v>
      </c>
      <c r="G732" s="210"/>
      <c r="H732" s="213">
        <v>-2.9550000000000001</v>
      </c>
      <c r="I732" s="214"/>
      <c r="J732" s="210"/>
      <c r="K732" s="210"/>
      <c r="L732" s="215"/>
      <c r="M732" s="216"/>
      <c r="N732" s="217"/>
      <c r="O732" s="217"/>
      <c r="P732" s="217"/>
      <c r="Q732" s="217"/>
      <c r="R732" s="217"/>
      <c r="S732" s="217"/>
      <c r="T732" s="218"/>
      <c r="AT732" s="219" t="s">
        <v>238</v>
      </c>
      <c r="AU732" s="219" t="s">
        <v>82</v>
      </c>
      <c r="AV732" s="14" t="s">
        <v>82</v>
      </c>
      <c r="AW732" s="14" t="s">
        <v>35</v>
      </c>
      <c r="AX732" s="14" t="s">
        <v>73</v>
      </c>
      <c r="AY732" s="219" t="s">
        <v>226</v>
      </c>
    </row>
    <row r="733" spans="1:65" s="16" customFormat="1" ht="11.25">
      <c r="B733" s="253"/>
      <c r="C733" s="254"/>
      <c r="D733" s="200" t="s">
        <v>238</v>
      </c>
      <c r="E733" s="255" t="s">
        <v>19</v>
      </c>
      <c r="F733" s="256" t="s">
        <v>1207</v>
      </c>
      <c r="G733" s="254"/>
      <c r="H733" s="257">
        <v>14.393000000000001</v>
      </c>
      <c r="I733" s="258"/>
      <c r="J733" s="254"/>
      <c r="K733" s="254"/>
      <c r="L733" s="259"/>
      <c r="M733" s="260"/>
      <c r="N733" s="261"/>
      <c r="O733" s="261"/>
      <c r="P733" s="261"/>
      <c r="Q733" s="261"/>
      <c r="R733" s="261"/>
      <c r="S733" s="261"/>
      <c r="T733" s="262"/>
      <c r="AT733" s="263" t="s">
        <v>238</v>
      </c>
      <c r="AU733" s="263" t="s">
        <v>82</v>
      </c>
      <c r="AV733" s="16" t="s">
        <v>90</v>
      </c>
      <c r="AW733" s="16" t="s">
        <v>35</v>
      </c>
      <c r="AX733" s="16" t="s">
        <v>73</v>
      </c>
      <c r="AY733" s="263" t="s">
        <v>226</v>
      </c>
    </row>
    <row r="734" spans="1:65" s="13" customFormat="1" ht="11.25">
      <c r="B734" s="198"/>
      <c r="C734" s="199"/>
      <c r="D734" s="200" t="s">
        <v>238</v>
      </c>
      <c r="E734" s="201" t="s">
        <v>19</v>
      </c>
      <c r="F734" s="202" t="s">
        <v>1516</v>
      </c>
      <c r="G734" s="199"/>
      <c r="H734" s="201" t="s">
        <v>19</v>
      </c>
      <c r="I734" s="203"/>
      <c r="J734" s="199"/>
      <c r="K734" s="199"/>
      <c r="L734" s="204"/>
      <c r="M734" s="205"/>
      <c r="N734" s="206"/>
      <c r="O734" s="206"/>
      <c r="P734" s="206"/>
      <c r="Q734" s="206"/>
      <c r="R734" s="206"/>
      <c r="S734" s="206"/>
      <c r="T734" s="207"/>
      <c r="AT734" s="208" t="s">
        <v>238</v>
      </c>
      <c r="AU734" s="208" t="s">
        <v>82</v>
      </c>
      <c r="AV734" s="13" t="s">
        <v>80</v>
      </c>
      <c r="AW734" s="13" t="s">
        <v>35</v>
      </c>
      <c r="AX734" s="13" t="s">
        <v>73</v>
      </c>
      <c r="AY734" s="208" t="s">
        <v>226</v>
      </c>
    </row>
    <row r="735" spans="1:65" s="14" customFormat="1" ht="11.25">
      <c r="B735" s="209"/>
      <c r="C735" s="210"/>
      <c r="D735" s="200" t="s">
        <v>238</v>
      </c>
      <c r="E735" s="211" t="s">
        <v>19</v>
      </c>
      <c r="F735" s="212" t="s">
        <v>4352</v>
      </c>
      <c r="G735" s="210"/>
      <c r="H735" s="213">
        <v>15.596</v>
      </c>
      <c r="I735" s="214"/>
      <c r="J735" s="210"/>
      <c r="K735" s="210"/>
      <c r="L735" s="215"/>
      <c r="M735" s="216"/>
      <c r="N735" s="217"/>
      <c r="O735" s="217"/>
      <c r="P735" s="217"/>
      <c r="Q735" s="217"/>
      <c r="R735" s="217"/>
      <c r="S735" s="217"/>
      <c r="T735" s="218"/>
      <c r="AT735" s="219" t="s">
        <v>238</v>
      </c>
      <c r="AU735" s="219" t="s">
        <v>82</v>
      </c>
      <c r="AV735" s="14" t="s">
        <v>82</v>
      </c>
      <c r="AW735" s="14" t="s">
        <v>35</v>
      </c>
      <c r="AX735" s="14" t="s">
        <v>73</v>
      </c>
      <c r="AY735" s="219" t="s">
        <v>226</v>
      </c>
    </row>
    <row r="736" spans="1:65" s="14" customFormat="1" ht="11.25">
      <c r="B736" s="209"/>
      <c r="C736" s="210"/>
      <c r="D736" s="200" t="s">
        <v>238</v>
      </c>
      <c r="E736" s="211" t="s">
        <v>19</v>
      </c>
      <c r="F736" s="212" t="s">
        <v>4353</v>
      </c>
      <c r="G736" s="210"/>
      <c r="H736" s="213">
        <v>0.104</v>
      </c>
      <c r="I736" s="214"/>
      <c r="J736" s="210"/>
      <c r="K736" s="210"/>
      <c r="L736" s="215"/>
      <c r="M736" s="216"/>
      <c r="N736" s="217"/>
      <c r="O736" s="217"/>
      <c r="P736" s="217"/>
      <c r="Q736" s="217"/>
      <c r="R736" s="217"/>
      <c r="S736" s="217"/>
      <c r="T736" s="218"/>
      <c r="AT736" s="219" t="s">
        <v>238</v>
      </c>
      <c r="AU736" s="219" t="s">
        <v>82</v>
      </c>
      <c r="AV736" s="14" t="s">
        <v>82</v>
      </c>
      <c r="AW736" s="14" t="s">
        <v>35</v>
      </c>
      <c r="AX736" s="14" t="s">
        <v>73</v>
      </c>
      <c r="AY736" s="219" t="s">
        <v>226</v>
      </c>
    </row>
    <row r="737" spans="2:51" s="14" customFormat="1" ht="11.25">
      <c r="B737" s="209"/>
      <c r="C737" s="210"/>
      <c r="D737" s="200" t="s">
        <v>238</v>
      </c>
      <c r="E737" s="211" t="s">
        <v>19</v>
      </c>
      <c r="F737" s="212" t="s">
        <v>4354</v>
      </c>
      <c r="G737" s="210"/>
      <c r="H737" s="213">
        <v>-1.379</v>
      </c>
      <c r="I737" s="214"/>
      <c r="J737" s="210"/>
      <c r="K737" s="210"/>
      <c r="L737" s="215"/>
      <c r="M737" s="216"/>
      <c r="N737" s="217"/>
      <c r="O737" s="217"/>
      <c r="P737" s="217"/>
      <c r="Q737" s="217"/>
      <c r="R737" s="217"/>
      <c r="S737" s="217"/>
      <c r="T737" s="218"/>
      <c r="AT737" s="219" t="s">
        <v>238</v>
      </c>
      <c r="AU737" s="219" t="s">
        <v>82</v>
      </c>
      <c r="AV737" s="14" t="s">
        <v>82</v>
      </c>
      <c r="AW737" s="14" t="s">
        <v>35</v>
      </c>
      <c r="AX737" s="14" t="s">
        <v>73</v>
      </c>
      <c r="AY737" s="219" t="s">
        <v>226</v>
      </c>
    </row>
    <row r="738" spans="2:51" s="16" customFormat="1" ht="11.25">
      <c r="B738" s="253"/>
      <c r="C738" s="254"/>
      <c r="D738" s="200" t="s">
        <v>238</v>
      </c>
      <c r="E738" s="255" t="s">
        <v>19</v>
      </c>
      <c r="F738" s="256" t="s">
        <v>1207</v>
      </c>
      <c r="G738" s="254"/>
      <c r="H738" s="257">
        <v>14.321</v>
      </c>
      <c r="I738" s="258"/>
      <c r="J738" s="254"/>
      <c r="K738" s="254"/>
      <c r="L738" s="259"/>
      <c r="M738" s="260"/>
      <c r="N738" s="261"/>
      <c r="O738" s="261"/>
      <c r="P738" s="261"/>
      <c r="Q738" s="261"/>
      <c r="R738" s="261"/>
      <c r="S738" s="261"/>
      <c r="T738" s="262"/>
      <c r="AT738" s="263" t="s">
        <v>238</v>
      </c>
      <c r="AU738" s="263" t="s">
        <v>82</v>
      </c>
      <c r="AV738" s="16" t="s">
        <v>90</v>
      </c>
      <c r="AW738" s="16" t="s">
        <v>35</v>
      </c>
      <c r="AX738" s="16" t="s">
        <v>73</v>
      </c>
      <c r="AY738" s="263" t="s">
        <v>226</v>
      </c>
    </row>
    <row r="739" spans="2:51" s="13" customFormat="1" ht="11.25">
      <c r="B739" s="198"/>
      <c r="C739" s="199"/>
      <c r="D739" s="200" t="s">
        <v>238</v>
      </c>
      <c r="E739" s="201" t="s">
        <v>19</v>
      </c>
      <c r="F739" s="202" t="s">
        <v>1520</v>
      </c>
      <c r="G739" s="199"/>
      <c r="H739" s="201" t="s">
        <v>19</v>
      </c>
      <c r="I739" s="203"/>
      <c r="J739" s="199"/>
      <c r="K739" s="199"/>
      <c r="L739" s="204"/>
      <c r="M739" s="205"/>
      <c r="N739" s="206"/>
      <c r="O739" s="206"/>
      <c r="P739" s="206"/>
      <c r="Q739" s="206"/>
      <c r="R739" s="206"/>
      <c r="S739" s="206"/>
      <c r="T739" s="207"/>
      <c r="AT739" s="208" t="s">
        <v>238</v>
      </c>
      <c r="AU739" s="208" t="s">
        <v>82</v>
      </c>
      <c r="AV739" s="13" t="s">
        <v>80</v>
      </c>
      <c r="AW739" s="13" t="s">
        <v>35</v>
      </c>
      <c r="AX739" s="13" t="s">
        <v>73</v>
      </c>
      <c r="AY739" s="208" t="s">
        <v>226</v>
      </c>
    </row>
    <row r="740" spans="2:51" s="14" customFormat="1" ht="11.25">
      <c r="B740" s="209"/>
      <c r="C740" s="210"/>
      <c r="D740" s="200" t="s">
        <v>238</v>
      </c>
      <c r="E740" s="211" t="s">
        <v>19</v>
      </c>
      <c r="F740" s="212" t="s">
        <v>4355</v>
      </c>
      <c r="G740" s="210"/>
      <c r="H740" s="213">
        <v>27.986000000000001</v>
      </c>
      <c r="I740" s="214"/>
      <c r="J740" s="210"/>
      <c r="K740" s="210"/>
      <c r="L740" s="215"/>
      <c r="M740" s="216"/>
      <c r="N740" s="217"/>
      <c r="O740" s="217"/>
      <c r="P740" s="217"/>
      <c r="Q740" s="217"/>
      <c r="R740" s="217"/>
      <c r="S740" s="217"/>
      <c r="T740" s="218"/>
      <c r="AT740" s="219" t="s">
        <v>238</v>
      </c>
      <c r="AU740" s="219" t="s">
        <v>82</v>
      </c>
      <c r="AV740" s="14" t="s">
        <v>82</v>
      </c>
      <c r="AW740" s="14" t="s">
        <v>35</v>
      </c>
      <c r="AX740" s="14" t="s">
        <v>73</v>
      </c>
      <c r="AY740" s="219" t="s">
        <v>226</v>
      </c>
    </row>
    <row r="741" spans="2:51" s="14" customFormat="1" ht="11.25">
      <c r="B741" s="209"/>
      <c r="C741" s="210"/>
      <c r="D741" s="200" t="s">
        <v>238</v>
      </c>
      <c r="E741" s="211" t="s">
        <v>19</v>
      </c>
      <c r="F741" s="212" t="s">
        <v>4356</v>
      </c>
      <c r="G741" s="210"/>
      <c r="H741" s="213">
        <v>0.19400000000000001</v>
      </c>
      <c r="I741" s="214"/>
      <c r="J741" s="210"/>
      <c r="K741" s="210"/>
      <c r="L741" s="215"/>
      <c r="M741" s="216"/>
      <c r="N741" s="217"/>
      <c r="O741" s="217"/>
      <c r="P741" s="217"/>
      <c r="Q741" s="217"/>
      <c r="R741" s="217"/>
      <c r="S741" s="217"/>
      <c r="T741" s="218"/>
      <c r="AT741" s="219" t="s">
        <v>238</v>
      </c>
      <c r="AU741" s="219" t="s">
        <v>82</v>
      </c>
      <c r="AV741" s="14" t="s">
        <v>82</v>
      </c>
      <c r="AW741" s="14" t="s">
        <v>35</v>
      </c>
      <c r="AX741" s="14" t="s">
        <v>73</v>
      </c>
      <c r="AY741" s="219" t="s">
        <v>226</v>
      </c>
    </row>
    <row r="742" spans="2:51" s="14" customFormat="1" ht="11.25">
      <c r="B742" s="209"/>
      <c r="C742" s="210"/>
      <c r="D742" s="200" t="s">
        <v>238</v>
      </c>
      <c r="E742" s="211" t="s">
        <v>19</v>
      </c>
      <c r="F742" s="212" t="s">
        <v>1590</v>
      </c>
      <c r="G742" s="210"/>
      <c r="H742" s="213">
        <v>-1.5760000000000001</v>
      </c>
      <c r="I742" s="214"/>
      <c r="J742" s="210"/>
      <c r="K742" s="210"/>
      <c r="L742" s="215"/>
      <c r="M742" s="216"/>
      <c r="N742" s="217"/>
      <c r="O742" s="217"/>
      <c r="P742" s="217"/>
      <c r="Q742" s="217"/>
      <c r="R742" s="217"/>
      <c r="S742" s="217"/>
      <c r="T742" s="218"/>
      <c r="AT742" s="219" t="s">
        <v>238</v>
      </c>
      <c r="AU742" s="219" t="s">
        <v>82</v>
      </c>
      <c r="AV742" s="14" t="s">
        <v>82</v>
      </c>
      <c r="AW742" s="14" t="s">
        <v>35</v>
      </c>
      <c r="AX742" s="14" t="s">
        <v>73</v>
      </c>
      <c r="AY742" s="219" t="s">
        <v>226</v>
      </c>
    </row>
    <row r="743" spans="2:51" s="16" customFormat="1" ht="11.25">
      <c r="B743" s="253"/>
      <c r="C743" s="254"/>
      <c r="D743" s="200" t="s">
        <v>238</v>
      </c>
      <c r="E743" s="255" t="s">
        <v>19</v>
      </c>
      <c r="F743" s="256" t="s">
        <v>1207</v>
      </c>
      <c r="G743" s="254"/>
      <c r="H743" s="257">
        <v>26.603999999999999</v>
      </c>
      <c r="I743" s="258"/>
      <c r="J743" s="254"/>
      <c r="K743" s="254"/>
      <c r="L743" s="259"/>
      <c r="M743" s="260"/>
      <c r="N743" s="261"/>
      <c r="O743" s="261"/>
      <c r="P743" s="261"/>
      <c r="Q743" s="261"/>
      <c r="R743" s="261"/>
      <c r="S743" s="261"/>
      <c r="T743" s="262"/>
      <c r="AT743" s="263" t="s">
        <v>238</v>
      </c>
      <c r="AU743" s="263" t="s">
        <v>82</v>
      </c>
      <c r="AV743" s="16" t="s">
        <v>90</v>
      </c>
      <c r="AW743" s="16" t="s">
        <v>35</v>
      </c>
      <c r="AX743" s="16" t="s">
        <v>73</v>
      </c>
      <c r="AY743" s="263" t="s">
        <v>226</v>
      </c>
    </row>
    <row r="744" spans="2:51" s="13" customFormat="1" ht="11.25">
      <c r="B744" s="198"/>
      <c r="C744" s="199"/>
      <c r="D744" s="200" t="s">
        <v>238</v>
      </c>
      <c r="E744" s="201" t="s">
        <v>19</v>
      </c>
      <c r="F744" s="202" t="s">
        <v>1523</v>
      </c>
      <c r="G744" s="199"/>
      <c r="H744" s="201" t="s">
        <v>19</v>
      </c>
      <c r="I744" s="203"/>
      <c r="J744" s="199"/>
      <c r="K744" s="199"/>
      <c r="L744" s="204"/>
      <c r="M744" s="205"/>
      <c r="N744" s="206"/>
      <c r="O744" s="206"/>
      <c r="P744" s="206"/>
      <c r="Q744" s="206"/>
      <c r="R744" s="206"/>
      <c r="S744" s="206"/>
      <c r="T744" s="207"/>
      <c r="AT744" s="208" t="s">
        <v>238</v>
      </c>
      <c r="AU744" s="208" t="s">
        <v>82</v>
      </c>
      <c r="AV744" s="13" t="s">
        <v>80</v>
      </c>
      <c r="AW744" s="13" t="s">
        <v>35</v>
      </c>
      <c r="AX744" s="13" t="s">
        <v>73</v>
      </c>
      <c r="AY744" s="208" t="s">
        <v>226</v>
      </c>
    </row>
    <row r="745" spans="2:51" s="14" customFormat="1" ht="11.25">
      <c r="B745" s="209"/>
      <c r="C745" s="210"/>
      <c r="D745" s="200" t="s">
        <v>238</v>
      </c>
      <c r="E745" s="211" t="s">
        <v>19</v>
      </c>
      <c r="F745" s="212" t="s">
        <v>4357</v>
      </c>
      <c r="G745" s="210"/>
      <c r="H745" s="213">
        <v>20.039000000000001</v>
      </c>
      <c r="I745" s="214"/>
      <c r="J745" s="210"/>
      <c r="K745" s="210"/>
      <c r="L745" s="215"/>
      <c r="M745" s="216"/>
      <c r="N745" s="217"/>
      <c r="O745" s="217"/>
      <c r="P745" s="217"/>
      <c r="Q745" s="217"/>
      <c r="R745" s="217"/>
      <c r="S745" s="217"/>
      <c r="T745" s="218"/>
      <c r="AT745" s="219" t="s">
        <v>238</v>
      </c>
      <c r="AU745" s="219" t="s">
        <v>82</v>
      </c>
      <c r="AV745" s="14" t="s">
        <v>82</v>
      </c>
      <c r="AW745" s="14" t="s">
        <v>35</v>
      </c>
      <c r="AX745" s="14" t="s">
        <v>73</v>
      </c>
      <c r="AY745" s="219" t="s">
        <v>226</v>
      </c>
    </row>
    <row r="746" spans="2:51" s="14" customFormat="1" ht="11.25">
      <c r="B746" s="209"/>
      <c r="C746" s="210"/>
      <c r="D746" s="200" t="s">
        <v>238</v>
      </c>
      <c r="E746" s="211" t="s">
        <v>19</v>
      </c>
      <c r="F746" s="212" t="s">
        <v>4358</v>
      </c>
      <c r="G746" s="210"/>
      <c r="H746" s="213">
        <v>1.6819999999999999</v>
      </c>
      <c r="I746" s="214"/>
      <c r="J746" s="210"/>
      <c r="K746" s="210"/>
      <c r="L746" s="215"/>
      <c r="M746" s="216"/>
      <c r="N746" s="217"/>
      <c r="O746" s="217"/>
      <c r="P746" s="217"/>
      <c r="Q746" s="217"/>
      <c r="R746" s="217"/>
      <c r="S746" s="217"/>
      <c r="T746" s="218"/>
      <c r="AT746" s="219" t="s">
        <v>238</v>
      </c>
      <c r="AU746" s="219" t="s">
        <v>82</v>
      </c>
      <c r="AV746" s="14" t="s">
        <v>82</v>
      </c>
      <c r="AW746" s="14" t="s">
        <v>35</v>
      </c>
      <c r="AX746" s="14" t="s">
        <v>73</v>
      </c>
      <c r="AY746" s="219" t="s">
        <v>226</v>
      </c>
    </row>
    <row r="747" spans="2:51" s="14" customFormat="1" ht="11.25">
      <c r="B747" s="209"/>
      <c r="C747" s="210"/>
      <c r="D747" s="200" t="s">
        <v>238</v>
      </c>
      <c r="E747" s="211" t="s">
        <v>19</v>
      </c>
      <c r="F747" s="212" t="s">
        <v>4359</v>
      </c>
      <c r="G747" s="210"/>
      <c r="H747" s="213">
        <v>-5.1829999999999998</v>
      </c>
      <c r="I747" s="214"/>
      <c r="J747" s="210"/>
      <c r="K747" s="210"/>
      <c r="L747" s="215"/>
      <c r="M747" s="216"/>
      <c r="N747" s="217"/>
      <c r="O747" s="217"/>
      <c r="P747" s="217"/>
      <c r="Q747" s="217"/>
      <c r="R747" s="217"/>
      <c r="S747" s="217"/>
      <c r="T747" s="218"/>
      <c r="AT747" s="219" t="s">
        <v>238</v>
      </c>
      <c r="AU747" s="219" t="s">
        <v>82</v>
      </c>
      <c r="AV747" s="14" t="s">
        <v>82</v>
      </c>
      <c r="AW747" s="14" t="s">
        <v>35</v>
      </c>
      <c r="AX747" s="14" t="s">
        <v>73</v>
      </c>
      <c r="AY747" s="219" t="s">
        <v>226</v>
      </c>
    </row>
    <row r="748" spans="2:51" s="16" customFormat="1" ht="11.25">
      <c r="B748" s="253"/>
      <c r="C748" s="254"/>
      <c r="D748" s="200" t="s">
        <v>238</v>
      </c>
      <c r="E748" s="255" t="s">
        <v>19</v>
      </c>
      <c r="F748" s="256" t="s">
        <v>1207</v>
      </c>
      <c r="G748" s="254"/>
      <c r="H748" s="257">
        <v>16.538</v>
      </c>
      <c r="I748" s="258"/>
      <c r="J748" s="254"/>
      <c r="K748" s="254"/>
      <c r="L748" s="259"/>
      <c r="M748" s="260"/>
      <c r="N748" s="261"/>
      <c r="O748" s="261"/>
      <c r="P748" s="261"/>
      <c r="Q748" s="261"/>
      <c r="R748" s="261"/>
      <c r="S748" s="261"/>
      <c r="T748" s="262"/>
      <c r="AT748" s="263" t="s">
        <v>238</v>
      </c>
      <c r="AU748" s="263" t="s">
        <v>82</v>
      </c>
      <c r="AV748" s="16" t="s">
        <v>90</v>
      </c>
      <c r="AW748" s="16" t="s">
        <v>35</v>
      </c>
      <c r="AX748" s="16" t="s">
        <v>73</v>
      </c>
      <c r="AY748" s="263" t="s">
        <v>226</v>
      </c>
    </row>
    <row r="749" spans="2:51" s="13" customFormat="1" ht="11.25">
      <c r="B749" s="198"/>
      <c r="C749" s="199"/>
      <c r="D749" s="200" t="s">
        <v>238</v>
      </c>
      <c r="E749" s="201" t="s">
        <v>19</v>
      </c>
      <c r="F749" s="202" t="s">
        <v>1527</v>
      </c>
      <c r="G749" s="199"/>
      <c r="H749" s="201" t="s">
        <v>19</v>
      </c>
      <c r="I749" s="203"/>
      <c r="J749" s="199"/>
      <c r="K749" s="199"/>
      <c r="L749" s="204"/>
      <c r="M749" s="205"/>
      <c r="N749" s="206"/>
      <c r="O749" s="206"/>
      <c r="P749" s="206"/>
      <c r="Q749" s="206"/>
      <c r="R749" s="206"/>
      <c r="S749" s="206"/>
      <c r="T749" s="207"/>
      <c r="AT749" s="208" t="s">
        <v>238</v>
      </c>
      <c r="AU749" s="208" t="s">
        <v>82</v>
      </c>
      <c r="AV749" s="13" t="s">
        <v>80</v>
      </c>
      <c r="AW749" s="13" t="s">
        <v>35</v>
      </c>
      <c r="AX749" s="13" t="s">
        <v>73</v>
      </c>
      <c r="AY749" s="208" t="s">
        <v>226</v>
      </c>
    </row>
    <row r="750" spans="2:51" s="14" customFormat="1" ht="11.25">
      <c r="B750" s="209"/>
      <c r="C750" s="210"/>
      <c r="D750" s="200" t="s">
        <v>238</v>
      </c>
      <c r="E750" s="211" t="s">
        <v>19</v>
      </c>
      <c r="F750" s="212" t="s">
        <v>4360</v>
      </c>
      <c r="G750" s="210"/>
      <c r="H750" s="213">
        <v>32.476999999999997</v>
      </c>
      <c r="I750" s="214"/>
      <c r="J750" s="210"/>
      <c r="K750" s="210"/>
      <c r="L750" s="215"/>
      <c r="M750" s="216"/>
      <c r="N750" s="217"/>
      <c r="O750" s="217"/>
      <c r="P750" s="217"/>
      <c r="Q750" s="217"/>
      <c r="R750" s="217"/>
      <c r="S750" s="217"/>
      <c r="T750" s="218"/>
      <c r="AT750" s="219" t="s">
        <v>238</v>
      </c>
      <c r="AU750" s="219" t="s">
        <v>82</v>
      </c>
      <c r="AV750" s="14" t="s">
        <v>82</v>
      </c>
      <c r="AW750" s="14" t="s">
        <v>35</v>
      </c>
      <c r="AX750" s="14" t="s">
        <v>73</v>
      </c>
      <c r="AY750" s="219" t="s">
        <v>226</v>
      </c>
    </row>
    <row r="751" spans="2:51" s="14" customFormat="1" ht="11.25">
      <c r="B751" s="209"/>
      <c r="C751" s="210"/>
      <c r="D751" s="200" t="s">
        <v>238</v>
      </c>
      <c r="E751" s="211" t="s">
        <v>19</v>
      </c>
      <c r="F751" s="212" t="s">
        <v>4361</v>
      </c>
      <c r="G751" s="210"/>
      <c r="H751" s="213">
        <v>0.27100000000000002</v>
      </c>
      <c r="I751" s="214"/>
      <c r="J751" s="210"/>
      <c r="K751" s="210"/>
      <c r="L751" s="215"/>
      <c r="M751" s="216"/>
      <c r="N751" s="217"/>
      <c r="O751" s="217"/>
      <c r="P751" s="217"/>
      <c r="Q751" s="217"/>
      <c r="R751" s="217"/>
      <c r="S751" s="217"/>
      <c r="T751" s="218"/>
      <c r="AT751" s="219" t="s">
        <v>238</v>
      </c>
      <c r="AU751" s="219" t="s">
        <v>82</v>
      </c>
      <c r="AV751" s="14" t="s">
        <v>82</v>
      </c>
      <c r="AW751" s="14" t="s">
        <v>35</v>
      </c>
      <c r="AX751" s="14" t="s">
        <v>73</v>
      </c>
      <c r="AY751" s="219" t="s">
        <v>226</v>
      </c>
    </row>
    <row r="752" spans="2:51" s="14" customFormat="1" ht="11.25">
      <c r="B752" s="209"/>
      <c r="C752" s="210"/>
      <c r="D752" s="200" t="s">
        <v>238</v>
      </c>
      <c r="E752" s="211" t="s">
        <v>19</v>
      </c>
      <c r="F752" s="212" t="s">
        <v>1590</v>
      </c>
      <c r="G752" s="210"/>
      <c r="H752" s="213">
        <v>-1.5760000000000001</v>
      </c>
      <c r="I752" s="214"/>
      <c r="J752" s="210"/>
      <c r="K752" s="210"/>
      <c r="L752" s="215"/>
      <c r="M752" s="216"/>
      <c r="N752" s="217"/>
      <c r="O752" s="217"/>
      <c r="P752" s="217"/>
      <c r="Q752" s="217"/>
      <c r="R752" s="217"/>
      <c r="S752" s="217"/>
      <c r="T752" s="218"/>
      <c r="AT752" s="219" t="s">
        <v>238</v>
      </c>
      <c r="AU752" s="219" t="s">
        <v>82</v>
      </c>
      <c r="AV752" s="14" t="s">
        <v>82</v>
      </c>
      <c r="AW752" s="14" t="s">
        <v>35</v>
      </c>
      <c r="AX752" s="14" t="s">
        <v>73</v>
      </c>
      <c r="AY752" s="219" t="s">
        <v>226</v>
      </c>
    </row>
    <row r="753" spans="1:51" s="16" customFormat="1" ht="11.25">
      <c r="B753" s="253"/>
      <c r="C753" s="254"/>
      <c r="D753" s="200" t="s">
        <v>238</v>
      </c>
      <c r="E753" s="255" t="s">
        <v>19</v>
      </c>
      <c r="F753" s="256" t="s">
        <v>1207</v>
      </c>
      <c r="G753" s="254"/>
      <c r="H753" s="257">
        <v>31.172000000000001</v>
      </c>
      <c r="I753" s="258"/>
      <c r="J753" s="254"/>
      <c r="K753" s="254"/>
      <c r="L753" s="259"/>
      <c r="M753" s="260"/>
      <c r="N753" s="261"/>
      <c r="O753" s="261"/>
      <c r="P753" s="261"/>
      <c r="Q753" s="261"/>
      <c r="R753" s="261"/>
      <c r="S753" s="261"/>
      <c r="T753" s="262"/>
      <c r="AT753" s="263" t="s">
        <v>238</v>
      </c>
      <c r="AU753" s="263" t="s">
        <v>82</v>
      </c>
      <c r="AV753" s="16" t="s">
        <v>90</v>
      </c>
      <c r="AW753" s="16" t="s">
        <v>35</v>
      </c>
      <c r="AX753" s="16" t="s">
        <v>73</v>
      </c>
      <c r="AY753" s="263" t="s">
        <v>226</v>
      </c>
    </row>
    <row r="754" spans="1:51" s="15" customFormat="1" ht="11.25">
      <c r="B754" s="220"/>
      <c r="C754" s="221"/>
      <c r="D754" s="200" t="s">
        <v>238</v>
      </c>
      <c r="E754" s="222" t="s">
        <v>19</v>
      </c>
      <c r="F754" s="223" t="s">
        <v>241</v>
      </c>
      <c r="G754" s="221"/>
      <c r="H754" s="224">
        <v>103.02800000000001</v>
      </c>
      <c r="I754" s="225"/>
      <c r="J754" s="221"/>
      <c r="K754" s="221"/>
      <c r="L754" s="226"/>
      <c r="M754" s="250"/>
      <c r="N754" s="251"/>
      <c r="O754" s="251"/>
      <c r="P754" s="251"/>
      <c r="Q754" s="251"/>
      <c r="R754" s="251"/>
      <c r="S754" s="251"/>
      <c r="T754" s="252"/>
      <c r="AT754" s="230" t="s">
        <v>238</v>
      </c>
      <c r="AU754" s="230" t="s">
        <v>82</v>
      </c>
      <c r="AV754" s="15" t="s">
        <v>143</v>
      </c>
      <c r="AW754" s="15" t="s">
        <v>35</v>
      </c>
      <c r="AX754" s="15" t="s">
        <v>80</v>
      </c>
      <c r="AY754" s="230" t="s">
        <v>226</v>
      </c>
    </row>
    <row r="755" spans="1:51" s="2" customFormat="1" ht="6.95" customHeight="1">
      <c r="A755" s="36"/>
      <c r="B755" s="49"/>
      <c r="C755" s="50"/>
      <c r="D755" s="50"/>
      <c r="E755" s="50"/>
      <c r="F755" s="50"/>
      <c r="G755" s="50"/>
      <c r="H755" s="50"/>
      <c r="I755" s="50"/>
      <c r="J755" s="50"/>
      <c r="K755" s="50"/>
      <c r="L755" s="41"/>
      <c r="M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</row>
  </sheetData>
  <sheetProtection algorithmName="SHA-512" hashValue="N+d7frQ53Cx7x3GyQTgTm+YQGduU/PObFTjlr2CA/DwplUpHDDjmSfwOdEG+7wWYi5VQPV+E6Z7Ucp4wN+jBnQ==" saltValue="cfZj4U7W+uW8GCLSs3BALEuPVTV5q8xvihfVLnrKniEXYkU5crR6XrWK89Ri8qIJ8s5e9KwxM4hXmNkj3vQXvA==" spinCount="100000" sheet="1" objects="1" scenarios="1" formatColumns="0" formatRows="0" autoFilter="0"/>
  <autoFilter ref="C107:K754" xr:uid="{00000000-0009-0000-0000-00000C000000}"/>
  <mergeCells count="15">
    <mergeCell ref="E94:H94"/>
    <mergeCell ref="E98:H98"/>
    <mergeCell ref="E96:H96"/>
    <mergeCell ref="E100:H10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2" r:id="rId1" xr:uid="{00000000-0004-0000-0C00-000000000000}"/>
    <hyperlink ref="F119" r:id="rId2" xr:uid="{00000000-0004-0000-0C00-000001000000}"/>
    <hyperlink ref="F127" r:id="rId3" xr:uid="{00000000-0004-0000-0C00-000002000000}"/>
    <hyperlink ref="F135" r:id="rId4" xr:uid="{00000000-0004-0000-0C00-000003000000}"/>
    <hyperlink ref="F140" r:id="rId5" xr:uid="{00000000-0004-0000-0C00-000004000000}"/>
    <hyperlink ref="F146" r:id="rId6" xr:uid="{00000000-0004-0000-0C00-000005000000}"/>
    <hyperlink ref="F148" r:id="rId7" xr:uid="{00000000-0004-0000-0C00-000006000000}"/>
    <hyperlink ref="F151" r:id="rId8" xr:uid="{00000000-0004-0000-0C00-000007000000}"/>
    <hyperlink ref="F153" r:id="rId9" xr:uid="{00000000-0004-0000-0C00-000008000000}"/>
    <hyperlink ref="F171" r:id="rId10" xr:uid="{00000000-0004-0000-0C00-000009000000}"/>
    <hyperlink ref="F177" r:id="rId11" xr:uid="{00000000-0004-0000-0C00-00000A000000}"/>
    <hyperlink ref="F185" r:id="rId12" xr:uid="{00000000-0004-0000-0C00-00000B000000}"/>
    <hyperlink ref="F191" r:id="rId13" xr:uid="{00000000-0004-0000-0C00-00000C000000}"/>
    <hyperlink ref="F197" r:id="rId14" xr:uid="{00000000-0004-0000-0C00-00000D000000}"/>
    <hyperlink ref="F202" r:id="rId15" xr:uid="{00000000-0004-0000-0C00-00000E000000}"/>
    <hyperlink ref="F207" r:id="rId16" xr:uid="{00000000-0004-0000-0C00-00000F000000}"/>
    <hyperlink ref="F209" r:id="rId17" xr:uid="{00000000-0004-0000-0C00-000010000000}"/>
    <hyperlink ref="F215" r:id="rId18" xr:uid="{00000000-0004-0000-0C00-000011000000}"/>
    <hyperlink ref="F231" r:id="rId19" xr:uid="{00000000-0004-0000-0C00-000012000000}"/>
    <hyperlink ref="F248" r:id="rId20" xr:uid="{00000000-0004-0000-0C00-000013000000}"/>
    <hyperlink ref="F250" r:id="rId21" xr:uid="{00000000-0004-0000-0C00-000014000000}"/>
    <hyperlink ref="F258" r:id="rId22" xr:uid="{00000000-0004-0000-0C00-000015000000}"/>
    <hyperlink ref="F292" r:id="rId23" xr:uid="{00000000-0004-0000-0C00-000016000000}"/>
    <hyperlink ref="F329" r:id="rId24" xr:uid="{00000000-0004-0000-0C00-000017000000}"/>
    <hyperlink ref="F331" r:id="rId25" xr:uid="{00000000-0004-0000-0C00-000018000000}"/>
    <hyperlink ref="F333" r:id="rId26" xr:uid="{00000000-0004-0000-0C00-000019000000}"/>
    <hyperlink ref="F338" r:id="rId27" xr:uid="{00000000-0004-0000-0C00-00001A000000}"/>
    <hyperlink ref="F344" r:id="rId28" xr:uid="{00000000-0004-0000-0C00-00001B000000}"/>
    <hyperlink ref="F349" r:id="rId29" xr:uid="{00000000-0004-0000-0C00-00001C000000}"/>
    <hyperlink ref="F355" r:id="rId30" xr:uid="{00000000-0004-0000-0C00-00001D000000}"/>
    <hyperlink ref="F357" r:id="rId31" xr:uid="{00000000-0004-0000-0C00-00001E000000}"/>
    <hyperlink ref="F363" r:id="rId32" xr:uid="{00000000-0004-0000-0C00-00001F000000}"/>
    <hyperlink ref="F365" r:id="rId33" xr:uid="{00000000-0004-0000-0C00-000020000000}"/>
    <hyperlink ref="F367" r:id="rId34" xr:uid="{00000000-0004-0000-0C00-000021000000}"/>
    <hyperlink ref="F378" r:id="rId35" xr:uid="{00000000-0004-0000-0C00-000022000000}"/>
    <hyperlink ref="F388" r:id="rId36" xr:uid="{00000000-0004-0000-0C00-000023000000}"/>
    <hyperlink ref="F390" r:id="rId37" xr:uid="{00000000-0004-0000-0C00-000024000000}"/>
    <hyperlink ref="F392" r:id="rId38" xr:uid="{00000000-0004-0000-0C00-000025000000}"/>
    <hyperlink ref="F394" r:id="rId39" xr:uid="{00000000-0004-0000-0C00-000026000000}"/>
    <hyperlink ref="F397" r:id="rId40" xr:uid="{00000000-0004-0000-0C00-000027000000}"/>
    <hyperlink ref="F423" r:id="rId41" xr:uid="{00000000-0004-0000-0C00-000028000000}"/>
    <hyperlink ref="F429" r:id="rId42" xr:uid="{00000000-0004-0000-0C00-000029000000}"/>
    <hyperlink ref="F454" r:id="rId43" xr:uid="{00000000-0004-0000-0C00-00002A000000}"/>
    <hyperlink ref="F461" r:id="rId44" xr:uid="{00000000-0004-0000-0C00-00002B000000}"/>
    <hyperlink ref="F471" r:id="rId45" xr:uid="{00000000-0004-0000-0C00-00002C000000}"/>
    <hyperlink ref="F475" r:id="rId46" xr:uid="{00000000-0004-0000-0C00-00002D000000}"/>
    <hyperlink ref="F477" r:id="rId47" xr:uid="{00000000-0004-0000-0C00-00002E000000}"/>
    <hyperlink ref="F483" r:id="rId48" xr:uid="{00000000-0004-0000-0C00-00002F000000}"/>
    <hyperlink ref="F489" r:id="rId49" xr:uid="{00000000-0004-0000-0C00-000030000000}"/>
    <hyperlink ref="F496" r:id="rId50" xr:uid="{00000000-0004-0000-0C00-000031000000}"/>
    <hyperlink ref="F500" r:id="rId51" xr:uid="{00000000-0004-0000-0C00-000032000000}"/>
    <hyperlink ref="F539" r:id="rId52" xr:uid="{00000000-0004-0000-0C00-000033000000}"/>
    <hyperlink ref="F551" r:id="rId53" xr:uid="{00000000-0004-0000-0C00-000034000000}"/>
    <hyperlink ref="F557" r:id="rId54" xr:uid="{00000000-0004-0000-0C00-000035000000}"/>
    <hyperlink ref="F563" r:id="rId55" xr:uid="{00000000-0004-0000-0C00-000036000000}"/>
    <hyperlink ref="F573" r:id="rId56" xr:uid="{00000000-0004-0000-0C00-000037000000}"/>
    <hyperlink ref="F583" r:id="rId57" xr:uid="{00000000-0004-0000-0C00-000038000000}"/>
    <hyperlink ref="F586" r:id="rId58" xr:uid="{00000000-0004-0000-0C00-000039000000}"/>
    <hyperlink ref="F592" r:id="rId59" xr:uid="{00000000-0004-0000-0C00-00003A000000}"/>
    <hyperlink ref="F595" r:id="rId60" xr:uid="{00000000-0004-0000-0C00-00003B000000}"/>
    <hyperlink ref="F607" r:id="rId61" xr:uid="{00000000-0004-0000-0C00-00003C000000}"/>
    <hyperlink ref="F618" r:id="rId62" xr:uid="{00000000-0004-0000-0C00-00003D000000}"/>
    <hyperlink ref="F621" r:id="rId63" xr:uid="{00000000-0004-0000-0C00-00003E000000}"/>
    <hyperlink ref="F628" r:id="rId64" xr:uid="{00000000-0004-0000-0C00-00003F000000}"/>
    <hyperlink ref="F634" r:id="rId65" xr:uid="{00000000-0004-0000-0C00-000040000000}"/>
    <hyperlink ref="F636" r:id="rId66" xr:uid="{00000000-0004-0000-0C00-000041000000}"/>
    <hyperlink ref="F638" r:id="rId67" xr:uid="{00000000-0004-0000-0C00-000042000000}"/>
    <hyperlink ref="F644" r:id="rId68" xr:uid="{00000000-0004-0000-0C00-000043000000}"/>
    <hyperlink ref="F646" r:id="rId69" xr:uid="{00000000-0004-0000-0C00-000044000000}"/>
    <hyperlink ref="F648" r:id="rId70" xr:uid="{00000000-0004-0000-0C00-000045000000}"/>
    <hyperlink ref="F654" r:id="rId71" xr:uid="{00000000-0004-0000-0C00-000046000000}"/>
    <hyperlink ref="F660" r:id="rId72" xr:uid="{00000000-0004-0000-0C00-000047000000}"/>
    <hyperlink ref="F662" r:id="rId73" xr:uid="{00000000-0004-0000-0C00-000048000000}"/>
    <hyperlink ref="F665" r:id="rId74" xr:uid="{00000000-0004-0000-0C00-000049000000}"/>
    <hyperlink ref="F678" r:id="rId75" xr:uid="{00000000-0004-0000-0C00-00004A000000}"/>
    <hyperlink ref="F681" r:id="rId76" xr:uid="{00000000-0004-0000-0C00-00004B000000}"/>
    <hyperlink ref="F692" r:id="rId77" xr:uid="{00000000-0004-0000-0C00-00004C000000}"/>
    <hyperlink ref="F699" r:id="rId78" xr:uid="{00000000-0004-0000-0C00-00004D000000}"/>
    <hyperlink ref="F722" r:id="rId79" xr:uid="{00000000-0004-0000-0C00-00004E000000}"/>
  </hyperlinks>
  <pageMargins left="0.39370078740157483" right="0.39370078740157483" top="0.39370078740157483" bottom="0.39370078740157483" header="0" footer="0"/>
  <pageSetup paperSize="9" scale="84" fitToHeight="100" orientation="landscape" r:id="rId80"/>
  <headerFooter>
    <oddFooter>&amp;CStrana &amp;P z &amp;N</oddFooter>
  </headerFooter>
  <drawing r:id="rId8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5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4362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ROUND((SUM(BE103:BE553)),  2)</f>
        <v>0</v>
      </c>
      <c r="G37" s="36"/>
      <c r="H37" s="36"/>
      <c r="I37" s="126">
        <v>0.21</v>
      </c>
      <c r="J37" s="125">
        <f>ROUND(((SUM(BE103:BE553))*I37),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ROUND((SUM(BF103:BF553)),  2)</f>
        <v>0</v>
      </c>
      <c r="G38" s="36"/>
      <c r="H38" s="36"/>
      <c r="I38" s="126">
        <v>0.15</v>
      </c>
      <c r="J38" s="125">
        <f>ROUND(((SUM(BF103:BF553))*I38),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ROUND((SUM(BG103:BG553)),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ROUND((SUM(BH103:BH553)),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ROUND((SUM(BI103:BI553)),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03.2 - Zdravotně technické 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J104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691</v>
      </c>
      <c r="E69" s="150"/>
      <c r="F69" s="150"/>
      <c r="G69" s="150"/>
      <c r="H69" s="150"/>
      <c r="I69" s="150"/>
      <c r="J69" s="151">
        <f>J105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1178</v>
      </c>
      <c r="E70" s="150"/>
      <c r="F70" s="150"/>
      <c r="G70" s="150"/>
      <c r="H70" s="150"/>
      <c r="I70" s="150"/>
      <c r="J70" s="151">
        <f>J212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1180</v>
      </c>
      <c r="E71" s="150"/>
      <c r="F71" s="150"/>
      <c r="G71" s="150"/>
      <c r="H71" s="150"/>
      <c r="I71" s="150"/>
      <c r="J71" s="151">
        <f>J239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2378</v>
      </c>
      <c r="E72" s="150"/>
      <c r="F72" s="150"/>
      <c r="G72" s="150"/>
      <c r="H72" s="150"/>
      <c r="I72" s="150"/>
      <c r="J72" s="151">
        <f>J273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692</v>
      </c>
      <c r="E73" s="150"/>
      <c r="F73" s="150"/>
      <c r="G73" s="150"/>
      <c r="H73" s="150"/>
      <c r="I73" s="150"/>
      <c r="J73" s="151">
        <f>J346</f>
        <v>0</v>
      </c>
      <c r="K73" s="98"/>
      <c r="L73" s="152"/>
    </row>
    <row r="74" spans="1:47" s="10" customFormat="1" ht="19.899999999999999" customHeight="1">
      <c r="B74" s="148"/>
      <c r="C74" s="98"/>
      <c r="D74" s="149" t="s">
        <v>1182</v>
      </c>
      <c r="E74" s="150"/>
      <c r="F74" s="150"/>
      <c r="G74" s="150"/>
      <c r="H74" s="150"/>
      <c r="I74" s="150"/>
      <c r="J74" s="151">
        <f>J356</f>
        <v>0</v>
      </c>
      <c r="K74" s="98"/>
      <c r="L74" s="152"/>
    </row>
    <row r="75" spans="1:47" s="9" customFormat="1" ht="24.95" customHeight="1">
      <c r="B75" s="142"/>
      <c r="C75" s="143"/>
      <c r="D75" s="144" t="s">
        <v>205</v>
      </c>
      <c r="E75" s="145"/>
      <c r="F75" s="145"/>
      <c r="G75" s="145"/>
      <c r="H75" s="145"/>
      <c r="I75" s="145"/>
      <c r="J75" s="146">
        <f>J359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208</v>
      </c>
      <c r="E76" s="150"/>
      <c r="F76" s="150"/>
      <c r="G76" s="150"/>
      <c r="H76" s="150"/>
      <c r="I76" s="150"/>
      <c r="J76" s="151">
        <f>J360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2379</v>
      </c>
      <c r="E77" s="150"/>
      <c r="F77" s="150"/>
      <c r="G77" s="150"/>
      <c r="H77" s="150"/>
      <c r="I77" s="150"/>
      <c r="J77" s="151">
        <f>J429</f>
        <v>0</v>
      </c>
      <c r="K77" s="98"/>
      <c r="L77" s="152"/>
    </row>
    <row r="78" spans="1:47" s="10" customFormat="1" ht="19.899999999999999" customHeight="1">
      <c r="B78" s="148"/>
      <c r="C78" s="98"/>
      <c r="D78" s="149" t="s">
        <v>2380</v>
      </c>
      <c r="E78" s="150"/>
      <c r="F78" s="150"/>
      <c r="G78" s="150"/>
      <c r="H78" s="150"/>
      <c r="I78" s="150"/>
      <c r="J78" s="151">
        <f>J461</f>
        <v>0</v>
      </c>
      <c r="K78" s="98"/>
      <c r="L78" s="152"/>
    </row>
    <row r="79" spans="1:47" s="10" customFormat="1" ht="19.899999999999999" customHeight="1">
      <c r="B79" s="148"/>
      <c r="C79" s="98"/>
      <c r="D79" s="149" t="s">
        <v>2381</v>
      </c>
      <c r="E79" s="150"/>
      <c r="F79" s="150"/>
      <c r="G79" s="150"/>
      <c r="H79" s="150"/>
      <c r="I79" s="150"/>
      <c r="J79" s="151">
        <f>J526</f>
        <v>0</v>
      </c>
      <c r="K79" s="98"/>
      <c r="L79" s="152"/>
    </row>
    <row r="80" spans="1:47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5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5" customHeight="1">
      <c r="A86" s="36"/>
      <c r="B86" s="37"/>
      <c r="C86" s="25" t="s">
        <v>211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14" t="str">
        <f>E7</f>
        <v>Vstupní objekt do areálu Kamencového jezera D1 Mostecká</v>
      </c>
      <c r="F89" s="415"/>
      <c r="G89" s="415"/>
      <c r="H89" s="415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1" customFormat="1" ht="12" customHeight="1">
      <c r="B90" s="23"/>
      <c r="C90" s="31" t="s">
        <v>195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1" customFormat="1" ht="16.5" customHeight="1">
      <c r="B91" s="23"/>
      <c r="C91" s="24"/>
      <c r="D91" s="24"/>
      <c r="E91" s="414" t="s">
        <v>689</v>
      </c>
      <c r="F91" s="365"/>
      <c r="G91" s="365"/>
      <c r="H91" s="365"/>
      <c r="I91" s="24"/>
      <c r="J91" s="24"/>
      <c r="K91" s="24"/>
      <c r="L91" s="22"/>
    </row>
    <row r="92" spans="1:31" s="1" customFormat="1" ht="12" customHeight="1">
      <c r="B92" s="23"/>
      <c r="C92" s="31" t="s">
        <v>197</v>
      </c>
      <c r="D92" s="24"/>
      <c r="E92" s="24"/>
      <c r="F92" s="24"/>
      <c r="G92" s="24"/>
      <c r="H92" s="24"/>
      <c r="I92" s="24"/>
      <c r="J92" s="24"/>
      <c r="K92" s="24"/>
      <c r="L92" s="22"/>
    </row>
    <row r="93" spans="1:31" s="2" customFormat="1" ht="16.5" customHeight="1">
      <c r="A93" s="36"/>
      <c r="B93" s="37"/>
      <c r="C93" s="38"/>
      <c r="D93" s="38"/>
      <c r="E93" s="416" t="s">
        <v>490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>
      <c r="A94" s="36"/>
      <c r="B94" s="37"/>
      <c r="C94" s="31" t="s">
        <v>199</v>
      </c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>
      <c r="A95" s="36"/>
      <c r="B95" s="37"/>
      <c r="C95" s="38"/>
      <c r="D95" s="38"/>
      <c r="E95" s="387" t="str">
        <f>E13</f>
        <v>SO 03.2 - Zdravotně technické instalace</v>
      </c>
      <c r="F95" s="417"/>
      <c r="G95" s="417"/>
      <c r="H95" s="417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21</v>
      </c>
      <c r="D97" s="38"/>
      <c r="E97" s="38"/>
      <c r="F97" s="29" t="str">
        <f>F16</f>
        <v xml:space="preserve"> </v>
      </c>
      <c r="G97" s="38"/>
      <c r="H97" s="38"/>
      <c r="I97" s="31" t="s">
        <v>23</v>
      </c>
      <c r="J97" s="61" t="str">
        <f>IF(J16="","",J16)</f>
        <v>5. 4. 2022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5.2" customHeight="1">
      <c r="A99" s="36"/>
      <c r="B99" s="37"/>
      <c r="C99" s="31" t="s">
        <v>25</v>
      </c>
      <c r="D99" s="38"/>
      <c r="E99" s="38"/>
      <c r="F99" s="29" t="str">
        <f>E19</f>
        <v>Statutární město Chomutov</v>
      </c>
      <c r="G99" s="38"/>
      <c r="H99" s="38"/>
      <c r="I99" s="31" t="s">
        <v>31</v>
      </c>
      <c r="J99" s="34" t="str">
        <f>E25</f>
        <v>Refuel s.r.o.</v>
      </c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5.2" customHeight="1">
      <c r="A100" s="36"/>
      <c r="B100" s="37"/>
      <c r="C100" s="31" t="s">
        <v>29</v>
      </c>
      <c r="D100" s="38"/>
      <c r="E100" s="38"/>
      <c r="F100" s="29" t="str">
        <f>IF(E22="","",E22)</f>
        <v>Vyplň údaj</v>
      </c>
      <c r="G100" s="38"/>
      <c r="H100" s="38"/>
      <c r="I100" s="31" t="s">
        <v>36</v>
      </c>
      <c r="J100" s="34" t="str">
        <f>E28</f>
        <v xml:space="preserve"> </v>
      </c>
      <c r="K100" s="38"/>
      <c r="L100" s="11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0.3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1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11" customFormat="1" ht="29.25" customHeight="1">
      <c r="A102" s="153"/>
      <c r="B102" s="154"/>
      <c r="C102" s="155" t="s">
        <v>212</v>
      </c>
      <c r="D102" s="156" t="s">
        <v>58</v>
      </c>
      <c r="E102" s="156" t="s">
        <v>54</v>
      </c>
      <c r="F102" s="156" t="s">
        <v>55</v>
      </c>
      <c r="G102" s="156" t="s">
        <v>213</v>
      </c>
      <c r="H102" s="156" t="s">
        <v>214</v>
      </c>
      <c r="I102" s="156" t="s">
        <v>215</v>
      </c>
      <c r="J102" s="156" t="s">
        <v>203</v>
      </c>
      <c r="K102" s="157" t="s">
        <v>216</v>
      </c>
      <c r="L102" s="158"/>
      <c r="M102" s="70" t="s">
        <v>19</v>
      </c>
      <c r="N102" s="71" t="s">
        <v>43</v>
      </c>
      <c r="O102" s="71" t="s">
        <v>217</v>
      </c>
      <c r="P102" s="71" t="s">
        <v>218</v>
      </c>
      <c r="Q102" s="71" t="s">
        <v>219</v>
      </c>
      <c r="R102" s="71" t="s">
        <v>220</v>
      </c>
      <c r="S102" s="71" t="s">
        <v>221</v>
      </c>
      <c r="T102" s="72" t="s">
        <v>222</v>
      </c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</row>
    <row r="103" spans="1:65" s="2" customFormat="1" ht="22.9" customHeight="1">
      <c r="A103" s="36"/>
      <c r="B103" s="37"/>
      <c r="C103" s="77" t="s">
        <v>223</v>
      </c>
      <c r="D103" s="38"/>
      <c r="E103" s="38"/>
      <c r="F103" s="38"/>
      <c r="G103" s="38"/>
      <c r="H103" s="38"/>
      <c r="I103" s="38"/>
      <c r="J103" s="159">
        <f>BK103</f>
        <v>0</v>
      </c>
      <c r="K103" s="38"/>
      <c r="L103" s="41"/>
      <c r="M103" s="73"/>
      <c r="N103" s="160"/>
      <c r="O103" s="74"/>
      <c r="P103" s="161">
        <f>P104+P359</f>
        <v>0</v>
      </c>
      <c r="Q103" s="74"/>
      <c r="R103" s="161">
        <f>R104+R359</f>
        <v>25.182903552599999</v>
      </c>
      <c r="S103" s="74"/>
      <c r="T103" s="162">
        <f>T104+T359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72</v>
      </c>
      <c r="AU103" s="19" t="s">
        <v>204</v>
      </c>
      <c r="BK103" s="163">
        <f>BK104+BK359</f>
        <v>0</v>
      </c>
    </row>
    <row r="104" spans="1:65" s="12" customFormat="1" ht="25.9" customHeight="1">
      <c r="B104" s="164"/>
      <c r="C104" s="165"/>
      <c r="D104" s="166" t="s">
        <v>72</v>
      </c>
      <c r="E104" s="167" t="s">
        <v>572</v>
      </c>
      <c r="F104" s="167" t="s">
        <v>573</v>
      </c>
      <c r="G104" s="165"/>
      <c r="H104" s="165"/>
      <c r="I104" s="168"/>
      <c r="J104" s="169">
        <f>BK104</f>
        <v>0</v>
      </c>
      <c r="K104" s="165"/>
      <c r="L104" s="170"/>
      <c r="M104" s="171"/>
      <c r="N104" s="172"/>
      <c r="O104" s="172"/>
      <c r="P104" s="173">
        <f>P105+P212+P239+P273+P346+P356</f>
        <v>0</v>
      </c>
      <c r="Q104" s="172"/>
      <c r="R104" s="173">
        <f>R105+R212+R239+R273+R346+R356</f>
        <v>24.6299179624</v>
      </c>
      <c r="S104" s="172"/>
      <c r="T104" s="174">
        <f>T105+T212+T239+T273+T346+T356</f>
        <v>0</v>
      </c>
      <c r="AR104" s="175" t="s">
        <v>80</v>
      </c>
      <c r="AT104" s="176" t="s">
        <v>72</v>
      </c>
      <c r="AU104" s="176" t="s">
        <v>73</v>
      </c>
      <c r="AY104" s="175" t="s">
        <v>226</v>
      </c>
      <c r="BK104" s="177">
        <f>BK105+BK212+BK239+BK273+BK346+BK356</f>
        <v>0</v>
      </c>
    </row>
    <row r="105" spans="1:65" s="12" customFormat="1" ht="22.9" customHeight="1">
      <c r="B105" s="164"/>
      <c r="C105" s="165"/>
      <c r="D105" s="166" t="s">
        <v>72</v>
      </c>
      <c r="E105" s="178" t="s">
        <v>80</v>
      </c>
      <c r="F105" s="178" t="s">
        <v>576</v>
      </c>
      <c r="G105" s="165"/>
      <c r="H105" s="165"/>
      <c r="I105" s="168"/>
      <c r="J105" s="179">
        <f>BK105</f>
        <v>0</v>
      </c>
      <c r="K105" s="165"/>
      <c r="L105" s="170"/>
      <c r="M105" s="171"/>
      <c r="N105" s="172"/>
      <c r="O105" s="172"/>
      <c r="P105" s="173">
        <f>SUM(P106:P211)</f>
        <v>0</v>
      </c>
      <c r="Q105" s="172"/>
      <c r="R105" s="173">
        <f>SUM(R106:R211)</f>
        <v>12.2302005324</v>
      </c>
      <c r="S105" s="172"/>
      <c r="T105" s="174">
        <f>SUM(T106:T211)</f>
        <v>0</v>
      </c>
      <c r="AR105" s="175" t="s">
        <v>80</v>
      </c>
      <c r="AT105" s="176" t="s">
        <v>72</v>
      </c>
      <c r="AU105" s="176" t="s">
        <v>80</v>
      </c>
      <c r="AY105" s="175" t="s">
        <v>226</v>
      </c>
      <c r="BK105" s="177">
        <f>SUM(BK106:BK211)</f>
        <v>0</v>
      </c>
    </row>
    <row r="106" spans="1:65" s="2" customFormat="1" ht="24.2" customHeight="1">
      <c r="A106" s="36"/>
      <c r="B106" s="37"/>
      <c r="C106" s="180" t="s">
        <v>80</v>
      </c>
      <c r="D106" s="180" t="s">
        <v>229</v>
      </c>
      <c r="E106" s="181" t="s">
        <v>694</v>
      </c>
      <c r="F106" s="182" t="s">
        <v>695</v>
      </c>
      <c r="G106" s="183" t="s">
        <v>420</v>
      </c>
      <c r="H106" s="184">
        <v>13.75</v>
      </c>
      <c r="I106" s="185"/>
      <c r="J106" s="186">
        <f>ROUND(I106*H106,2)</f>
        <v>0</v>
      </c>
      <c r="K106" s="182" t="s">
        <v>233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143</v>
      </c>
      <c r="AT106" s="191" t="s">
        <v>229</v>
      </c>
      <c r="AU106" s="191" t="s">
        <v>82</v>
      </c>
      <c r="AY106" s="19" t="s">
        <v>226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143</v>
      </c>
      <c r="BM106" s="191" t="s">
        <v>4363</v>
      </c>
    </row>
    <row r="107" spans="1:65" s="2" customFormat="1" ht="11.25">
      <c r="A107" s="36"/>
      <c r="B107" s="37"/>
      <c r="C107" s="38"/>
      <c r="D107" s="193" t="s">
        <v>236</v>
      </c>
      <c r="E107" s="38"/>
      <c r="F107" s="194" t="s">
        <v>697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236</v>
      </c>
      <c r="AU107" s="19" t="s">
        <v>82</v>
      </c>
    </row>
    <row r="108" spans="1:65" s="13" customFormat="1" ht="11.25">
      <c r="B108" s="198"/>
      <c r="C108" s="199"/>
      <c r="D108" s="200" t="s">
        <v>238</v>
      </c>
      <c r="E108" s="201" t="s">
        <v>19</v>
      </c>
      <c r="F108" s="202" t="s">
        <v>2390</v>
      </c>
      <c r="G108" s="199"/>
      <c r="H108" s="201" t="s">
        <v>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238</v>
      </c>
      <c r="AU108" s="208" t="s">
        <v>82</v>
      </c>
      <c r="AV108" s="13" t="s">
        <v>80</v>
      </c>
      <c r="AW108" s="13" t="s">
        <v>35</v>
      </c>
      <c r="AX108" s="13" t="s">
        <v>73</v>
      </c>
      <c r="AY108" s="208" t="s">
        <v>226</v>
      </c>
    </row>
    <row r="109" spans="1:65" s="13" customFormat="1" ht="11.25">
      <c r="B109" s="198"/>
      <c r="C109" s="199"/>
      <c r="D109" s="200" t="s">
        <v>238</v>
      </c>
      <c r="E109" s="201" t="s">
        <v>19</v>
      </c>
      <c r="F109" s="202" t="s">
        <v>2391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238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226</v>
      </c>
    </row>
    <row r="110" spans="1:65" s="14" customFormat="1" ht="11.25">
      <c r="B110" s="209"/>
      <c r="C110" s="210"/>
      <c r="D110" s="200" t="s">
        <v>238</v>
      </c>
      <c r="E110" s="211" t="s">
        <v>19</v>
      </c>
      <c r="F110" s="212" t="s">
        <v>4364</v>
      </c>
      <c r="G110" s="210"/>
      <c r="H110" s="213">
        <v>0.35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238</v>
      </c>
      <c r="AU110" s="219" t="s">
        <v>82</v>
      </c>
      <c r="AV110" s="14" t="s">
        <v>82</v>
      </c>
      <c r="AW110" s="14" t="s">
        <v>35</v>
      </c>
      <c r="AX110" s="14" t="s">
        <v>73</v>
      </c>
      <c r="AY110" s="219" t="s">
        <v>226</v>
      </c>
    </row>
    <row r="111" spans="1:65" s="14" customFormat="1" ht="11.25">
      <c r="B111" s="209"/>
      <c r="C111" s="210"/>
      <c r="D111" s="200" t="s">
        <v>238</v>
      </c>
      <c r="E111" s="211" t="s">
        <v>19</v>
      </c>
      <c r="F111" s="212" t="s">
        <v>4365</v>
      </c>
      <c r="G111" s="210"/>
      <c r="H111" s="213">
        <v>0.25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238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226</v>
      </c>
    </row>
    <row r="112" spans="1:65" s="14" customFormat="1" ht="11.25">
      <c r="B112" s="209"/>
      <c r="C112" s="210"/>
      <c r="D112" s="200" t="s">
        <v>238</v>
      </c>
      <c r="E112" s="211" t="s">
        <v>19</v>
      </c>
      <c r="F112" s="212" t="s">
        <v>4366</v>
      </c>
      <c r="G112" s="210"/>
      <c r="H112" s="213">
        <v>0.15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238</v>
      </c>
      <c r="AU112" s="219" t="s">
        <v>82</v>
      </c>
      <c r="AV112" s="14" t="s">
        <v>82</v>
      </c>
      <c r="AW112" s="14" t="s">
        <v>35</v>
      </c>
      <c r="AX112" s="14" t="s">
        <v>73</v>
      </c>
      <c r="AY112" s="219" t="s">
        <v>226</v>
      </c>
    </row>
    <row r="113" spans="1:65" s="14" customFormat="1" ht="11.25">
      <c r="B113" s="209"/>
      <c r="C113" s="210"/>
      <c r="D113" s="200" t="s">
        <v>238</v>
      </c>
      <c r="E113" s="211" t="s">
        <v>19</v>
      </c>
      <c r="F113" s="212" t="s">
        <v>4367</v>
      </c>
      <c r="G113" s="210"/>
      <c r="H113" s="213">
        <v>0.5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238</v>
      </c>
      <c r="AU113" s="219" t="s">
        <v>82</v>
      </c>
      <c r="AV113" s="14" t="s">
        <v>82</v>
      </c>
      <c r="AW113" s="14" t="s">
        <v>35</v>
      </c>
      <c r="AX113" s="14" t="s">
        <v>73</v>
      </c>
      <c r="AY113" s="219" t="s">
        <v>226</v>
      </c>
    </row>
    <row r="114" spans="1:65" s="16" customFormat="1" ht="11.25">
      <c r="B114" s="253"/>
      <c r="C114" s="254"/>
      <c r="D114" s="200" t="s">
        <v>238</v>
      </c>
      <c r="E114" s="255" t="s">
        <v>19</v>
      </c>
      <c r="F114" s="256" t="s">
        <v>1207</v>
      </c>
      <c r="G114" s="254"/>
      <c r="H114" s="257">
        <v>1.25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238</v>
      </c>
      <c r="AU114" s="263" t="s">
        <v>82</v>
      </c>
      <c r="AV114" s="16" t="s">
        <v>90</v>
      </c>
      <c r="AW114" s="16" t="s">
        <v>35</v>
      </c>
      <c r="AX114" s="16" t="s">
        <v>73</v>
      </c>
      <c r="AY114" s="263" t="s">
        <v>226</v>
      </c>
    </row>
    <row r="115" spans="1:65" s="13" customFormat="1" ht="11.25">
      <c r="B115" s="198"/>
      <c r="C115" s="199"/>
      <c r="D115" s="200" t="s">
        <v>238</v>
      </c>
      <c r="E115" s="201" t="s">
        <v>19</v>
      </c>
      <c r="F115" s="202" t="s">
        <v>2400</v>
      </c>
      <c r="G115" s="199"/>
      <c r="H115" s="201" t="s">
        <v>19</v>
      </c>
      <c r="I115" s="203"/>
      <c r="J115" s="199"/>
      <c r="K115" s="199"/>
      <c r="L115" s="204"/>
      <c r="M115" s="205"/>
      <c r="N115" s="206"/>
      <c r="O115" s="206"/>
      <c r="P115" s="206"/>
      <c r="Q115" s="206"/>
      <c r="R115" s="206"/>
      <c r="S115" s="206"/>
      <c r="T115" s="207"/>
      <c r="AT115" s="208" t="s">
        <v>238</v>
      </c>
      <c r="AU115" s="208" t="s">
        <v>82</v>
      </c>
      <c r="AV115" s="13" t="s">
        <v>80</v>
      </c>
      <c r="AW115" s="13" t="s">
        <v>35</v>
      </c>
      <c r="AX115" s="13" t="s">
        <v>73</v>
      </c>
      <c r="AY115" s="208" t="s">
        <v>226</v>
      </c>
    </row>
    <row r="116" spans="1:65" s="14" customFormat="1" ht="11.25">
      <c r="B116" s="209"/>
      <c r="C116" s="210"/>
      <c r="D116" s="200" t="s">
        <v>238</v>
      </c>
      <c r="E116" s="211" t="s">
        <v>19</v>
      </c>
      <c r="F116" s="212" t="s">
        <v>4368</v>
      </c>
      <c r="G116" s="210"/>
      <c r="H116" s="213">
        <v>3.5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238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226</v>
      </c>
    </row>
    <row r="117" spans="1:65" s="16" customFormat="1" ht="11.25">
      <c r="B117" s="253"/>
      <c r="C117" s="254"/>
      <c r="D117" s="200" t="s">
        <v>238</v>
      </c>
      <c r="E117" s="255" t="s">
        <v>19</v>
      </c>
      <c r="F117" s="256" t="s">
        <v>1207</v>
      </c>
      <c r="G117" s="254"/>
      <c r="H117" s="257">
        <v>3.5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238</v>
      </c>
      <c r="AU117" s="263" t="s">
        <v>82</v>
      </c>
      <c r="AV117" s="16" t="s">
        <v>90</v>
      </c>
      <c r="AW117" s="16" t="s">
        <v>35</v>
      </c>
      <c r="AX117" s="16" t="s">
        <v>73</v>
      </c>
      <c r="AY117" s="263" t="s">
        <v>226</v>
      </c>
    </row>
    <row r="118" spans="1:65" s="13" customFormat="1" ht="11.25">
      <c r="B118" s="198"/>
      <c r="C118" s="199"/>
      <c r="D118" s="200" t="s">
        <v>238</v>
      </c>
      <c r="E118" s="201" t="s">
        <v>19</v>
      </c>
      <c r="F118" s="202" t="s">
        <v>2407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238</v>
      </c>
      <c r="AU118" s="208" t="s">
        <v>82</v>
      </c>
      <c r="AV118" s="13" t="s">
        <v>80</v>
      </c>
      <c r="AW118" s="13" t="s">
        <v>35</v>
      </c>
      <c r="AX118" s="13" t="s">
        <v>73</v>
      </c>
      <c r="AY118" s="208" t="s">
        <v>226</v>
      </c>
    </row>
    <row r="119" spans="1:65" s="14" customFormat="1" ht="11.25">
      <c r="B119" s="209"/>
      <c r="C119" s="210"/>
      <c r="D119" s="200" t="s">
        <v>238</v>
      </c>
      <c r="E119" s="211" t="s">
        <v>19</v>
      </c>
      <c r="F119" s="212" t="s">
        <v>4369</v>
      </c>
      <c r="G119" s="210"/>
      <c r="H119" s="213">
        <v>9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238</v>
      </c>
      <c r="AU119" s="219" t="s">
        <v>82</v>
      </c>
      <c r="AV119" s="14" t="s">
        <v>82</v>
      </c>
      <c r="AW119" s="14" t="s">
        <v>35</v>
      </c>
      <c r="AX119" s="14" t="s">
        <v>73</v>
      </c>
      <c r="AY119" s="219" t="s">
        <v>226</v>
      </c>
    </row>
    <row r="120" spans="1:65" s="16" customFormat="1" ht="11.25">
      <c r="B120" s="253"/>
      <c r="C120" s="254"/>
      <c r="D120" s="200" t="s">
        <v>238</v>
      </c>
      <c r="E120" s="255" t="s">
        <v>19</v>
      </c>
      <c r="F120" s="256" t="s">
        <v>1207</v>
      </c>
      <c r="G120" s="254"/>
      <c r="H120" s="257">
        <v>9</v>
      </c>
      <c r="I120" s="258"/>
      <c r="J120" s="254"/>
      <c r="K120" s="254"/>
      <c r="L120" s="259"/>
      <c r="M120" s="260"/>
      <c r="N120" s="261"/>
      <c r="O120" s="261"/>
      <c r="P120" s="261"/>
      <c r="Q120" s="261"/>
      <c r="R120" s="261"/>
      <c r="S120" s="261"/>
      <c r="T120" s="262"/>
      <c r="AT120" s="263" t="s">
        <v>238</v>
      </c>
      <c r="AU120" s="263" t="s">
        <v>82</v>
      </c>
      <c r="AV120" s="16" t="s">
        <v>90</v>
      </c>
      <c r="AW120" s="16" t="s">
        <v>35</v>
      </c>
      <c r="AX120" s="16" t="s">
        <v>73</v>
      </c>
      <c r="AY120" s="263" t="s">
        <v>226</v>
      </c>
    </row>
    <row r="121" spans="1:65" s="15" customFormat="1" ht="11.25">
      <c r="B121" s="220"/>
      <c r="C121" s="221"/>
      <c r="D121" s="200" t="s">
        <v>238</v>
      </c>
      <c r="E121" s="222" t="s">
        <v>19</v>
      </c>
      <c r="F121" s="223" t="s">
        <v>241</v>
      </c>
      <c r="G121" s="221"/>
      <c r="H121" s="224">
        <v>13.75</v>
      </c>
      <c r="I121" s="225"/>
      <c r="J121" s="221"/>
      <c r="K121" s="221"/>
      <c r="L121" s="226"/>
      <c r="M121" s="227"/>
      <c r="N121" s="228"/>
      <c r="O121" s="228"/>
      <c r="P121" s="228"/>
      <c r="Q121" s="228"/>
      <c r="R121" s="228"/>
      <c r="S121" s="228"/>
      <c r="T121" s="229"/>
      <c r="AT121" s="230" t="s">
        <v>238</v>
      </c>
      <c r="AU121" s="230" t="s">
        <v>82</v>
      </c>
      <c r="AV121" s="15" t="s">
        <v>143</v>
      </c>
      <c r="AW121" s="15" t="s">
        <v>35</v>
      </c>
      <c r="AX121" s="15" t="s">
        <v>80</v>
      </c>
      <c r="AY121" s="230" t="s">
        <v>226</v>
      </c>
    </row>
    <row r="122" spans="1:65" s="2" customFormat="1" ht="24.2" customHeight="1">
      <c r="A122" s="36"/>
      <c r="B122" s="37"/>
      <c r="C122" s="180" t="s">
        <v>82</v>
      </c>
      <c r="D122" s="180" t="s">
        <v>229</v>
      </c>
      <c r="E122" s="181" t="s">
        <v>2409</v>
      </c>
      <c r="F122" s="182" t="s">
        <v>2410</v>
      </c>
      <c r="G122" s="183" t="s">
        <v>420</v>
      </c>
      <c r="H122" s="184">
        <v>16.602</v>
      </c>
      <c r="I122" s="185"/>
      <c r="J122" s="186">
        <f>ROUND(I122*H122,2)</f>
        <v>0</v>
      </c>
      <c r="K122" s="182" t="s">
        <v>233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143</v>
      </c>
      <c r="AT122" s="191" t="s">
        <v>229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143</v>
      </c>
      <c r="BM122" s="191" t="s">
        <v>4370</v>
      </c>
    </row>
    <row r="123" spans="1:65" s="2" customFormat="1" ht="11.25">
      <c r="A123" s="36"/>
      <c r="B123" s="37"/>
      <c r="C123" s="38"/>
      <c r="D123" s="193" t="s">
        <v>236</v>
      </c>
      <c r="E123" s="38"/>
      <c r="F123" s="194" t="s">
        <v>2412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236</v>
      </c>
      <c r="AU123" s="19" t="s">
        <v>82</v>
      </c>
    </row>
    <row r="124" spans="1:65" s="13" customFormat="1" ht="11.25">
      <c r="B124" s="198"/>
      <c r="C124" s="199"/>
      <c r="D124" s="200" t="s">
        <v>238</v>
      </c>
      <c r="E124" s="201" t="s">
        <v>19</v>
      </c>
      <c r="F124" s="202" t="s">
        <v>2390</v>
      </c>
      <c r="G124" s="199"/>
      <c r="H124" s="201" t="s">
        <v>19</v>
      </c>
      <c r="I124" s="203"/>
      <c r="J124" s="199"/>
      <c r="K124" s="199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238</v>
      </c>
      <c r="AU124" s="208" t="s">
        <v>82</v>
      </c>
      <c r="AV124" s="13" t="s">
        <v>80</v>
      </c>
      <c r="AW124" s="13" t="s">
        <v>35</v>
      </c>
      <c r="AX124" s="13" t="s">
        <v>73</v>
      </c>
      <c r="AY124" s="208" t="s">
        <v>226</v>
      </c>
    </row>
    <row r="125" spans="1:65" s="13" customFormat="1" ht="11.25">
      <c r="B125" s="198"/>
      <c r="C125" s="199"/>
      <c r="D125" s="200" t="s">
        <v>238</v>
      </c>
      <c r="E125" s="201" t="s">
        <v>19</v>
      </c>
      <c r="F125" s="202" t="s">
        <v>182</v>
      </c>
      <c r="G125" s="199"/>
      <c r="H125" s="201" t="s">
        <v>19</v>
      </c>
      <c r="I125" s="203"/>
      <c r="J125" s="199"/>
      <c r="K125" s="199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238</v>
      </c>
      <c r="AU125" s="208" t="s">
        <v>82</v>
      </c>
      <c r="AV125" s="13" t="s">
        <v>80</v>
      </c>
      <c r="AW125" s="13" t="s">
        <v>35</v>
      </c>
      <c r="AX125" s="13" t="s">
        <v>73</v>
      </c>
      <c r="AY125" s="208" t="s">
        <v>226</v>
      </c>
    </row>
    <row r="126" spans="1:65" s="14" customFormat="1" ht="11.25">
      <c r="B126" s="209"/>
      <c r="C126" s="210"/>
      <c r="D126" s="200" t="s">
        <v>238</v>
      </c>
      <c r="E126" s="211" t="s">
        <v>19</v>
      </c>
      <c r="F126" s="212" t="s">
        <v>4371</v>
      </c>
      <c r="G126" s="210"/>
      <c r="H126" s="213">
        <v>5.5439999999999996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238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226</v>
      </c>
    </row>
    <row r="127" spans="1:65" s="14" customFormat="1" ht="11.25">
      <c r="B127" s="209"/>
      <c r="C127" s="210"/>
      <c r="D127" s="200" t="s">
        <v>238</v>
      </c>
      <c r="E127" s="211" t="s">
        <v>19</v>
      </c>
      <c r="F127" s="212" t="s">
        <v>4372</v>
      </c>
      <c r="G127" s="210"/>
      <c r="H127" s="213">
        <v>2.97</v>
      </c>
      <c r="I127" s="214"/>
      <c r="J127" s="210"/>
      <c r="K127" s="210"/>
      <c r="L127" s="215"/>
      <c r="M127" s="216"/>
      <c r="N127" s="217"/>
      <c r="O127" s="217"/>
      <c r="P127" s="217"/>
      <c r="Q127" s="217"/>
      <c r="R127" s="217"/>
      <c r="S127" s="217"/>
      <c r="T127" s="218"/>
      <c r="AT127" s="219" t="s">
        <v>238</v>
      </c>
      <c r="AU127" s="219" t="s">
        <v>82</v>
      </c>
      <c r="AV127" s="14" t="s">
        <v>82</v>
      </c>
      <c r="AW127" s="14" t="s">
        <v>35</v>
      </c>
      <c r="AX127" s="14" t="s">
        <v>73</v>
      </c>
      <c r="AY127" s="219" t="s">
        <v>226</v>
      </c>
    </row>
    <row r="128" spans="1:65" s="16" customFormat="1" ht="11.25">
      <c r="B128" s="253"/>
      <c r="C128" s="254"/>
      <c r="D128" s="200" t="s">
        <v>238</v>
      </c>
      <c r="E128" s="255" t="s">
        <v>19</v>
      </c>
      <c r="F128" s="256" t="s">
        <v>1207</v>
      </c>
      <c r="G128" s="254"/>
      <c r="H128" s="257">
        <v>8.5139999999999993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238</v>
      </c>
      <c r="AU128" s="263" t="s">
        <v>82</v>
      </c>
      <c r="AV128" s="16" t="s">
        <v>90</v>
      </c>
      <c r="AW128" s="16" t="s">
        <v>35</v>
      </c>
      <c r="AX128" s="16" t="s">
        <v>73</v>
      </c>
      <c r="AY128" s="263" t="s">
        <v>226</v>
      </c>
    </row>
    <row r="129" spans="1:65" s="13" customFormat="1" ht="11.25">
      <c r="B129" s="198"/>
      <c r="C129" s="199"/>
      <c r="D129" s="200" t="s">
        <v>238</v>
      </c>
      <c r="E129" s="201" t="s">
        <v>19</v>
      </c>
      <c r="F129" s="202" t="s">
        <v>4373</v>
      </c>
      <c r="G129" s="199"/>
      <c r="H129" s="201" t="s">
        <v>19</v>
      </c>
      <c r="I129" s="203"/>
      <c r="J129" s="199"/>
      <c r="K129" s="199"/>
      <c r="L129" s="204"/>
      <c r="M129" s="205"/>
      <c r="N129" s="206"/>
      <c r="O129" s="206"/>
      <c r="P129" s="206"/>
      <c r="Q129" s="206"/>
      <c r="R129" s="206"/>
      <c r="S129" s="206"/>
      <c r="T129" s="207"/>
      <c r="AT129" s="208" t="s">
        <v>238</v>
      </c>
      <c r="AU129" s="208" t="s">
        <v>82</v>
      </c>
      <c r="AV129" s="13" t="s">
        <v>80</v>
      </c>
      <c r="AW129" s="13" t="s">
        <v>35</v>
      </c>
      <c r="AX129" s="13" t="s">
        <v>73</v>
      </c>
      <c r="AY129" s="208" t="s">
        <v>226</v>
      </c>
    </row>
    <row r="130" spans="1:65" s="14" customFormat="1" ht="11.25">
      <c r="B130" s="209"/>
      <c r="C130" s="210"/>
      <c r="D130" s="200" t="s">
        <v>238</v>
      </c>
      <c r="E130" s="211" t="s">
        <v>19</v>
      </c>
      <c r="F130" s="212" t="s">
        <v>4374</v>
      </c>
      <c r="G130" s="210"/>
      <c r="H130" s="213">
        <v>7.008</v>
      </c>
      <c r="I130" s="214"/>
      <c r="J130" s="210"/>
      <c r="K130" s="210"/>
      <c r="L130" s="215"/>
      <c r="M130" s="216"/>
      <c r="N130" s="217"/>
      <c r="O130" s="217"/>
      <c r="P130" s="217"/>
      <c r="Q130" s="217"/>
      <c r="R130" s="217"/>
      <c r="S130" s="217"/>
      <c r="T130" s="218"/>
      <c r="AT130" s="219" t="s">
        <v>238</v>
      </c>
      <c r="AU130" s="219" t="s">
        <v>82</v>
      </c>
      <c r="AV130" s="14" t="s">
        <v>82</v>
      </c>
      <c r="AW130" s="14" t="s">
        <v>35</v>
      </c>
      <c r="AX130" s="14" t="s">
        <v>73</v>
      </c>
      <c r="AY130" s="219" t="s">
        <v>226</v>
      </c>
    </row>
    <row r="131" spans="1:65" s="14" customFormat="1" ht="11.25">
      <c r="B131" s="209"/>
      <c r="C131" s="210"/>
      <c r="D131" s="200" t="s">
        <v>238</v>
      </c>
      <c r="E131" s="211" t="s">
        <v>19</v>
      </c>
      <c r="F131" s="212" t="s">
        <v>4375</v>
      </c>
      <c r="G131" s="210"/>
      <c r="H131" s="213">
        <v>1.08</v>
      </c>
      <c r="I131" s="214"/>
      <c r="J131" s="210"/>
      <c r="K131" s="210"/>
      <c r="L131" s="215"/>
      <c r="M131" s="216"/>
      <c r="N131" s="217"/>
      <c r="O131" s="217"/>
      <c r="P131" s="217"/>
      <c r="Q131" s="217"/>
      <c r="R131" s="217"/>
      <c r="S131" s="217"/>
      <c r="T131" s="218"/>
      <c r="AT131" s="219" t="s">
        <v>238</v>
      </c>
      <c r="AU131" s="219" t="s">
        <v>82</v>
      </c>
      <c r="AV131" s="14" t="s">
        <v>82</v>
      </c>
      <c r="AW131" s="14" t="s">
        <v>35</v>
      </c>
      <c r="AX131" s="14" t="s">
        <v>73</v>
      </c>
      <c r="AY131" s="219" t="s">
        <v>226</v>
      </c>
    </row>
    <row r="132" spans="1:65" s="16" customFormat="1" ht="11.25">
      <c r="B132" s="253"/>
      <c r="C132" s="254"/>
      <c r="D132" s="200" t="s">
        <v>238</v>
      </c>
      <c r="E132" s="255" t="s">
        <v>19</v>
      </c>
      <c r="F132" s="256" t="s">
        <v>1207</v>
      </c>
      <c r="G132" s="254"/>
      <c r="H132" s="257">
        <v>8.088000000000001</v>
      </c>
      <c r="I132" s="258"/>
      <c r="J132" s="254"/>
      <c r="K132" s="254"/>
      <c r="L132" s="259"/>
      <c r="M132" s="260"/>
      <c r="N132" s="261"/>
      <c r="O132" s="261"/>
      <c r="P132" s="261"/>
      <c r="Q132" s="261"/>
      <c r="R132" s="261"/>
      <c r="S132" s="261"/>
      <c r="T132" s="262"/>
      <c r="AT132" s="263" t="s">
        <v>238</v>
      </c>
      <c r="AU132" s="263" t="s">
        <v>82</v>
      </c>
      <c r="AV132" s="16" t="s">
        <v>90</v>
      </c>
      <c r="AW132" s="16" t="s">
        <v>35</v>
      </c>
      <c r="AX132" s="16" t="s">
        <v>73</v>
      </c>
      <c r="AY132" s="263" t="s">
        <v>226</v>
      </c>
    </row>
    <row r="133" spans="1:65" s="15" customFormat="1" ht="11.25">
      <c r="B133" s="220"/>
      <c r="C133" s="221"/>
      <c r="D133" s="200" t="s">
        <v>238</v>
      </c>
      <c r="E133" s="222" t="s">
        <v>19</v>
      </c>
      <c r="F133" s="223" t="s">
        <v>241</v>
      </c>
      <c r="G133" s="221"/>
      <c r="H133" s="224">
        <v>16.601999999999997</v>
      </c>
      <c r="I133" s="225"/>
      <c r="J133" s="221"/>
      <c r="K133" s="221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238</v>
      </c>
      <c r="AU133" s="230" t="s">
        <v>82</v>
      </c>
      <c r="AV133" s="15" t="s">
        <v>143</v>
      </c>
      <c r="AW133" s="15" t="s">
        <v>35</v>
      </c>
      <c r="AX133" s="15" t="s">
        <v>80</v>
      </c>
      <c r="AY133" s="230" t="s">
        <v>226</v>
      </c>
    </row>
    <row r="134" spans="1:65" s="2" customFormat="1" ht="21.75" customHeight="1">
      <c r="A134" s="36"/>
      <c r="B134" s="37"/>
      <c r="C134" s="180" t="s">
        <v>90</v>
      </c>
      <c r="D134" s="180" t="s">
        <v>229</v>
      </c>
      <c r="E134" s="181" t="s">
        <v>2419</v>
      </c>
      <c r="F134" s="182" t="s">
        <v>2420</v>
      </c>
      <c r="G134" s="183" t="s">
        <v>232</v>
      </c>
      <c r="H134" s="184">
        <v>25.16</v>
      </c>
      <c r="I134" s="185"/>
      <c r="J134" s="186">
        <f>ROUND(I134*H134,2)</f>
        <v>0</v>
      </c>
      <c r="K134" s="182" t="s">
        <v>233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8.3850999999999999E-4</v>
      </c>
      <c r="R134" s="189">
        <f>Q134*H134</f>
        <v>2.1096911600000001E-2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143</v>
      </c>
      <c r="AT134" s="191" t="s">
        <v>229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4376</v>
      </c>
    </row>
    <row r="135" spans="1:65" s="2" customFormat="1" ht="11.25">
      <c r="A135" s="36"/>
      <c r="B135" s="37"/>
      <c r="C135" s="38"/>
      <c r="D135" s="193" t="s">
        <v>236</v>
      </c>
      <c r="E135" s="38"/>
      <c r="F135" s="194" t="s">
        <v>2422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236</v>
      </c>
      <c r="AU135" s="19" t="s">
        <v>82</v>
      </c>
    </row>
    <row r="136" spans="1:65" s="13" customFormat="1" ht="11.25">
      <c r="B136" s="198"/>
      <c r="C136" s="199"/>
      <c r="D136" s="200" t="s">
        <v>238</v>
      </c>
      <c r="E136" s="201" t="s">
        <v>19</v>
      </c>
      <c r="F136" s="202" t="s">
        <v>2390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238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226</v>
      </c>
    </row>
    <row r="137" spans="1:65" s="13" customFormat="1" ht="11.25">
      <c r="B137" s="198"/>
      <c r="C137" s="199"/>
      <c r="D137" s="200" t="s">
        <v>238</v>
      </c>
      <c r="E137" s="201" t="s">
        <v>19</v>
      </c>
      <c r="F137" s="202" t="s">
        <v>4373</v>
      </c>
      <c r="G137" s="199"/>
      <c r="H137" s="201" t="s">
        <v>19</v>
      </c>
      <c r="I137" s="203"/>
      <c r="J137" s="199"/>
      <c r="K137" s="199"/>
      <c r="L137" s="204"/>
      <c r="M137" s="205"/>
      <c r="N137" s="206"/>
      <c r="O137" s="206"/>
      <c r="P137" s="206"/>
      <c r="Q137" s="206"/>
      <c r="R137" s="206"/>
      <c r="S137" s="206"/>
      <c r="T137" s="207"/>
      <c r="AT137" s="208" t="s">
        <v>238</v>
      </c>
      <c r="AU137" s="208" t="s">
        <v>82</v>
      </c>
      <c r="AV137" s="13" t="s">
        <v>80</v>
      </c>
      <c r="AW137" s="13" t="s">
        <v>35</v>
      </c>
      <c r="AX137" s="13" t="s">
        <v>73</v>
      </c>
      <c r="AY137" s="208" t="s">
        <v>226</v>
      </c>
    </row>
    <row r="138" spans="1:65" s="14" customFormat="1" ht="11.25">
      <c r="B138" s="209"/>
      <c r="C138" s="210"/>
      <c r="D138" s="200" t="s">
        <v>238</v>
      </c>
      <c r="E138" s="211" t="s">
        <v>19</v>
      </c>
      <c r="F138" s="212" t="s">
        <v>4377</v>
      </c>
      <c r="G138" s="210"/>
      <c r="H138" s="213">
        <v>23.36</v>
      </c>
      <c r="I138" s="214"/>
      <c r="J138" s="210"/>
      <c r="K138" s="210"/>
      <c r="L138" s="215"/>
      <c r="M138" s="216"/>
      <c r="N138" s="217"/>
      <c r="O138" s="217"/>
      <c r="P138" s="217"/>
      <c r="Q138" s="217"/>
      <c r="R138" s="217"/>
      <c r="S138" s="217"/>
      <c r="T138" s="218"/>
      <c r="AT138" s="219" t="s">
        <v>238</v>
      </c>
      <c r="AU138" s="219" t="s">
        <v>82</v>
      </c>
      <c r="AV138" s="14" t="s">
        <v>82</v>
      </c>
      <c r="AW138" s="14" t="s">
        <v>35</v>
      </c>
      <c r="AX138" s="14" t="s">
        <v>73</v>
      </c>
      <c r="AY138" s="219" t="s">
        <v>226</v>
      </c>
    </row>
    <row r="139" spans="1:65" s="14" customFormat="1" ht="11.25">
      <c r="B139" s="209"/>
      <c r="C139" s="210"/>
      <c r="D139" s="200" t="s">
        <v>238</v>
      </c>
      <c r="E139" s="211" t="s">
        <v>19</v>
      </c>
      <c r="F139" s="212" t="s">
        <v>4378</v>
      </c>
      <c r="G139" s="210"/>
      <c r="H139" s="213">
        <v>1.8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238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226</v>
      </c>
    </row>
    <row r="140" spans="1:65" s="15" customFormat="1" ht="11.25">
      <c r="B140" s="220"/>
      <c r="C140" s="221"/>
      <c r="D140" s="200" t="s">
        <v>238</v>
      </c>
      <c r="E140" s="222" t="s">
        <v>19</v>
      </c>
      <c r="F140" s="223" t="s">
        <v>241</v>
      </c>
      <c r="G140" s="221"/>
      <c r="H140" s="224">
        <v>25.16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238</v>
      </c>
      <c r="AU140" s="230" t="s">
        <v>82</v>
      </c>
      <c r="AV140" s="15" t="s">
        <v>143</v>
      </c>
      <c r="AW140" s="15" t="s">
        <v>35</v>
      </c>
      <c r="AX140" s="15" t="s">
        <v>80</v>
      </c>
      <c r="AY140" s="230" t="s">
        <v>226</v>
      </c>
    </row>
    <row r="141" spans="1:65" s="2" customFormat="1" ht="24.2" customHeight="1">
      <c r="A141" s="36"/>
      <c r="B141" s="37"/>
      <c r="C141" s="180" t="s">
        <v>143</v>
      </c>
      <c r="D141" s="180" t="s">
        <v>229</v>
      </c>
      <c r="E141" s="181" t="s">
        <v>4379</v>
      </c>
      <c r="F141" s="182" t="s">
        <v>4380</v>
      </c>
      <c r="G141" s="183" t="s">
        <v>232</v>
      </c>
      <c r="H141" s="184">
        <v>22.44</v>
      </c>
      <c r="I141" s="185"/>
      <c r="J141" s="186">
        <f>ROUND(I141*H141,2)</f>
        <v>0</v>
      </c>
      <c r="K141" s="182" t="s">
        <v>233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8.5132000000000003E-4</v>
      </c>
      <c r="R141" s="189">
        <f>Q141*H141</f>
        <v>1.9103620800000002E-2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143</v>
      </c>
      <c r="AT141" s="191" t="s">
        <v>229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143</v>
      </c>
      <c r="BM141" s="191" t="s">
        <v>4381</v>
      </c>
    </row>
    <row r="142" spans="1:65" s="2" customFormat="1" ht="11.25">
      <c r="A142" s="36"/>
      <c r="B142" s="37"/>
      <c r="C142" s="38"/>
      <c r="D142" s="193" t="s">
        <v>236</v>
      </c>
      <c r="E142" s="38"/>
      <c r="F142" s="194" t="s">
        <v>4382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236</v>
      </c>
      <c r="AU142" s="19" t="s">
        <v>82</v>
      </c>
    </row>
    <row r="143" spans="1:65" s="13" customFormat="1" ht="11.25">
      <c r="B143" s="198"/>
      <c r="C143" s="199"/>
      <c r="D143" s="200" t="s">
        <v>238</v>
      </c>
      <c r="E143" s="201" t="s">
        <v>19</v>
      </c>
      <c r="F143" s="202" t="s">
        <v>2390</v>
      </c>
      <c r="G143" s="199"/>
      <c r="H143" s="201" t="s">
        <v>19</v>
      </c>
      <c r="I143" s="203"/>
      <c r="J143" s="199"/>
      <c r="K143" s="199"/>
      <c r="L143" s="204"/>
      <c r="M143" s="205"/>
      <c r="N143" s="206"/>
      <c r="O143" s="206"/>
      <c r="P143" s="206"/>
      <c r="Q143" s="206"/>
      <c r="R143" s="206"/>
      <c r="S143" s="206"/>
      <c r="T143" s="207"/>
      <c r="AT143" s="208" t="s">
        <v>238</v>
      </c>
      <c r="AU143" s="208" t="s">
        <v>82</v>
      </c>
      <c r="AV143" s="13" t="s">
        <v>80</v>
      </c>
      <c r="AW143" s="13" t="s">
        <v>35</v>
      </c>
      <c r="AX143" s="13" t="s">
        <v>73</v>
      </c>
      <c r="AY143" s="208" t="s">
        <v>226</v>
      </c>
    </row>
    <row r="144" spans="1:65" s="13" customFormat="1" ht="11.25">
      <c r="B144" s="198"/>
      <c r="C144" s="199"/>
      <c r="D144" s="200" t="s">
        <v>238</v>
      </c>
      <c r="E144" s="201" t="s">
        <v>19</v>
      </c>
      <c r="F144" s="202" t="s">
        <v>182</v>
      </c>
      <c r="G144" s="199"/>
      <c r="H144" s="201" t="s">
        <v>19</v>
      </c>
      <c r="I144" s="203"/>
      <c r="J144" s="199"/>
      <c r="K144" s="199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238</v>
      </c>
      <c r="AU144" s="208" t="s">
        <v>82</v>
      </c>
      <c r="AV144" s="13" t="s">
        <v>80</v>
      </c>
      <c r="AW144" s="13" t="s">
        <v>35</v>
      </c>
      <c r="AX144" s="13" t="s">
        <v>73</v>
      </c>
      <c r="AY144" s="208" t="s">
        <v>226</v>
      </c>
    </row>
    <row r="145" spans="1:65" s="14" customFormat="1" ht="11.25">
      <c r="B145" s="209"/>
      <c r="C145" s="210"/>
      <c r="D145" s="200" t="s">
        <v>238</v>
      </c>
      <c r="E145" s="211" t="s">
        <v>19</v>
      </c>
      <c r="F145" s="212" t="s">
        <v>4383</v>
      </c>
      <c r="G145" s="210"/>
      <c r="H145" s="213">
        <v>18.48</v>
      </c>
      <c r="I145" s="214"/>
      <c r="J145" s="210"/>
      <c r="K145" s="210"/>
      <c r="L145" s="215"/>
      <c r="M145" s="216"/>
      <c r="N145" s="217"/>
      <c r="O145" s="217"/>
      <c r="P145" s="217"/>
      <c r="Q145" s="217"/>
      <c r="R145" s="217"/>
      <c r="S145" s="217"/>
      <c r="T145" s="218"/>
      <c r="AT145" s="219" t="s">
        <v>238</v>
      </c>
      <c r="AU145" s="219" t="s">
        <v>82</v>
      </c>
      <c r="AV145" s="14" t="s">
        <v>82</v>
      </c>
      <c r="AW145" s="14" t="s">
        <v>35</v>
      </c>
      <c r="AX145" s="14" t="s">
        <v>73</v>
      </c>
      <c r="AY145" s="219" t="s">
        <v>226</v>
      </c>
    </row>
    <row r="146" spans="1:65" s="14" customFormat="1" ht="11.25">
      <c r="B146" s="209"/>
      <c r="C146" s="210"/>
      <c r="D146" s="200" t="s">
        <v>238</v>
      </c>
      <c r="E146" s="211" t="s">
        <v>19</v>
      </c>
      <c r="F146" s="212" t="s">
        <v>4384</v>
      </c>
      <c r="G146" s="210"/>
      <c r="H146" s="213">
        <v>3.96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238</v>
      </c>
      <c r="AU146" s="219" t="s">
        <v>82</v>
      </c>
      <c r="AV146" s="14" t="s">
        <v>82</v>
      </c>
      <c r="AW146" s="14" t="s">
        <v>35</v>
      </c>
      <c r="AX146" s="14" t="s">
        <v>73</v>
      </c>
      <c r="AY146" s="219" t="s">
        <v>226</v>
      </c>
    </row>
    <row r="147" spans="1:65" s="15" customFormat="1" ht="11.25">
      <c r="B147" s="220"/>
      <c r="C147" s="221"/>
      <c r="D147" s="200" t="s">
        <v>238</v>
      </c>
      <c r="E147" s="222" t="s">
        <v>19</v>
      </c>
      <c r="F147" s="223" t="s">
        <v>241</v>
      </c>
      <c r="G147" s="221"/>
      <c r="H147" s="224">
        <v>22.44</v>
      </c>
      <c r="I147" s="225"/>
      <c r="J147" s="221"/>
      <c r="K147" s="221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238</v>
      </c>
      <c r="AU147" s="230" t="s">
        <v>82</v>
      </c>
      <c r="AV147" s="15" t="s">
        <v>143</v>
      </c>
      <c r="AW147" s="15" t="s">
        <v>35</v>
      </c>
      <c r="AX147" s="15" t="s">
        <v>80</v>
      </c>
      <c r="AY147" s="230" t="s">
        <v>226</v>
      </c>
    </row>
    <row r="148" spans="1:65" s="2" customFormat="1" ht="24.2" customHeight="1">
      <c r="A148" s="36"/>
      <c r="B148" s="37"/>
      <c r="C148" s="180" t="s">
        <v>258</v>
      </c>
      <c r="D148" s="180" t="s">
        <v>229</v>
      </c>
      <c r="E148" s="181" t="s">
        <v>2427</v>
      </c>
      <c r="F148" s="182" t="s">
        <v>2428</v>
      </c>
      <c r="G148" s="183" t="s">
        <v>232</v>
      </c>
      <c r="H148" s="184">
        <v>25.16</v>
      </c>
      <c r="I148" s="185"/>
      <c r="J148" s="186">
        <f>ROUND(I148*H148,2)</f>
        <v>0</v>
      </c>
      <c r="K148" s="182" t="s">
        <v>233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143</v>
      </c>
      <c r="AT148" s="191" t="s">
        <v>229</v>
      </c>
      <c r="AU148" s="191" t="s">
        <v>82</v>
      </c>
      <c r="AY148" s="19" t="s">
        <v>226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143</v>
      </c>
      <c r="BM148" s="191" t="s">
        <v>4385</v>
      </c>
    </row>
    <row r="149" spans="1:65" s="2" customFormat="1" ht="11.25">
      <c r="A149" s="36"/>
      <c r="B149" s="37"/>
      <c r="C149" s="38"/>
      <c r="D149" s="193" t="s">
        <v>236</v>
      </c>
      <c r="E149" s="38"/>
      <c r="F149" s="194" t="s">
        <v>2430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236</v>
      </c>
      <c r="AU149" s="19" t="s">
        <v>82</v>
      </c>
    </row>
    <row r="150" spans="1:65" s="2" customFormat="1" ht="24.2" customHeight="1">
      <c r="A150" s="36"/>
      <c r="B150" s="37"/>
      <c r="C150" s="180" t="s">
        <v>265</v>
      </c>
      <c r="D150" s="180" t="s">
        <v>229</v>
      </c>
      <c r="E150" s="181" t="s">
        <v>4386</v>
      </c>
      <c r="F150" s="182" t="s">
        <v>4387</v>
      </c>
      <c r="G150" s="183" t="s">
        <v>232</v>
      </c>
      <c r="H150" s="184">
        <v>22.44</v>
      </c>
      <c r="I150" s="185"/>
      <c r="J150" s="186">
        <f>ROUND(I150*H150,2)</f>
        <v>0</v>
      </c>
      <c r="K150" s="182" t="s">
        <v>233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143</v>
      </c>
      <c r="AT150" s="191" t="s">
        <v>229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143</v>
      </c>
      <c r="BM150" s="191" t="s">
        <v>4388</v>
      </c>
    </row>
    <row r="151" spans="1:65" s="2" customFormat="1" ht="11.25">
      <c r="A151" s="36"/>
      <c r="B151" s="37"/>
      <c r="C151" s="38"/>
      <c r="D151" s="193" t="s">
        <v>236</v>
      </c>
      <c r="E151" s="38"/>
      <c r="F151" s="194" t="s">
        <v>4389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236</v>
      </c>
      <c r="AU151" s="19" t="s">
        <v>82</v>
      </c>
    </row>
    <row r="152" spans="1:65" s="2" customFormat="1" ht="37.9" customHeight="1">
      <c r="A152" s="36"/>
      <c r="B152" s="37"/>
      <c r="C152" s="180" t="s">
        <v>270</v>
      </c>
      <c r="D152" s="180" t="s">
        <v>229</v>
      </c>
      <c r="E152" s="181" t="s">
        <v>1223</v>
      </c>
      <c r="F152" s="182" t="s">
        <v>1224</v>
      </c>
      <c r="G152" s="183" t="s">
        <v>420</v>
      </c>
      <c r="H152" s="184">
        <v>15.096</v>
      </c>
      <c r="I152" s="185"/>
      <c r="J152" s="186">
        <f>ROUND(I152*H152,2)</f>
        <v>0</v>
      </c>
      <c r="K152" s="182" t="s">
        <v>233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143</v>
      </c>
      <c r="AT152" s="191" t="s">
        <v>229</v>
      </c>
      <c r="AU152" s="191" t="s">
        <v>82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143</v>
      </c>
      <c r="BM152" s="191" t="s">
        <v>4390</v>
      </c>
    </row>
    <row r="153" spans="1:65" s="2" customFormat="1" ht="11.25">
      <c r="A153" s="36"/>
      <c r="B153" s="37"/>
      <c r="C153" s="38"/>
      <c r="D153" s="193" t="s">
        <v>236</v>
      </c>
      <c r="E153" s="38"/>
      <c r="F153" s="194" t="s">
        <v>1226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236</v>
      </c>
      <c r="AU153" s="19" t="s">
        <v>82</v>
      </c>
    </row>
    <row r="154" spans="1:65" s="13" customFormat="1" ht="11.25">
      <c r="B154" s="198"/>
      <c r="C154" s="199"/>
      <c r="D154" s="200" t="s">
        <v>238</v>
      </c>
      <c r="E154" s="201" t="s">
        <v>19</v>
      </c>
      <c r="F154" s="202" t="s">
        <v>1227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238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226</v>
      </c>
    </row>
    <row r="155" spans="1:65" s="14" customFormat="1" ht="11.25">
      <c r="B155" s="209"/>
      <c r="C155" s="210"/>
      <c r="D155" s="200" t="s">
        <v>238</v>
      </c>
      <c r="E155" s="211" t="s">
        <v>19</v>
      </c>
      <c r="F155" s="212" t="s">
        <v>4391</v>
      </c>
      <c r="G155" s="210"/>
      <c r="H155" s="213">
        <v>15.096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238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226</v>
      </c>
    </row>
    <row r="156" spans="1:65" s="15" customFormat="1" ht="11.25">
      <c r="B156" s="220"/>
      <c r="C156" s="221"/>
      <c r="D156" s="200" t="s">
        <v>238</v>
      </c>
      <c r="E156" s="222" t="s">
        <v>19</v>
      </c>
      <c r="F156" s="223" t="s">
        <v>241</v>
      </c>
      <c r="G156" s="221"/>
      <c r="H156" s="224">
        <v>15.096</v>
      </c>
      <c r="I156" s="225"/>
      <c r="J156" s="221"/>
      <c r="K156" s="221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238</v>
      </c>
      <c r="AU156" s="230" t="s">
        <v>82</v>
      </c>
      <c r="AV156" s="15" t="s">
        <v>143</v>
      </c>
      <c r="AW156" s="15" t="s">
        <v>35</v>
      </c>
      <c r="AX156" s="15" t="s">
        <v>80</v>
      </c>
      <c r="AY156" s="230" t="s">
        <v>226</v>
      </c>
    </row>
    <row r="157" spans="1:65" s="2" customFormat="1" ht="37.9" customHeight="1">
      <c r="A157" s="36"/>
      <c r="B157" s="37"/>
      <c r="C157" s="180" t="s">
        <v>275</v>
      </c>
      <c r="D157" s="180" t="s">
        <v>229</v>
      </c>
      <c r="E157" s="181" t="s">
        <v>1229</v>
      </c>
      <c r="F157" s="182" t="s">
        <v>1230</v>
      </c>
      <c r="G157" s="183" t="s">
        <v>420</v>
      </c>
      <c r="H157" s="184">
        <v>15.256</v>
      </c>
      <c r="I157" s="185"/>
      <c r="J157" s="186">
        <f>ROUND(I157*H157,2)</f>
        <v>0</v>
      </c>
      <c r="K157" s="182" t="s">
        <v>233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143</v>
      </c>
      <c r="AT157" s="191" t="s">
        <v>229</v>
      </c>
      <c r="AU157" s="191" t="s">
        <v>82</v>
      </c>
      <c r="AY157" s="19" t="s">
        <v>226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143</v>
      </c>
      <c r="BM157" s="191" t="s">
        <v>4392</v>
      </c>
    </row>
    <row r="158" spans="1:65" s="2" customFormat="1" ht="11.25">
      <c r="A158" s="36"/>
      <c r="B158" s="37"/>
      <c r="C158" s="38"/>
      <c r="D158" s="193" t="s">
        <v>236</v>
      </c>
      <c r="E158" s="38"/>
      <c r="F158" s="194" t="s">
        <v>1232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236</v>
      </c>
      <c r="AU158" s="19" t="s">
        <v>82</v>
      </c>
    </row>
    <row r="159" spans="1:65" s="13" customFormat="1" ht="11.25">
      <c r="B159" s="198"/>
      <c r="C159" s="199"/>
      <c r="D159" s="200" t="s">
        <v>238</v>
      </c>
      <c r="E159" s="201" t="s">
        <v>19</v>
      </c>
      <c r="F159" s="202" t="s">
        <v>1233</v>
      </c>
      <c r="G159" s="199"/>
      <c r="H159" s="201" t="s">
        <v>19</v>
      </c>
      <c r="I159" s="203"/>
      <c r="J159" s="199"/>
      <c r="K159" s="199"/>
      <c r="L159" s="204"/>
      <c r="M159" s="205"/>
      <c r="N159" s="206"/>
      <c r="O159" s="206"/>
      <c r="P159" s="206"/>
      <c r="Q159" s="206"/>
      <c r="R159" s="206"/>
      <c r="S159" s="206"/>
      <c r="T159" s="207"/>
      <c r="AT159" s="208" t="s">
        <v>238</v>
      </c>
      <c r="AU159" s="208" t="s">
        <v>82</v>
      </c>
      <c r="AV159" s="13" t="s">
        <v>80</v>
      </c>
      <c r="AW159" s="13" t="s">
        <v>35</v>
      </c>
      <c r="AX159" s="13" t="s">
        <v>73</v>
      </c>
      <c r="AY159" s="208" t="s">
        <v>226</v>
      </c>
    </row>
    <row r="160" spans="1:65" s="14" customFormat="1" ht="11.25">
      <c r="B160" s="209"/>
      <c r="C160" s="210"/>
      <c r="D160" s="200" t="s">
        <v>238</v>
      </c>
      <c r="E160" s="211" t="s">
        <v>19</v>
      </c>
      <c r="F160" s="212" t="s">
        <v>4393</v>
      </c>
      <c r="G160" s="210"/>
      <c r="H160" s="213">
        <v>30.352</v>
      </c>
      <c r="I160" s="214"/>
      <c r="J160" s="210"/>
      <c r="K160" s="210"/>
      <c r="L160" s="215"/>
      <c r="M160" s="216"/>
      <c r="N160" s="217"/>
      <c r="O160" s="217"/>
      <c r="P160" s="217"/>
      <c r="Q160" s="217"/>
      <c r="R160" s="217"/>
      <c r="S160" s="217"/>
      <c r="T160" s="218"/>
      <c r="AT160" s="219" t="s">
        <v>238</v>
      </c>
      <c r="AU160" s="219" t="s">
        <v>82</v>
      </c>
      <c r="AV160" s="14" t="s">
        <v>82</v>
      </c>
      <c r="AW160" s="14" t="s">
        <v>35</v>
      </c>
      <c r="AX160" s="14" t="s">
        <v>73</v>
      </c>
      <c r="AY160" s="219" t="s">
        <v>226</v>
      </c>
    </row>
    <row r="161" spans="1:65" s="14" customFormat="1" ht="11.25">
      <c r="B161" s="209"/>
      <c r="C161" s="210"/>
      <c r="D161" s="200" t="s">
        <v>238</v>
      </c>
      <c r="E161" s="211" t="s">
        <v>19</v>
      </c>
      <c r="F161" s="212" t="s">
        <v>4394</v>
      </c>
      <c r="G161" s="210"/>
      <c r="H161" s="213">
        <v>-15.096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238</v>
      </c>
      <c r="AU161" s="219" t="s">
        <v>82</v>
      </c>
      <c r="AV161" s="14" t="s">
        <v>82</v>
      </c>
      <c r="AW161" s="14" t="s">
        <v>35</v>
      </c>
      <c r="AX161" s="14" t="s">
        <v>73</v>
      </c>
      <c r="AY161" s="219" t="s">
        <v>226</v>
      </c>
    </row>
    <row r="162" spans="1:65" s="15" customFormat="1" ht="11.25">
      <c r="B162" s="220"/>
      <c r="C162" s="221"/>
      <c r="D162" s="200" t="s">
        <v>238</v>
      </c>
      <c r="E162" s="222" t="s">
        <v>19</v>
      </c>
      <c r="F162" s="223" t="s">
        <v>241</v>
      </c>
      <c r="G162" s="221"/>
      <c r="H162" s="224">
        <v>15.256</v>
      </c>
      <c r="I162" s="225"/>
      <c r="J162" s="221"/>
      <c r="K162" s="221"/>
      <c r="L162" s="226"/>
      <c r="M162" s="227"/>
      <c r="N162" s="228"/>
      <c r="O162" s="228"/>
      <c r="P162" s="228"/>
      <c r="Q162" s="228"/>
      <c r="R162" s="228"/>
      <c r="S162" s="228"/>
      <c r="T162" s="229"/>
      <c r="AT162" s="230" t="s">
        <v>238</v>
      </c>
      <c r="AU162" s="230" t="s">
        <v>82</v>
      </c>
      <c r="AV162" s="15" t="s">
        <v>143</v>
      </c>
      <c r="AW162" s="15" t="s">
        <v>35</v>
      </c>
      <c r="AX162" s="15" t="s">
        <v>80</v>
      </c>
      <c r="AY162" s="230" t="s">
        <v>226</v>
      </c>
    </row>
    <row r="163" spans="1:65" s="2" customFormat="1" ht="24.2" customHeight="1">
      <c r="A163" s="36"/>
      <c r="B163" s="37"/>
      <c r="C163" s="180" t="s">
        <v>281</v>
      </c>
      <c r="D163" s="180" t="s">
        <v>229</v>
      </c>
      <c r="E163" s="181" t="s">
        <v>711</v>
      </c>
      <c r="F163" s="182" t="s">
        <v>712</v>
      </c>
      <c r="G163" s="183" t="s">
        <v>420</v>
      </c>
      <c r="H163" s="184">
        <v>15.096</v>
      </c>
      <c r="I163" s="185"/>
      <c r="J163" s="186">
        <f>ROUND(I163*H163,2)</f>
        <v>0</v>
      </c>
      <c r="K163" s="182" t="s">
        <v>233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143</v>
      </c>
      <c r="AT163" s="191" t="s">
        <v>229</v>
      </c>
      <c r="AU163" s="191" t="s">
        <v>82</v>
      </c>
      <c r="AY163" s="19" t="s">
        <v>226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143</v>
      </c>
      <c r="BM163" s="191" t="s">
        <v>4395</v>
      </c>
    </row>
    <row r="164" spans="1:65" s="2" customFormat="1" ht="11.25">
      <c r="A164" s="36"/>
      <c r="B164" s="37"/>
      <c r="C164" s="38"/>
      <c r="D164" s="193" t="s">
        <v>236</v>
      </c>
      <c r="E164" s="38"/>
      <c r="F164" s="194" t="s">
        <v>714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236</v>
      </c>
      <c r="AU164" s="19" t="s">
        <v>82</v>
      </c>
    </row>
    <row r="165" spans="1:65" s="2" customFormat="1" ht="24.2" customHeight="1">
      <c r="A165" s="36"/>
      <c r="B165" s="37"/>
      <c r="C165" s="180" t="s">
        <v>285</v>
      </c>
      <c r="D165" s="180" t="s">
        <v>229</v>
      </c>
      <c r="E165" s="181" t="s">
        <v>1237</v>
      </c>
      <c r="F165" s="182" t="s">
        <v>1238</v>
      </c>
      <c r="G165" s="183" t="s">
        <v>245</v>
      </c>
      <c r="H165" s="184">
        <v>27.460999999999999</v>
      </c>
      <c r="I165" s="185"/>
      <c r="J165" s="186">
        <f>ROUND(I165*H165,2)</f>
        <v>0</v>
      </c>
      <c r="K165" s="182" t="s">
        <v>233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143</v>
      </c>
      <c r="AT165" s="191" t="s">
        <v>229</v>
      </c>
      <c r="AU165" s="191" t="s">
        <v>82</v>
      </c>
      <c r="AY165" s="19" t="s">
        <v>226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143</v>
      </c>
      <c r="BM165" s="191" t="s">
        <v>4396</v>
      </c>
    </row>
    <row r="166" spans="1:65" s="2" customFormat="1" ht="11.25">
      <c r="A166" s="36"/>
      <c r="B166" s="37"/>
      <c r="C166" s="38"/>
      <c r="D166" s="193" t="s">
        <v>236</v>
      </c>
      <c r="E166" s="38"/>
      <c r="F166" s="194" t="s">
        <v>1240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236</v>
      </c>
      <c r="AU166" s="19" t="s">
        <v>82</v>
      </c>
    </row>
    <row r="167" spans="1:65" s="14" customFormat="1" ht="11.25">
      <c r="B167" s="209"/>
      <c r="C167" s="210"/>
      <c r="D167" s="200" t="s">
        <v>238</v>
      </c>
      <c r="E167" s="210"/>
      <c r="F167" s="212" t="s">
        <v>4397</v>
      </c>
      <c r="G167" s="210"/>
      <c r="H167" s="213">
        <v>27.460999999999999</v>
      </c>
      <c r="I167" s="214"/>
      <c r="J167" s="210"/>
      <c r="K167" s="210"/>
      <c r="L167" s="215"/>
      <c r="M167" s="216"/>
      <c r="N167" s="217"/>
      <c r="O167" s="217"/>
      <c r="P167" s="217"/>
      <c r="Q167" s="217"/>
      <c r="R167" s="217"/>
      <c r="S167" s="217"/>
      <c r="T167" s="218"/>
      <c r="AT167" s="219" t="s">
        <v>238</v>
      </c>
      <c r="AU167" s="219" t="s">
        <v>82</v>
      </c>
      <c r="AV167" s="14" t="s">
        <v>82</v>
      </c>
      <c r="AW167" s="14" t="s">
        <v>4</v>
      </c>
      <c r="AX167" s="14" t="s">
        <v>80</v>
      </c>
      <c r="AY167" s="219" t="s">
        <v>226</v>
      </c>
    </row>
    <row r="168" spans="1:65" s="2" customFormat="1" ht="24.2" customHeight="1">
      <c r="A168" s="36"/>
      <c r="B168" s="37"/>
      <c r="C168" s="180" t="s">
        <v>290</v>
      </c>
      <c r="D168" s="180" t="s">
        <v>229</v>
      </c>
      <c r="E168" s="181" t="s">
        <v>1242</v>
      </c>
      <c r="F168" s="182" t="s">
        <v>1243</v>
      </c>
      <c r="G168" s="183" t="s">
        <v>420</v>
      </c>
      <c r="H168" s="184">
        <v>15.256</v>
      </c>
      <c r="I168" s="185"/>
      <c r="J168" s="186">
        <f>ROUND(I168*H168,2)</f>
        <v>0</v>
      </c>
      <c r="K168" s="182" t="s">
        <v>233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143</v>
      </c>
      <c r="AT168" s="191" t="s">
        <v>229</v>
      </c>
      <c r="AU168" s="191" t="s">
        <v>82</v>
      </c>
      <c r="AY168" s="19" t="s">
        <v>226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143</v>
      </c>
      <c r="BM168" s="191" t="s">
        <v>4398</v>
      </c>
    </row>
    <row r="169" spans="1:65" s="2" customFormat="1" ht="11.25">
      <c r="A169" s="36"/>
      <c r="B169" s="37"/>
      <c r="C169" s="38"/>
      <c r="D169" s="193" t="s">
        <v>236</v>
      </c>
      <c r="E169" s="38"/>
      <c r="F169" s="194" t="s">
        <v>1245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236</v>
      </c>
      <c r="AU169" s="19" t="s">
        <v>82</v>
      </c>
    </row>
    <row r="170" spans="1:65" s="2" customFormat="1" ht="24.2" customHeight="1">
      <c r="A170" s="36"/>
      <c r="B170" s="37"/>
      <c r="C170" s="180" t="s">
        <v>294</v>
      </c>
      <c r="D170" s="180" t="s">
        <v>229</v>
      </c>
      <c r="E170" s="181" t="s">
        <v>715</v>
      </c>
      <c r="F170" s="182" t="s">
        <v>716</v>
      </c>
      <c r="G170" s="183" t="s">
        <v>420</v>
      </c>
      <c r="H170" s="184">
        <v>15.096</v>
      </c>
      <c r="I170" s="185"/>
      <c r="J170" s="186">
        <f>ROUND(I170*H170,2)</f>
        <v>0</v>
      </c>
      <c r="K170" s="182" t="s">
        <v>233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143</v>
      </c>
      <c r="AT170" s="191" t="s">
        <v>229</v>
      </c>
      <c r="AU170" s="191" t="s">
        <v>82</v>
      </c>
      <c r="AY170" s="19" t="s">
        <v>226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143</v>
      </c>
      <c r="BM170" s="191" t="s">
        <v>4399</v>
      </c>
    </row>
    <row r="171" spans="1:65" s="2" customFormat="1" ht="11.25">
      <c r="A171" s="36"/>
      <c r="B171" s="37"/>
      <c r="C171" s="38"/>
      <c r="D171" s="193" t="s">
        <v>236</v>
      </c>
      <c r="E171" s="38"/>
      <c r="F171" s="194" t="s">
        <v>718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236</v>
      </c>
      <c r="AU171" s="19" t="s">
        <v>82</v>
      </c>
    </row>
    <row r="172" spans="1:65" s="13" customFormat="1" ht="11.25">
      <c r="B172" s="198"/>
      <c r="C172" s="199"/>
      <c r="D172" s="200" t="s">
        <v>238</v>
      </c>
      <c r="E172" s="201" t="s">
        <v>19</v>
      </c>
      <c r="F172" s="202" t="s">
        <v>2444</v>
      </c>
      <c r="G172" s="199"/>
      <c r="H172" s="201" t="s">
        <v>19</v>
      </c>
      <c r="I172" s="203"/>
      <c r="J172" s="199"/>
      <c r="K172" s="199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238</v>
      </c>
      <c r="AU172" s="208" t="s">
        <v>82</v>
      </c>
      <c r="AV172" s="13" t="s">
        <v>80</v>
      </c>
      <c r="AW172" s="13" t="s">
        <v>35</v>
      </c>
      <c r="AX172" s="13" t="s">
        <v>73</v>
      </c>
      <c r="AY172" s="208" t="s">
        <v>226</v>
      </c>
    </row>
    <row r="173" spans="1:65" s="14" customFormat="1" ht="11.25">
      <c r="B173" s="209"/>
      <c r="C173" s="210"/>
      <c r="D173" s="200" t="s">
        <v>238</v>
      </c>
      <c r="E173" s="211" t="s">
        <v>19</v>
      </c>
      <c r="F173" s="212" t="s">
        <v>4400</v>
      </c>
      <c r="G173" s="210"/>
      <c r="H173" s="213">
        <v>30.352</v>
      </c>
      <c r="I173" s="214"/>
      <c r="J173" s="210"/>
      <c r="K173" s="210"/>
      <c r="L173" s="215"/>
      <c r="M173" s="216"/>
      <c r="N173" s="217"/>
      <c r="O173" s="217"/>
      <c r="P173" s="217"/>
      <c r="Q173" s="217"/>
      <c r="R173" s="217"/>
      <c r="S173" s="217"/>
      <c r="T173" s="218"/>
      <c r="AT173" s="219" t="s">
        <v>238</v>
      </c>
      <c r="AU173" s="219" t="s">
        <v>82</v>
      </c>
      <c r="AV173" s="14" t="s">
        <v>82</v>
      </c>
      <c r="AW173" s="14" t="s">
        <v>35</v>
      </c>
      <c r="AX173" s="14" t="s">
        <v>73</v>
      </c>
      <c r="AY173" s="219" t="s">
        <v>226</v>
      </c>
    </row>
    <row r="174" spans="1:65" s="16" customFormat="1" ht="11.25">
      <c r="B174" s="253"/>
      <c r="C174" s="254"/>
      <c r="D174" s="200" t="s">
        <v>238</v>
      </c>
      <c r="E174" s="255" t="s">
        <v>19</v>
      </c>
      <c r="F174" s="256" t="s">
        <v>1207</v>
      </c>
      <c r="G174" s="254"/>
      <c r="H174" s="257">
        <v>30.352</v>
      </c>
      <c r="I174" s="258"/>
      <c r="J174" s="254"/>
      <c r="K174" s="254"/>
      <c r="L174" s="259"/>
      <c r="M174" s="260"/>
      <c r="N174" s="261"/>
      <c r="O174" s="261"/>
      <c r="P174" s="261"/>
      <c r="Q174" s="261"/>
      <c r="R174" s="261"/>
      <c r="S174" s="261"/>
      <c r="T174" s="262"/>
      <c r="AT174" s="263" t="s">
        <v>238</v>
      </c>
      <c r="AU174" s="263" t="s">
        <v>82</v>
      </c>
      <c r="AV174" s="16" t="s">
        <v>90</v>
      </c>
      <c r="AW174" s="16" t="s">
        <v>35</v>
      </c>
      <c r="AX174" s="16" t="s">
        <v>73</v>
      </c>
      <c r="AY174" s="263" t="s">
        <v>226</v>
      </c>
    </row>
    <row r="175" spans="1:65" s="13" customFormat="1" ht="11.25">
      <c r="B175" s="198"/>
      <c r="C175" s="199"/>
      <c r="D175" s="200" t="s">
        <v>238</v>
      </c>
      <c r="E175" s="201" t="s">
        <v>19</v>
      </c>
      <c r="F175" s="202" t="s">
        <v>4401</v>
      </c>
      <c r="G175" s="199"/>
      <c r="H175" s="201" t="s">
        <v>19</v>
      </c>
      <c r="I175" s="203"/>
      <c r="J175" s="199"/>
      <c r="K175" s="199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238</v>
      </c>
      <c r="AU175" s="208" t="s">
        <v>82</v>
      </c>
      <c r="AV175" s="13" t="s">
        <v>80</v>
      </c>
      <c r="AW175" s="13" t="s">
        <v>35</v>
      </c>
      <c r="AX175" s="13" t="s">
        <v>73</v>
      </c>
      <c r="AY175" s="208" t="s">
        <v>226</v>
      </c>
    </row>
    <row r="176" spans="1:65" s="14" customFormat="1" ht="11.25">
      <c r="B176" s="209"/>
      <c r="C176" s="210"/>
      <c r="D176" s="200" t="s">
        <v>238</v>
      </c>
      <c r="E176" s="211" t="s">
        <v>19</v>
      </c>
      <c r="F176" s="212" t="s">
        <v>4402</v>
      </c>
      <c r="G176" s="210"/>
      <c r="H176" s="213">
        <v>-6.0949999999999998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238</v>
      </c>
      <c r="AU176" s="219" t="s">
        <v>82</v>
      </c>
      <c r="AV176" s="14" t="s">
        <v>82</v>
      </c>
      <c r="AW176" s="14" t="s">
        <v>35</v>
      </c>
      <c r="AX176" s="14" t="s">
        <v>73</v>
      </c>
      <c r="AY176" s="219" t="s">
        <v>226</v>
      </c>
    </row>
    <row r="177" spans="1:65" s="16" customFormat="1" ht="11.25">
      <c r="B177" s="253"/>
      <c r="C177" s="254"/>
      <c r="D177" s="200" t="s">
        <v>238</v>
      </c>
      <c r="E177" s="255" t="s">
        <v>19</v>
      </c>
      <c r="F177" s="256" t="s">
        <v>1207</v>
      </c>
      <c r="G177" s="254"/>
      <c r="H177" s="257">
        <v>-6.0949999999999998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238</v>
      </c>
      <c r="AU177" s="263" t="s">
        <v>82</v>
      </c>
      <c r="AV177" s="16" t="s">
        <v>90</v>
      </c>
      <c r="AW177" s="16" t="s">
        <v>35</v>
      </c>
      <c r="AX177" s="16" t="s">
        <v>73</v>
      </c>
      <c r="AY177" s="263" t="s">
        <v>226</v>
      </c>
    </row>
    <row r="178" spans="1:65" s="13" customFormat="1" ht="11.25">
      <c r="B178" s="198"/>
      <c r="C178" s="199"/>
      <c r="D178" s="200" t="s">
        <v>238</v>
      </c>
      <c r="E178" s="201" t="s">
        <v>19</v>
      </c>
      <c r="F178" s="202" t="s">
        <v>2448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238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226</v>
      </c>
    </row>
    <row r="179" spans="1:65" s="14" customFormat="1" ht="11.25">
      <c r="B179" s="209"/>
      <c r="C179" s="210"/>
      <c r="D179" s="200" t="s">
        <v>238</v>
      </c>
      <c r="E179" s="211" t="s">
        <v>19</v>
      </c>
      <c r="F179" s="212" t="s">
        <v>4403</v>
      </c>
      <c r="G179" s="210"/>
      <c r="H179" s="213">
        <v>-5.5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238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226</v>
      </c>
    </row>
    <row r="180" spans="1:65" s="16" customFormat="1" ht="11.25">
      <c r="B180" s="253"/>
      <c r="C180" s="254"/>
      <c r="D180" s="200" t="s">
        <v>238</v>
      </c>
      <c r="E180" s="255" t="s">
        <v>19</v>
      </c>
      <c r="F180" s="256" t="s">
        <v>1207</v>
      </c>
      <c r="G180" s="254"/>
      <c r="H180" s="257">
        <v>-5.5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238</v>
      </c>
      <c r="AU180" s="263" t="s">
        <v>82</v>
      </c>
      <c r="AV180" s="16" t="s">
        <v>90</v>
      </c>
      <c r="AW180" s="16" t="s">
        <v>35</v>
      </c>
      <c r="AX180" s="16" t="s">
        <v>73</v>
      </c>
      <c r="AY180" s="263" t="s">
        <v>226</v>
      </c>
    </row>
    <row r="181" spans="1:65" s="13" customFormat="1" ht="11.25">
      <c r="B181" s="198"/>
      <c r="C181" s="199"/>
      <c r="D181" s="200" t="s">
        <v>238</v>
      </c>
      <c r="E181" s="201" t="s">
        <v>19</v>
      </c>
      <c r="F181" s="202" t="s">
        <v>2452</v>
      </c>
      <c r="G181" s="199"/>
      <c r="H181" s="201" t="s">
        <v>19</v>
      </c>
      <c r="I181" s="203"/>
      <c r="J181" s="199"/>
      <c r="K181" s="199"/>
      <c r="L181" s="204"/>
      <c r="M181" s="205"/>
      <c r="N181" s="206"/>
      <c r="O181" s="206"/>
      <c r="P181" s="206"/>
      <c r="Q181" s="206"/>
      <c r="R181" s="206"/>
      <c r="S181" s="206"/>
      <c r="T181" s="207"/>
      <c r="AT181" s="208" t="s">
        <v>238</v>
      </c>
      <c r="AU181" s="208" t="s">
        <v>82</v>
      </c>
      <c r="AV181" s="13" t="s">
        <v>80</v>
      </c>
      <c r="AW181" s="13" t="s">
        <v>35</v>
      </c>
      <c r="AX181" s="13" t="s">
        <v>73</v>
      </c>
      <c r="AY181" s="208" t="s">
        <v>226</v>
      </c>
    </row>
    <row r="182" spans="1:65" s="14" customFormat="1" ht="11.25">
      <c r="B182" s="209"/>
      <c r="C182" s="210"/>
      <c r="D182" s="200" t="s">
        <v>238</v>
      </c>
      <c r="E182" s="211" t="s">
        <v>19</v>
      </c>
      <c r="F182" s="212" t="s">
        <v>4404</v>
      </c>
      <c r="G182" s="210"/>
      <c r="H182" s="213">
        <v>-1.708</v>
      </c>
      <c r="I182" s="214"/>
      <c r="J182" s="210"/>
      <c r="K182" s="210"/>
      <c r="L182" s="215"/>
      <c r="M182" s="216"/>
      <c r="N182" s="217"/>
      <c r="O182" s="217"/>
      <c r="P182" s="217"/>
      <c r="Q182" s="217"/>
      <c r="R182" s="217"/>
      <c r="S182" s="217"/>
      <c r="T182" s="218"/>
      <c r="AT182" s="219" t="s">
        <v>238</v>
      </c>
      <c r="AU182" s="219" t="s">
        <v>82</v>
      </c>
      <c r="AV182" s="14" t="s">
        <v>82</v>
      </c>
      <c r="AW182" s="14" t="s">
        <v>35</v>
      </c>
      <c r="AX182" s="14" t="s">
        <v>73</v>
      </c>
      <c r="AY182" s="219" t="s">
        <v>226</v>
      </c>
    </row>
    <row r="183" spans="1:65" s="16" customFormat="1" ht="11.25">
      <c r="B183" s="253"/>
      <c r="C183" s="254"/>
      <c r="D183" s="200" t="s">
        <v>238</v>
      </c>
      <c r="E183" s="255" t="s">
        <v>19</v>
      </c>
      <c r="F183" s="256" t="s">
        <v>1207</v>
      </c>
      <c r="G183" s="254"/>
      <c r="H183" s="257">
        <v>-1.708</v>
      </c>
      <c r="I183" s="258"/>
      <c r="J183" s="254"/>
      <c r="K183" s="254"/>
      <c r="L183" s="259"/>
      <c r="M183" s="260"/>
      <c r="N183" s="261"/>
      <c r="O183" s="261"/>
      <c r="P183" s="261"/>
      <c r="Q183" s="261"/>
      <c r="R183" s="261"/>
      <c r="S183" s="261"/>
      <c r="T183" s="262"/>
      <c r="AT183" s="263" t="s">
        <v>238</v>
      </c>
      <c r="AU183" s="263" t="s">
        <v>82</v>
      </c>
      <c r="AV183" s="16" t="s">
        <v>90</v>
      </c>
      <c r="AW183" s="16" t="s">
        <v>35</v>
      </c>
      <c r="AX183" s="16" t="s">
        <v>73</v>
      </c>
      <c r="AY183" s="263" t="s">
        <v>226</v>
      </c>
    </row>
    <row r="184" spans="1:65" s="13" customFormat="1" ht="11.25">
      <c r="B184" s="198"/>
      <c r="C184" s="199"/>
      <c r="D184" s="200" t="s">
        <v>238</v>
      </c>
      <c r="E184" s="201" t="s">
        <v>19</v>
      </c>
      <c r="F184" s="202" t="s">
        <v>4405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238</v>
      </c>
      <c r="AU184" s="208" t="s">
        <v>82</v>
      </c>
      <c r="AV184" s="13" t="s">
        <v>80</v>
      </c>
      <c r="AW184" s="13" t="s">
        <v>35</v>
      </c>
      <c r="AX184" s="13" t="s">
        <v>73</v>
      </c>
      <c r="AY184" s="208" t="s">
        <v>226</v>
      </c>
    </row>
    <row r="185" spans="1:65" s="14" customFormat="1" ht="11.25">
      <c r="B185" s="209"/>
      <c r="C185" s="210"/>
      <c r="D185" s="200" t="s">
        <v>238</v>
      </c>
      <c r="E185" s="211" t="s">
        <v>19</v>
      </c>
      <c r="F185" s="212" t="s">
        <v>4406</v>
      </c>
      <c r="G185" s="210"/>
      <c r="H185" s="213">
        <v>-0.22500000000000001</v>
      </c>
      <c r="I185" s="214"/>
      <c r="J185" s="210"/>
      <c r="K185" s="210"/>
      <c r="L185" s="215"/>
      <c r="M185" s="216"/>
      <c r="N185" s="217"/>
      <c r="O185" s="217"/>
      <c r="P185" s="217"/>
      <c r="Q185" s="217"/>
      <c r="R185" s="217"/>
      <c r="S185" s="217"/>
      <c r="T185" s="218"/>
      <c r="AT185" s="219" t="s">
        <v>238</v>
      </c>
      <c r="AU185" s="219" t="s">
        <v>82</v>
      </c>
      <c r="AV185" s="14" t="s">
        <v>82</v>
      </c>
      <c r="AW185" s="14" t="s">
        <v>35</v>
      </c>
      <c r="AX185" s="14" t="s">
        <v>73</v>
      </c>
      <c r="AY185" s="219" t="s">
        <v>226</v>
      </c>
    </row>
    <row r="186" spans="1:65" s="16" customFormat="1" ht="11.25">
      <c r="B186" s="253"/>
      <c r="C186" s="254"/>
      <c r="D186" s="200" t="s">
        <v>238</v>
      </c>
      <c r="E186" s="255" t="s">
        <v>19</v>
      </c>
      <c r="F186" s="256" t="s">
        <v>1207</v>
      </c>
      <c r="G186" s="254"/>
      <c r="H186" s="257">
        <v>-0.22500000000000001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AT186" s="263" t="s">
        <v>238</v>
      </c>
      <c r="AU186" s="263" t="s">
        <v>82</v>
      </c>
      <c r="AV186" s="16" t="s">
        <v>90</v>
      </c>
      <c r="AW186" s="16" t="s">
        <v>35</v>
      </c>
      <c r="AX186" s="16" t="s">
        <v>73</v>
      </c>
      <c r="AY186" s="263" t="s">
        <v>226</v>
      </c>
    </row>
    <row r="187" spans="1:65" s="13" customFormat="1" ht="11.25">
      <c r="B187" s="198"/>
      <c r="C187" s="199"/>
      <c r="D187" s="200" t="s">
        <v>238</v>
      </c>
      <c r="E187" s="201" t="s">
        <v>19</v>
      </c>
      <c r="F187" s="202" t="s">
        <v>2456</v>
      </c>
      <c r="G187" s="199"/>
      <c r="H187" s="201" t="s">
        <v>19</v>
      </c>
      <c r="I187" s="203"/>
      <c r="J187" s="199"/>
      <c r="K187" s="199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238</v>
      </c>
      <c r="AU187" s="208" t="s">
        <v>82</v>
      </c>
      <c r="AV187" s="13" t="s">
        <v>80</v>
      </c>
      <c r="AW187" s="13" t="s">
        <v>35</v>
      </c>
      <c r="AX187" s="13" t="s">
        <v>73</v>
      </c>
      <c r="AY187" s="208" t="s">
        <v>226</v>
      </c>
    </row>
    <row r="188" spans="1:65" s="14" customFormat="1" ht="11.25">
      <c r="B188" s="209"/>
      <c r="C188" s="210"/>
      <c r="D188" s="200" t="s">
        <v>238</v>
      </c>
      <c r="E188" s="211" t="s">
        <v>19</v>
      </c>
      <c r="F188" s="212" t="s">
        <v>4407</v>
      </c>
      <c r="G188" s="210"/>
      <c r="H188" s="213">
        <v>-1.728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238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226</v>
      </c>
    </row>
    <row r="189" spans="1:65" s="16" customFormat="1" ht="11.25">
      <c r="B189" s="253"/>
      <c r="C189" s="254"/>
      <c r="D189" s="200" t="s">
        <v>238</v>
      </c>
      <c r="E189" s="255" t="s">
        <v>19</v>
      </c>
      <c r="F189" s="256" t="s">
        <v>1207</v>
      </c>
      <c r="G189" s="254"/>
      <c r="H189" s="257">
        <v>-1.728</v>
      </c>
      <c r="I189" s="258"/>
      <c r="J189" s="254"/>
      <c r="K189" s="254"/>
      <c r="L189" s="259"/>
      <c r="M189" s="260"/>
      <c r="N189" s="261"/>
      <c r="O189" s="261"/>
      <c r="P189" s="261"/>
      <c r="Q189" s="261"/>
      <c r="R189" s="261"/>
      <c r="S189" s="261"/>
      <c r="T189" s="262"/>
      <c r="AT189" s="263" t="s">
        <v>238</v>
      </c>
      <c r="AU189" s="263" t="s">
        <v>82</v>
      </c>
      <c r="AV189" s="16" t="s">
        <v>90</v>
      </c>
      <c r="AW189" s="16" t="s">
        <v>35</v>
      </c>
      <c r="AX189" s="16" t="s">
        <v>73</v>
      </c>
      <c r="AY189" s="263" t="s">
        <v>226</v>
      </c>
    </row>
    <row r="190" spans="1:65" s="15" customFormat="1" ht="11.25">
      <c r="B190" s="220"/>
      <c r="C190" s="221"/>
      <c r="D190" s="200" t="s">
        <v>238</v>
      </c>
      <c r="E190" s="222" t="s">
        <v>19</v>
      </c>
      <c r="F190" s="223" t="s">
        <v>241</v>
      </c>
      <c r="G190" s="221"/>
      <c r="H190" s="224">
        <v>15.096000000000002</v>
      </c>
      <c r="I190" s="225"/>
      <c r="J190" s="221"/>
      <c r="K190" s="221"/>
      <c r="L190" s="226"/>
      <c r="M190" s="227"/>
      <c r="N190" s="228"/>
      <c r="O190" s="228"/>
      <c r="P190" s="228"/>
      <c r="Q190" s="228"/>
      <c r="R190" s="228"/>
      <c r="S190" s="228"/>
      <c r="T190" s="229"/>
      <c r="AT190" s="230" t="s">
        <v>238</v>
      </c>
      <c r="AU190" s="230" t="s">
        <v>82</v>
      </c>
      <c r="AV190" s="15" t="s">
        <v>143</v>
      </c>
      <c r="AW190" s="15" t="s">
        <v>35</v>
      </c>
      <c r="AX190" s="15" t="s">
        <v>80</v>
      </c>
      <c r="AY190" s="230" t="s">
        <v>226</v>
      </c>
    </row>
    <row r="191" spans="1:65" s="2" customFormat="1" ht="37.9" customHeight="1">
      <c r="A191" s="36"/>
      <c r="B191" s="37"/>
      <c r="C191" s="180" t="s">
        <v>299</v>
      </c>
      <c r="D191" s="180" t="s">
        <v>229</v>
      </c>
      <c r="E191" s="181" t="s">
        <v>2474</v>
      </c>
      <c r="F191" s="182" t="s">
        <v>2475</v>
      </c>
      <c r="G191" s="183" t="s">
        <v>420</v>
      </c>
      <c r="H191" s="184">
        <v>6.0949999999999998</v>
      </c>
      <c r="I191" s="185"/>
      <c r="J191" s="186">
        <f>ROUND(I191*H191,2)</f>
        <v>0</v>
      </c>
      <c r="K191" s="182" t="s">
        <v>233</v>
      </c>
      <c r="L191" s="41"/>
      <c r="M191" s="187" t="s">
        <v>19</v>
      </c>
      <c r="N191" s="188" t="s">
        <v>44</v>
      </c>
      <c r="O191" s="66"/>
      <c r="P191" s="189">
        <f>O191*H191</f>
        <v>0</v>
      </c>
      <c r="Q191" s="189">
        <v>0</v>
      </c>
      <c r="R191" s="189">
        <f>Q191*H191</f>
        <v>0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143</v>
      </c>
      <c r="AT191" s="191" t="s">
        <v>229</v>
      </c>
      <c r="AU191" s="191" t="s">
        <v>82</v>
      </c>
      <c r="AY191" s="19" t="s">
        <v>226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143</v>
      </c>
      <c r="BM191" s="191" t="s">
        <v>4408</v>
      </c>
    </row>
    <row r="192" spans="1:65" s="2" customFormat="1" ht="11.25">
      <c r="A192" s="36"/>
      <c r="B192" s="37"/>
      <c r="C192" s="38"/>
      <c r="D192" s="193" t="s">
        <v>236</v>
      </c>
      <c r="E192" s="38"/>
      <c r="F192" s="194" t="s">
        <v>2477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236</v>
      </c>
      <c r="AU192" s="19" t="s">
        <v>82</v>
      </c>
    </row>
    <row r="193" spans="2:51" s="13" customFormat="1" ht="11.25">
      <c r="B193" s="198"/>
      <c r="C193" s="199"/>
      <c r="D193" s="200" t="s">
        <v>238</v>
      </c>
      <c r="E193" s="201" t="s">
        <v>19</v>
      </c>
      <c r="F193" s="202" t="s">
        <v>2390</v>
      </c>
      <c r="G193" s="199"/>
      <c r="H193" s="201" t="s">
        <v>19</v>
      </c>
      <c r="I193" s="203"/>
      <c r="J193" s="199"/>
      <c r="K193" s="199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238</v>
      </c>
      <c r="AU193" s="208" t="s">
        <v>82</v>
      </c>
      <c r="AV193" s="13" t="s">
        <v>80</v>
      </c>
      <c r="AW193" s="13" t="s">
        <v>35</v>
      </c>
      <c r="AX193" s="13" t="s">
        <v>73</v>
      </c>
      <c r="AY193" s="208" t="s">
        <v>226</v>
      </c>
    </row>
    <row r="194" spans="2:51" s="13" customFormat="1" ht="11.25">
      <c r="B194" s="198"/>
      <c r="C194" s="199"/>
      <c r="D194" s="200" t="s">
        <v>238</v>
      </c>
      <c r="E194" s="201" t="s">
        <v>19</v>
      </c>
      <c r="F194" s="202" t="s">
        <v>182</v>
      </c>
      <c r="G194" s="199"/>
      <c r="H194" s="201" t="s">
        <v>19</v>
      </c>
      <c r="I194" s="203"/>
      <c r="J194" s="199"/>
      <c r="K194" s="199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238</v>
      </c>
      <c r="AU194" s="208" t="s">
        <v>82</v>
      </c>
      <c r="AV194" s="13" t="s">
        <v>80</v>
      </c>
      <c r="AW194" s="13" t="s">
        <v>35</v>
      </c>
      <c r="AX194" s="13" t="s">
        <v>73</v>
      </c>
      <c r="AY194" s="208" t="s">
        <v>226</v>
      </c>
    </row>
    <row r="195" spans="2:51" s="14" customFormat="1" ht="11.25">
      <c r="B195" s="209"/>
      <c r="C195" s="210"/>
      <c r="D195" s="200" t="s">
        <v>238</v>
      </c>
      <c r="E195" s="211" t="s">
        <v>19</v>
      </c>
      <c r="F195" s="212" t="s">
        <v>4409</v>
      </c>
      <c r="G195" s="210"/>
      <c r="H195" s="213">
        <v>0.83699999999999997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238</v>
      </c>
      <c r="AU195" s="219" t="s">
        <v>82</v>
      </c>
      <c r="AV195" s="14" t="s">
        <v>82</v>
      </c>
      <c r="AW195" s="14" t="s">
        <v>35</v>
      </c>
      <c r="AX195" s="14" t="s">
        <v>73</v>
      </c>
      <c r="AY195" s="219" t="s">
        <v>226</v>
      </c>
    </row>
    <row r="196" spans="2:51" s="16" customFormat="1" ht="11.25">
      <c r="B196" s="253"/>
      <c r="C196" s="254"/>
      <c r="D196" s="200" t="s">
        <v>238</v>
      </c>
      <c r="E196" s="255" t="s">
        <v>19</v>
      </c>
      <c r="F196" s="256" t="s">
        <v>1207</v>
      </c>
      <c r="G196" s="254"/>
      <c r="H196" s="257">
        <v>0.83699999999999997</v>
      </c>
      <c r="I196" s="258"/>
      <c r="J196" s="254"/>
      <c r="K196" s="254"/>
      <c r="L196" s="259"/>
      <c r="M196" s="260"/>
      <c r="N196" s="261"/>
      <c r="O196" s="261"/>
      <c r="P196" s="261"/>
      <c r="Q196" s="261"/>
      <c r="R196" s="261"/>
      <c r="S196" s="261"/>
      <c r="T196" s="262"/>
      <c r="AT196" s="263" t="s">
        <v>238</v>
      </c>
      <c r="AU196" s="263" t="s">
        <v>82</v>
      </c>
      <c r="AV196" s="16" t="s">
        <v>90</v>
      </c>
      <c r="AW196" s="16" t="s">
        <v>35</v>
      </c>
      <c r="AX196" s="16" t="s">
        <v>73</v>
      </c>
      <c r="AY196" s="263" t="s">
        <v>226</v>
      </c>
    </row>
    <row r="197" spans="2:51" s="13" customFormat="1" ht="11.25">
      <c r="B197" s="198"/>
      <c r="C197" s="199"/>
      <c r="D197" s="200" t="s">
        <v>238</v>
      </c>
      <c r="E197" s="201" t="s">
        <v>19</v>
      </c>
      <c r="F197" s="202" t="s">
        <v>4373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238</v>
      </c>
      <c r="AU197" s="208" t="s">
        <v>82</v>
      </c>
      <c r="AV197" s="13" t="s">
        <v>80</v>
      </c>
      <c r="AW197" s="13" t="s">
        <v>35</v>
      </c>
      <c r="AX197" s="13" t="s">
        <v>73</v>
      </c>
      <c r="AY197" s="208" t="s">
        <v>226</v>
      </c>
    </row>
    <row r="198" spans="2:51" s="14" customFormat="1" ht="11.25">
      <c r="B198" s="209"/>
      <c r="C198" s="210"/>
      <c r="D198" s="200" t="s">
        <v>238</v>
      </c>
      <c r="E198" s="211" t="s">
        <v>19</v>
      </c>
      <c r="F198" s="212" t="s">
        <v>4410</v>
      </c>
      <c r="G198" s="210"/>
      <c r="H198" s="213">
        <v>2.0150000000000001</v>
      </c>
      <c r="I198" s="214"/>
      <c r="J198" s="210"/>
      <c r="K198" s="210"/>
      <c r="L198" s="215"/>
      <c r="M198" s="216"/>
      <c r="N198" s="217"/>
      <c r="O198" s="217"/>
      <c r="P198" s="217"/>
      <c r="Q198" s="217"/>
      <c r="R198" s="217"/>
      <c r="S198" s="217"/>
      <c r="T198" s="218"/>
      <c r="AT198" s="219" t="s">
        <v>238</v>
      </c>
      <c r="AU198" s="219" t="s">
        <v>82</v>
      </c>
      <c r="AV198" s="14" t="s">
        <v>82</v>
      </c>
      <c r="AW198" s="14" t="s">
        <v>35</v>
      </c>
      <c r="AX198" s="14" t="s">
        <v>73</v>
      </c>
      <c r="AY198" s="219" t="s">
        <v>226</v>
      </c>
    </row>
    <row r="199" spans="2:51" s="16" customFormat="1" ht="11.25">
      <c r="B199" s="253"/>
      <c r="C199" s="254"/>
      <c r="D199" s="200" t="s">
        <v>238</v>
      </c>
      <c r="E199" s="255" t="s">
        <v>19</v>
      </c>
      <c r="F199" s="256" t="s">
        <v>1207</v>
      </c>
      <c r="G199" s="254"/>
      <c r="H199" s="257">
        <v>2.0150000000000001</v>
      </c>
      <c r="I199" s="258"/>
      <c r="J199" s="254"/>
      <c r="K199" s="254"/>
      <c r="L199" s="259"/>
      <c r="M199" s="260"/>
      <c r="N199" s="261"/>
      <c r="O199" s="261"/>
      <c r="P199" s="261"/>
      <c r="Q199" s="261"/>
      <c r="R199" s="261"/>
      <c r="S199" s="261"/>
      <c r="T199" s="262"/>
      <c r="AT199" s="263" t="s">
        <v>238</v>
      </c>
      <c r="AU199" s="263" t="s">
        <v>82</v>
      </c>
      <c r="AV199" s="16" t="s">
        <v>90</v>
      </c>
      <c r="AW199" s="16" t="s">
        <v>35</v>
      </c>
      <c r="AX199" s="16" t="s">
        <v>73</v>
      </c>
      <c r="AY199" s="263" t="s">
        <v>226</v>
      </c>
    </row>
    <row r="200" spans="2:51" s="13" customFormat="1" ht="11.25">
      <c r="B200" s="198"/>
      <c r="C200" s="199"/>
      <c r="D200" s="200" t="s">
        <v>238</v>
      </c>
      <c r="E200" s="201" t="s">
        <v>19</v>
      </c>
      <c r="F200" s="202" t="s">
        <v>2391</v>
      </c>
      <c r="G200" s="199"/>
      <c r="H200" s="201" t="s">
        <v>19</v>
      </c>
      <c r="I200" s="203"/>
      <c r="J200" s="199"/>
      <c r="K200" s="199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238</v>
      </c>
      <c r="AU200" s="208" t="s">
        <v>82</v>
      </c>
      <c r="AV200" s="13" t="s">
        <v>80</v>
      </c>
      <c r="AW200" s="13" t="s">
        <v>35</v>
      </c>
      <c r="AX200" s="13" t="s">
        <v>73</v>
      </c>
      <c r="AY200" s="208" t="s">
        <v>226</v>
      </c>
    </row>
    <row r="201" spans="2:51" s="14" customFormat="1" ht="11.25">
      <c r="B201" s="209"/>
      <c r="C201" s="210"/>
      <c r="D201" s="200" t="s">
        <v>238</v>
      </c>
      <c r="E201" s="211" t="s">
        <v>19</v>
      </c>
      <c r="F201" s="212" t="s">
        <v>4411</v>
      </c>
      <c r="G201" s="210"/>
      <c r="H201" s="213">
        <v>0.20499999999999999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238</v>
      </c>
      <c r="AU201" s="219" t="s">
        <v>82</v>
      </c>
      <c r="AV201" s="14" t="s">
        <v>82</v>
      </c>
      <c r="AW201" s="14" t="s">
        <v>35</v>
      </c>
      <c r="AX201" s="14" t="s">
        <v>73</v>
      </c>
      <c r="AY201" s="219" t="s">
        <v>226</v>
      </c>
    </row>
    <row r="202" spans="2:51" s="14" customFormat="1" ht="11.25">
      <c r="B202" s="209"/>
      <c r="C202" s="210"/>
      <c r="D202" s="200" t="s">
        <v>238</v>
      </c>
      <c r="E202" s="211" t="s">
        <v>19</v>
      </c>
      <c r="F202" s="212" t="s">
        <v>4412</v>
      </c>
      <c r="G202" s="210"/>
      <c r="H202" s="213">
        <v>0.20499999999999999</v>
      </c>
      <c r="I202" s="214"/>
      <c r="J202" s="210"/>
      <c r="K202" s="210"/>
      <c r="L202" s="215"/>
      <c r="M202" s="216"/>
      <c r="N202" s="217"/>
      <c r="O202" s="217"/>
      <c r="P202" s="217"/>
      <c r="Q202" s="217"/>
      <c r="R202" s="217"/>
      <c r="S202" s="217"/>
      <c r="T202" s="218"/>
      <c r="AT202" s="219" t="s">
        <v>238</v>
      </c>
      <c r="AU202" s="219" t="s">
        <v>82</v>
      </c>
      <c r="AV202" s="14" t="s">
        <v>82</v>
      </c>
      <c r="AW202" s="14" t="s">
        <v>35</v>
      </c>
      <c r="AX202" s="14" t="s">
        <v>73</v>
      </c>
      <c r="AY202" s="219" t="s">
        <v>226</v>
      </c>
    </row>
    <row r="203" spans="2:51" s="14" customFormat="1" ht="11.25">
      <c r="B203" s="209"/>
      <c r="C203" s="210"/>
      <c r="D203" s="200" t="s">
        <v>238</v>
      </c>
      <c r="E203" s="211" t="s">
        <v>19</v>
      </c>
      <c r="F203" s="212" t="s">
        <v>4413</v>
      </c>
      <c r="G203" s="210"/>
      <c r="H203" s="213">
        <v>0.123</v>
      </c>
      <c r="I203" s="214"/>
      <c r="J203" s="210"/>
      <c r="K203" s="210"/>
      <c r="L203" s="215"/>
      <c r="M203" s="216"/>
      <c r="N203" s="217"/>
      <c r="O203" s="217"/>
      <c r="P203" s="217"/>
      <c r="Q203" s="217"/>
      <c r="R203" s="217"/>
      <c r="S203" s="217"/>
      <c r="T203" s="218"/>
      <c r="AT203" s="219" t="s">
        <v>238</v>
      </c>
      <c r="AU203" s="219" t="s">
        <v>82</v>
      </c>
      <c r="AV203" s="14" t="s">
        <v>82</v>
      </c>
      <c r="AW203" s="14" t="s">
        <v>35</v>
      </c>
      <c r="AX203" s="14" t="s">
        <v>73</v>
      </c>
      <c r="AY203" s="219" t="s">
        <v>226</v>
      </c>
    </row>
    <row r="204" spans="2:51" s="14" customFormat="1" ht="11.25">
      <c r="B204" s="209"/>
      <c r="C204" s="210"/>
      <c r="D204" s="200" t="s">
        <v>238</v>
      </c>
      <c r="E204" s="211" t="s">
        <v>19</v>
      </c>
      <c r="F204" s="212" t="s">
        <v>4414</v>
      </c>
      <c r="G204" s="210"/>
      <c r="H204" s="213">
        <v>0.41</v>
      </c>
      <c r="I204" s="214"/>
      <c r="J204" s="210"/>
      <c r="K204" s="210"/>
      <c r="L204" s="215"/>
      <c r="M204" s="216"/>
      <c r="N204" s="217"/>
      <c r="O204" s="217"/>
      <c r="P204" s="217"/>
      <c r="Q204" s="217"/>
      <c r="R204" s="217"/>
      <c r="S204" s="217"/>
      <c r="T204" s="218"/>
      <c r="AT204" s="219" t="s">
        <v>238</v>
      </c>
      <c r="AU204" s="219" t="s">
        <v>82</v>
      </c>
      <c r="AV204" s="14" t="s">
        <v>82</v>
      </c>
      <c r="AW204" s="14" t="s">
        <v>35</v>
      </c>
      <c r="AX204" s="14" t="s">
        <v>73</v>
      </c>
      <c r="AY204" s="219" t="s">
        <v>226</v>
      </c>
    </row>
    <row r="205" spans="2:51" s="16" customFormat="1" ht="11.25">
      <c r="B205" s="253"/>
      <c r="C205" s="254"/>
      <c r="D205" s="200" t="s">
        <v>238</v>
      </c>
      <c r="E205" s="255" t="s">
        <v>19</v>
      </c>
      <c r="F205" s="256" t="s">
        <v>1207</v>
      </c>
      <c r="G205" s="254"/>
      <c r="H205" s="257">
        <v>0.94299999999999984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238</v>
      </c>
      <c r="AU205" s="263" t="s">
        <v>82</v>
      </c>
      <c r="AV205" s="16" t="s">
        <v>90</v>
      </c>
      <c r="AW205" s="16" t="s">
        <v>35</v>
      </c>
      <c r="AX205" s="16" t="s">
        <v>73</v>
      </c>
      <c r="AY205" s="263" t="s">
        <v>226</v>
      </c>
    </row>
    <row r="206" spans="2:51" s="13" customFormat="1" ht="11.25">
      <c r="B206" s="198"/>
      <c r="C206" s="199"/>
      <c r="D206" s="200" t="s">
        <v>238</v>
      </c>
      <c r="E206" s="201" t="s">
        <v>19</v>
      </c>
      <c r="F206" s="202" t="s">
        <v>2400</v>
      </c>
      <c r="G206" s="199"/>
      <c r="H206" s="201" t="s">
        <v>19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238</v>
      </c>
      <c r="AU206" s="208" t="s">
        <v>82</v>
      </c>
      <c r="AV206" s="13" t="s">
        <v>80</v>
      </c>
      <c r="AW206" s="13" t="s">
        <v>35</v>
      </c>
      <c r="AX206" s="13" t="s">
        <v>73</v>
      </c>
      <c r="AY206" s="208" t="s">
        <v>226</v>
      </c>
    </row>
    <row r="207" spans="2:51" s="14" customFormat="1" ht="11.25">
      <c r="B207" s="209"/>
      <c r="C207" s="210"/>
      <c r="D207" s="200" t="s">
        <v>238</v>
      </c>
      <c r="E207" s="211" t="s">
        <v>19</v>
      </c>
      <c r="F207" s="212" t="s">
        <v>4415</v>
      </c>
      <c r="G207" s="210"/>
      <c r="H207" s="213">
        <v>2.2999999999999998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238</v>
      </c>
      <c r="AU207" s="219" t="s">
        <v>82</v>
      </c>
      <c r="AV207" s="14" t="s">
        <v>82</v>
      </c>
      <c r="AW207" s="14" t="s">
        <v>35</v>
      </c>
      <c r="AX207" s="14" t="s">
        <v>73</v>
      </c>
      <c r="AY207" s="219" t="s">
        <v>226</v>
      </c>
    </row>
    <row r="208" spans="2:51" s="16" customFormat="1" ht="11.25">
      <c r="B208" s="253"/>
      <c r="C208" s="254"/>
      <c r="D208" s="200" t="s">
        <v>238</v>
      </c>
      <c r="E208" s="255" t="s">
        <v>19</v>
      </c>
      <c r="F208" s="256" t="s">
        <v>1207</v>
      </c>
      <c r="G208" s="254"/>
      <c r="H208" s="257">
        <v>2.2999999999999998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238</v>
      </c>
      <c r="AU208" s="263" t="s">
        <v>82</v>
      </c>
      <c r="AV208" s="16" t="s">
        <v>90</v>
      </c>
      <c r="AW208" s="16" t="s">
        <v>35</v>
      </c>
      <c r="AX208" s="16" t="s">
        <v>73</v>
      </c>
      <c r="AY208" s="263" t="s">
        <v>226</v>
      </c>
    </row>
    <row r="209" spans="1:65" s="15" customFormat="1" ht="11.25">
      <c r="B209" s="220"/>
      <c r="C209" s="221"/>
      <c r="D209" s="200" t="s">
        <v>238</v>
      </c>
      <c r="E209" s="222" t="s">
        <v>19</v>
      </c>
      <c r="F209" s="223" t="s">
        <v>241</v>
      </c>
      <c r="G209" s="221"/>
      <c r="H209" s="224">
        <v>6.0950000000000006</v>
      </c>
      <c r="I209" s="225"/>
      <c r="J209" s="221"/>
      <c r="K209" s="221"/>
      <c r="L209" s="226"/>
      <c r="M209" s="227"/>
      <c r="N209" s="228"/>
      <c r="O209" s="228"/>
      <c r="P209" s="228"/>
      <c r="Q209" s="228"/>
      <c r="R209" s="228"/>
      <c r="S209" s="228"/>
      <c r="T209" s="229"/>
      <c r="AT209" s="230" t="s">
        <v>238</v>
      </c>
      <c r="AU209" s="230" t="s">
        <v>82</v>
      </c>
      <c r="AV209" s="15" t="s">
        <v>143</v>
      </c>
      <c r="AW209" s="15" t="s">
        <v>35</v>
      </c>
      <c r="AX209" s="15" t="s">
        <v>80</v>
      </c>
      <c r="AY209" s="230" t="s">
        <v>226</v>
      </c>
    </row>
    <row r="210" spans="1:65" s="2" customFormat="1" ht="16.5" customHeight="1">
      <c r="A210" s="36"/>
      <c r="B210" s="37"/>
      <c r="C210" s="231" t="s">
        <v>303</v>
      </c>
      <c r="D210" s="231" t="s">
        <v>242</v>
      </c>
      <c r="E210" s="232" t="s">
        <v>2498</v>
      </c>
      <c r="F210" s="233" t="s">
        <v>2499</v>
      </c>
      <c r="G210" s="234" t="s">
        <v>245</v>
      </c>
      <c r="H210" s="235">
        <v>12.19</v>
      </c>
      <c r="I210" s="236"/>
      <c r="J210" s="237">
        <f>ROUND(I210*H210,2)</f>
        <v>0</v>
      </c>
      <c r="K210" s="233" t="s">
        <v>233</v>
      </c>
      <c r="L210" s="238"/>
      <c r="M210" s="239" t="s">
        <v>19</v>
      </c>
      <c r="N210" s="240" t="s">
        <v>44</v>
      </c>
      <c r="O210" s="66"/>
      <c r="P210" s="189">
        <f>O210*H210</f>
        <v>0</v>
      </c>
      <c r="Q210" s="189">
        <v>1</v>
      </c>
      <c r="R210" s="189">
        <f>Q210*H210</f>
        <v>12.19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275</v>
      </c>
      <c r="AT210" s="191" t="s">
        <v>242</v>
      </c>
      <c r="AU210" s="191" t="s">
        <v>82</v>
      </c>
      <c r="AY210" s="19" t="s">
        <v>226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143</v>
      </c>
      <c r="BM210" s="191" t="s">
        <v>4416</v>
      </c>
    </row>
    <row r="211" spans="1:65" s="14" customFormat="1" ht="11.25">
      <c r="B211" s="209"/>
      <c r="C211" s="210"/>
      <c r="D211" s="200" t="s">
        <v>238</v>
      </c>
      <c r="E211" s="210"/>
      <c r="F211" s="212" t="s">
        <v>4417</v>
      </c>
      <c r="G211" s="210"/>
      <c r="H211" s="213">
        <v>12.19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238</v>
      </c>
      <c r="AU211" s="219" t="s">
        <v>82</v>
      </c>
      <c r="AV211" s="14" t="s">
        <v>82</v>
      </c>
      <c r="AW211" s="14" t="s">
        <v>4</v>
      </c>
      <c r="AX211" s="14" t="s">
        <v>80</v>
      </c>
      <c r="AY211" s="219" t="s">
        <v>226</v>
      </c>
    </row>
    <row r="212" spans="1:65" s="12" customFormat="1" ht="22.9" customHeight="1">
      <c r="B212" s="164"/>
      <c r="C212" s="165"/>
      <c r="D212" s="166" t="s">
        <v>72</v>
      </c>
      <c r="E212" s="178" t="s">
        <v>82</v>
      </c>
      <c r="F212" s="178" t="s">
        <v>1263</v>
      </c>
      <c r="G212" s="165"/>
      <c r="H212" s="165"/>
      <c r="I212" s="168"/>
      <c r="J212" s="179">
        <f>BK212</f>
        <v>0</v>
      </c>
      <c r="K212" s="165"/>
      <c r="L212" s="170"/>
      <c r="M212" s="171"/>
      <c r="N212" s="172"/>
      <c r="O212" s="172"/>
      <c r="P212" s="173">
        <f>SUM(P213:P238)</f>
        <v>0</v>
      </c>
      <c r="Q212" s="172"/>
      <c r="R212" s="173">
        <f>SUM(R213:R238)</f>
        <v>1.6601720499999999</v>
      </c>
      <c r="S212" s="172"/>
      <c r="T212" s="174">
        <f>SUM(T213:T238)</f>
        <v>0</v>
      </c>
      <c r="AR212" s="175" t="s">
        <v>80</v>
      </c>
      <c r="AT212" s="176" t="s">
        <v>72</v>
      </c>
      <c r="AU212" s="176" t="s">
        <v>80</v>
      </c>
      <c r="AY212" s="175" t="s">
        <v>226</v>
      </c>
      <c r="BK212" s="177">
        <f>SUM(BK213:BK238)</f>
        <v>0</v>
      </c>
    </row>
    <row r="213" spans="1:65" s="2" customFormat="1" ht="24.2" customHeight="1">
      <c r="A213" s="36"/>
      <c r="B213" s="37"/>
      <c r="C213" s="180" t="s">
        <v>8</v>
      </c>
      <c r="D213" s="180" t="s">
        <v>229</v>
      </c>
      <c r="E213" s="181" t="s">
        <v>1264</v>
      </c>
      <c r="F213" s="182" t="s">
        <v>1265</v>
      </c>
      <c r="G213" s="183" t="s">
        <v>420</v>
      </c>
      <c r="H213" s="184">
        <v>4.5</v>
      </c>
      <c r="I213" s="185"/>
      <c r="J213" s="186">
        <f>ROUND(I213*H213,2)</f>
        <v>0</v>
      </c>
      <c r="K213" s="182" t="s">
        <v>233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143</v>
      </c>
      <c r="AT213" s="191" t="s">
        <v>229</v>
      </c>
      <c r="AU213" s="191" t="s">
        <v>82</v>
      </c>
      <c r="AY213" s="19" t="s">
        <v>226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143</v>
      </c>
      <c r="BM213" s="191" t="s">
        <v>4418</v>
      </c>
    </row>
    <row r="214" spans="1:65" s="2" customFormat="1" ht="11.25">
      <c r="A214" s="36"/>
      <c r="B214" s="37"/>
      <c r="C214" s="38"/>
      <c r="D214" s="193" t="s">
        <v>236</v>
      </c>
      <c r="E214" s="38"/>
      <c r="F214" s="194" t="s">
        <v>1267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236</v>
      </c>
      <c r="AU214" s="19" t="s">
        <v>82</v>
      </c>
    </row>
    <row r="215" spans="1:65" s="13" customFormat="1" ht="11.25">
      <c r="B215" s="198"/>
      <c r="C215" s="199"/>
      <c r="D215" s="200" t="s">
        <v>238</v>
      </c>
      <c r="E215" s="201" t="s">
        <v>19</v>
      </c>
      <c r="F215" s="202" t="s">
        <v>2390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238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226</v>
      </c>
    </row>
    <row r="216" spans="1:65" s="13" customFormat="1" ht="11.25">
      <c r="B216" s="198"/>
      <c r="C216" s="199"/>
      <c r="D216" s="200" t="s">
        <v>238</v>
      </c>
      <c r="E216" s="201" t="s">
        <v>19</v>
      </c>
      <c r="F216" s="202" t="s">
        <v>2407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238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226</v>
      </c>
    </row>
    <row r="217" spans="1:65" s="14" customFormat="1" ht="11.25">
      <c r="B217" s="209"/>
      <c r="C217" s="210"/>
      <c r="D217" s="200" t="s">
        <v>238</v>
      </c>
      <c r="E217" s="211" t="s">
        <v>19</v>
      </c>
      <c r="F217" s="212" t="s">
        <v>4419</v>
      </c>
      <c r="G217" s="210"/>
      <c r="H217" s="213">
        <v>4.5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238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226</v>
      </c>
    </row>
    <row r="218" spans="1:65" s="15" customFormat="1" ht="11.25">
      <c r="B218" s="220"/>
      <c r="C218" s="221"/>
      <c r="D218" s="200" t="s">
        <v>238</v>
      </c>
      <c r="E218" s="222" t="s">
        <v>19</v>
      </c>
      <c r="F218" s="223" t="s">
        <v>241</v>
      </c>
      <c r="G218" s="221"/>
      <c r="H218" s="224">
        <v>4.5</v>
      </c>
      <c r="I218" s="225"/>
      <c r="J218" s="221"/>
      <c r="K218" s="221"/>
      <c r="L218" s="226"/>
      <c r="M218" s="227"/>
      <c r="N218" s="228"/>
      <c r="O218" s="228"/>
      <c r="P218" s="228"/>
      <c r="Q218" s="228"/>
      <c r="R218" s="228"/>
      <c r="S218" s="228"/>
      <c r="T218" s="229"/>
      <c r="AT218" s="230" t="s">
        <v>238</v>
      </c>
      <c r="AU218" s="230" t="s">
        <v>82</v>
      </c>
      <c r="AV218" s="15" t="s">
        <v>143</v>
      </c>
      <c r="AW218" s="15" t="s">
        <v>35</v>
      </c>
      <c r="AX218" s="15" t="s">
        <v>80</v>
      </c>
      <c r="AY218" s="230" t="s">
        <v>226</v>
      </c>
    </row>
    <row r="219" spans="1:65" s="2" customFormat="1" ht="24.2" customHeight="1">
      <c r="A219" s="36"/>
      <c r="B219" s="37"/>
      <c r="C219" s="180" t="s">
        <v>234</v>
      </c>
      <c r="D219" s="180" t="s">
        <v>229</v>
      </c>
      <c r="E219" s="181" t="s">
        <v>2504</v>
      </c>
      <c r="F219" s="182" t="s">
        <v>2505</v>
      </c>
      <c r="G219" s="183" t="s">
        <v>232</v>
      </c>
      <c r="H219" s="184">
        <v>29</v>
      </c>
      <c r="I219" s="185"/>
      <c r="J219" s="186">
        <f>ROUND(I219*H219,2)</f>
        <v>0</v>
      </c>
      <c r="K219" s="182" t="s">
        <v>233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3.0945000000000001E-4</v>
      </c>
      <c r="R219" s="189">
        <f>Q219*H219</f>
        <v>8.9740500000000008E-3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143</v>
      </c>
      <c r="AT219" s="191" t="s">
        <v>229</v>
      </c>
      <c r="AU219" s="191" t="s">
        <v>82</v>
      </c>
      <c r="AY219" s="19" t="s">
        <v>226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143</v>
      </c>
      <c r="BM219" s="191" t="s">
        <v>4420</v>
      </c>
    </row>
    <row r="220" spans="1:65" s="2" customFormat="1" ht="11.25">
      <c r="A220" s="36"/>
      <c r="B220" s="37"/>
      <c r="C220" s="38"/>
      <c r="D220" s="193" t="s">
        <v>236</v>
      </c>
      <c r="E220" s="38"/>
      <c r="F220" s="194" t="s">
        <v>2507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236</v>
      </c>
      <c r="AU220" s="19" t="s">
        <v>82</v>
      </c>
    </row>
    <row r="221" spans="1:65" s="13" customFormat="1" ht="11.25">
      <c r="B221" s="198"/>
      <c r="C221" s="199"/>
      <c r="D221" s="200" t="s">
        <v>238</v>
      </c>
      <c r="E221" s="201" t="s">
        <v>19</v>
      </c>
      <c r="F221" s="202" t="s">
        <v>4421</v>
      </c>
      <c r="G221" s="199"/>
      <c r="H221" s="201" t="s">
        <v>19</v>
      </c>
      <c r="I221" s="203"/>
      <c r="J221" s="199"/>
      <c r="K221" s="199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238</v>
      </c>
      <c r="AU221" s="208" t="s">
        <v>82</v>
      </c>
      <c r="AV221" s="13" t="s">
        <v>80</v>
      </c>
      <c r="AW221" s="13" t="s">
        <v>35</v>
      </c>
      <c r="AX221" s="13" t="s">
        <v>73</v>
      </c>
      <c r="AY221" s="208" t="s">
        <v>226</v>
      </c>
    </row>
    <row r="222" spans="1:65" s="13" customFormat="1" ht="11.25">
      <c r="B222" s="198"/>
      <c r="C222" s="199"/>
      <c r="D222" s="200" t="s">
        <v>238</v>
      </c>
      <c r="E222" s="201" t="s">
        <v>19</v>
      </c>
      <c r="F222" s="202" t="s">
        <v>2407</v>
      </c>
      <c r="G222" s="199"/>
      <c r="H222" s="201" t="s">
        <v>19</v>
      </c>
      <c r="I222" s="203"/>
      <c r="J222" s="199"/>
      <c r="K222" s="199"/>
      <c r="L222" s="204"/>
      <c r="M222" s="205"/>
      <c r="N222" s="206"/>
      <c r="O222" s="206"/>
      <c r="P222" s="206"/>
      <c r="Q222" s="206"/>
      <c r="R222" s="206"/>
      <c r="S222" s="206"/>
      <c r="T222" s="207"/>
      <c r="AT222" s="208" t="s">
        <v>238</v>
      </c>
      <c r="AU222" s="208" t="s">
        <v>82</v>
      </c>
      <c r="AV222" s="13" t="s">
        <v>80</v>
      </c>
      <c r="AW222" s="13" t="s">
        <v>35</v>
      </c>
      <c r="AX222" s="13" t="s">
        <v>73</v>
      </c>
      <c r="AY222" s="208" t="s">
        <v>226</v>
      </c>
    </row>
    <row r="223" spans="1:65" s="14" customFormat="1" ht="11.25">
      <c r="B223" s="209"/>
      <c r="C223" s="210"/>
      <c r="D223" s="200" t="s">
        <v>238</v>
      </c>
      <c r="E223" s="211" t="s">
        <v>19</v>
      </c>
      <c r="F223" s="212" t="s">
        <v>4422</v>
      </c>
      <c r="G223" s="210"/>
      <c r="H223" s="213">
        <v>29</v>
      </c>
      <c r="I223" s="214"/>
      <c r="J223" s="210"/>
      <c r="K223" s="210"/>
      <c r="L223" s="215"/>
      <c r="M223" s="216"/>
      <c r="N223" s="217"/>
      <c r="O223" s="217"/>
      <c r="P223" s="217"/>
      <c r="Q223" s="217"/>
      <c r="R223" s="217"/>
      <c r="S223" s="217"/>
      <c r="T223" s="218"/>
      <c r="AT223" s="219" t="s">
        <v>238</v>
      </c>
      <c r="AU223" s="219" t="s">
        <v>82</v>
      </c>
      <c r="AV223" s="14" t="s">
        <v>82</v>
      </c>
      <c r="AW223" s="14" t="s">
        <v>35</v>
      </c>
      <c r="AX223" s="14" t="s">
        <v>73</v>
      </c>
      <c r="AY223" s="219" t="s">
        <v>226</v>
      </c>
    </row>
    <row r="224" spans="1:65" s="15" customFormat="1" ht="11.25">
      <c r="B224" s="220"/>
      <c r="C224" s="221"/>
      <c r="D224" s="200" t="s">
        <v>238</v>
      </c>
      <c r="E224" s="222" t="s">
        <v>19</v>
      </c>
      <c r="F224" s="223" t="s">
        <v>241</v>
      </c>
      <c r="G224" s="221"/>
      <c r="H224" s="224">
        <v>29</v>
      </c>
      <c r="I224" s="225"/>
      <c r="J224" s="221"/>
      <c r="K224" s="221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238</v>
      </c>
      <c r="AU224" s="230" t="s">
        <v>82</v>
      </c>
      <c r="AV224" s="15" t="s">
        <v>143</v>
      </c>
      <c r="AW224" s="15" t="s">
        <v>35</v>
      </c>
      <c r="AX224" s="15" t="s">
        <v>80</v>
      </c>
      <c r="AY224" s="230" t="s">
        <v>226</v>
      </c>
    </row>
    <row r="225" spans="1:65" s="2" customFormat="1" ht="16.5" customHeight="1">
      <c r="A225" s="36"/>
      <c r="B225" s="37"/>
      <c r="C225" s="231" t="s">
        <v>316</v>
      </c>
      <c r="D225" s="231" t="s">
        <v>242</v>
      </c>
      <c r="E225" s="232" t="s">
        <v>352</v>
      </c>
      <c r="F225" s="233" t="s">
        <v>353</v>
      </c>
      <c r="G225" s="234" t="s">
        <v>232</v>
      </c>
      <c r="H225" s="235">
        <v>31.9</v>
      </c>
      <c r="I225" s="236"/>
      <c r="J225" s="237">
        <f>ROUND(I225*H225,2)</f>
        <v>0</v>
      </c>
      <c r="K225" s="233" t="s">
        <v>233</v>
      </c>
      <c r="L225" s="238"/>
      <c r="M225" s="239" t="s">
        <v>19</v>
      </c>
      <c r="N225" s="240" t="s">
        <v>44</v>
      </c>
      <c r="O225" s="66"/>
      <c r="P225" s="189">
        <f>O225*H225</f>
        <v>0</v>
      </c>
      <c r="Q225" s="189">
        <v>2.9999999999999997E-4</v>
      </c>
      <c r="R225" s="189">
        <f>Q225*H225</f>
        <v>9.5699999999999986E-3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275</v>
      </c>
      <c r="AT225" s="191" t="s">
        <v>242</v>
      </c>
      <c r="AU225" s="191" t="s">
        <v>82</v>
      </c>
      <c r="AY225" s="19" t="s">
        <v>226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143</v>
      </c>
      <c r="BM225" s="191" t="s">
        <v>4423</v>
      </c>
    </row>
    <row r="226" spans="1:65" s="14" customFormat="1" ht="11.25">
      <c r="B226" s="209"/>
      <c r="C226" s="210"/>
      <c r="D226" s="200" t="s">
        <v>238</v>
      </c>
      <c r="E226" s="210"/>
      <c r="F226" s="212" t="s">
        <v>4424</v>
      </c>
      <c r="G226" s="210"/>
      <c r="H226" s="213">
        <v>31.9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238</v>
      </c>
      <c r="AU226" s="219" t="s">
        <v>82</v>
      </c>
      <c r="AV226" s="14" t="s">
        <v>82</v>
      </c>
      <c r="AW226" s="14" t="s">
        <v>4</v>
      </c>
      <c r="AX226" s="14" t="s">
        <v>80</v>
      </c>
      <c r="AY226" s="219" t="s">
        <v>226</v>
      </c>
    </row>
    <row r="227" spans="1:65" s="2" customFormat="1" ht="16.5" customHeight="1">
      <c r="A227" s="36"/>
      <c r="B227" s="37"/>
      <c r="C227" s="180" t="s">
        <v>321</v>
      </c>
      <c r="D227" s="180" t="s">
        <v>229</v>
      </c>
      <c r="E227" s="181" t="s">
        <v>2511</v>
      </c>
      <c r="F227" s="182" t="s">
        <v>2512</v>
      </c>
      <c r="G227" s="183" t="s">
        <v>420</v>
      </c>
      <c r="H227" s="184">
        <v>1</v>
      </c>
      <c r="I227" s="185"/>
      <c r="J227" s="186">
        <f>ROUND(I227*H227,2)</f>
        <v>0</v>
      </c>
      <c r="K227" s="182" t="s">
        <v>233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1.63</v>
      </c>
      <c r="R227" s="189">
        <f>Q227*H227</f>
        <v>1.63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143</v>
      </c>
      <c r="AT227" s="191" t="s">
        <v>229</v>
      </c>
      <c r="AU227" s="191" t="s">
        <v>82</v>
      </c>
      <c r="AY227" s="19" t="s">
        <v>226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143</v>
      </c>
      <c r="BM227" s="191" t="s">
        <v>4425</v>
      </c>
    </row>
    <row r="228" spans="1:65" s="2" customFormat="1" ht="11.25">
      <c r="A228" s="36"/>
      <c r="B228" s="37"/>
      <c r="C228" s="38"/>
      <c r="D228" s="193" t="s">
        <v>236</v>
      </c>
      <c r="E228" s="38"/>
      <c r="F228" s="194" t="s">
        <v>2514</v>
      </c>
      <c r="G228" s="38"/>
      <c r="H228" s="38"/>
      <c r="I228" s="195"/>
      <c r="J228" s="38"/>
      <c r="K228" s="38"/>
      <c r="L228" s="41"/>
      <c r="M228" s="196"/>
      <c r="N228" s="197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236</v>
      </c>
      <c r="AU228" s="19" t="s">
        <v>82</v>
      </c>
    </row>
    <row r="229" spans="1:65" s="13" customFormat="1" ht="11.25">
      <c r="B229" s="198"/>
      <c r="C229" s="199"/>
      <c r="D229" s="200" t="s">
        <v>238</v>
      </c>
      <c r="E229" s="201" t="s">
        <v>19</v>
      </c>
      <c r="F229" s="202" t="s">
        <v>4421</v>
      </c>
      <c r="G229" s="199"/>
      <c r="H229" s="201" t="s">
        <v>19</v>
      </c>
      <c r="I229" s="203"/>
      <c r="J229" s="199"/>
      <c r="K229" s="199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238</v>
      </c>
      <c r="AU229" s="208" t="s">
        <v>82</v>
      </c>
      <c r="AV229" s="13" t="s">
        <v>80</v>
      </c>
      <c r="AW229" s="13" t="s">
        <v>35</v>
      </c>
      <c r="AX229" s="13" t="s">
        <v>73</v>
      </c>
      <c r="AY229" s="208" t="s">
        <v>226</v>
      </c>
    </row>
    <row r="230" spans="1:65" s="13" customFormat="1" ht="11.25">
      <c r="B230" s="198"/>
      <c r="C230" s="199"/>
      <c r="D230" s="200" t="s">
        <v>238</v>
      </c>
      <c r="E230" s="201" t="s">
        <v>19</v>
      </c>
      <c r="F230" s="202" t="s">
        <v>2407</v>
      </c>
      <c r="G230" s="199"/>
      <c r="H230" s="201" t="s">
        <v>19</v>
      </c>
      <c r="I230" s="203"/>
      <c r="J230" s="199"/>
      <c r="K230" s="199"/>
      <c r="L230" s="204"/>
      <c r="M230" s="205"/>
      <c r="N230" s="206"/>
      <c r="O230" s="206"/>
      <c r="P230" s="206"/>
      <c r="Q230" s="206"/>
      <c r="R230" s="206"/>
      <c r="S230" s="206"/>
      <c r="T230" s="207"/>
      <c r="AT230" s="208" t="s">
        <v>238</v>
      </c>
      <c r="AU230" s="208" t="s">
        <v>82</v>
      </c>
      <c r="AV230" s="13" t="s">
        <v>80</v>
      </c>
      <c r="AW230" s="13" t="s">
        <v>35</v>
      </c>
      <c r="AX230" s="13" t="s">
        <v>73</v>
      </c>
      <c r="AY230" s="208" t="s">
        <v>226</v>
      </c>
    </row>
    <row r="231" spans="1:65" s="14" customFormat="1" ht="11.25">
      <c r="B231" s="209"/>
      <c r="C231" s="210"/>
      <c r="D231" s="200" t="s">
        <v>238</v>
      </c>
      <c r="E231" s="211" t="s">
        <v>19</v>
      </c>
      <c r="F231" s="212" t="s">
        <v>4426</v>
      </c>
      <c r="G231" s="210"/>
      <c r="H231" s="213">
        <v>1</v>
      </c>
      <c r="I231" s="214"/>
      <c r="J231" s="210"/>
      <c r="K231" s="210"/>
      <c r="L231" s="215"/>
      <c r="M231" s="216"/>
      <c r="N231" s="217"/>
      <c r="O231" s="217"/>
      <c r="P231" s="217"/>
      <c r="Q231" s="217"/>
      <c r="R231" s="217"/>
      <c r="S231" s="217"/>
      <c r="T231" s="218"/>
      <c r="AT231" s="219" t="s">
        <v>238</v>
      </c>
      <c r="AU231" s="219" t="s">
        <v>82</v>
      </c>
      <c r="AV231" s="14" t="s">
        <v>82</v>
      </c>
      <c r="AW231" s="14" t="s">
        <v>35</v>
      </c>
      <c r="AX231" s="14" t="s">
        <v>73</v>
      </c>
      <c r="AY231" s="219" t="s">
        <v>226</v>
      </c>
    </row>
    <row r="232" spans="1:65" s="15" customFormat="1" ht="11.25">
      <c r="B232" s="220"/>
      <c r="C232" s="221"/>
      <c r="D232" s="200" t="s">
        <v>238</v>
      </c>
      <c r="E232" s="222" t="s">
        <v>19</v>
      </c>
      <c r="F232" s="223" t="s">
        <v>241</v>
      </c>
      <c r="G232" s="221"/>
      <c r="H232" s="224">
        <v>1</v>
      </c>
      <c r="I232" s="225"/>
      <c r="J232" s="221"/>
      <c r="K232" s="221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238</v>
      </c>
      <c r="AU232" s="230" t="s">
        <v>82</v>
      </c>
      <c r="AV232" s="15" t="s">
        <v>143</v>
      </c>
      <c r="AW232" s="15" t="s">
        <v>35</v>
      </c>
      <c r="AX232" s="15" t="s">
        <v>80</v>
      </c>
      <c r="AY232" s="230" t="s">
        <v>226</v>
      </c>
    </row>
    <row r="233" spans="1:65" s="2" customFormat="1" ht="16.5" customHeight="1">
      <c r="A233" s="36"/>
      <c r="B233" s="37"/>
      <c r="C233" s="180" t="s">
        <v>325</v>
      </c>
      <c r="D233" s="180" t="s">
        <v>229</v>
      </c>
      <c r="E233" s="181" t="s">
        <v>1294</v>
      </c>
      <c r="F233" s="182" t="s">
        <v>1295</v>
      </c>
      <c r="G233" s="183" t="s">
        <v>328</v>
      </c>
      <c r="H233" s="184">
        <v>10</v>
      </c>
      <c r="I233" s="185"/>
      <c r="J233" s="186">
        <f>ROUND(I233*H233,2)</f>
        <v>0</v>
      </c>
      <c r="K233" s="182" t="s">
        <v>233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1.1628000000000001E-3</v>
      </c>
      <c r="R233" s="189">
        <f>Q233*H233</f>
        <v>1.1628000000000001E-2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143</v>
      </c>
      <c r="AT233" s="191" t="s">
        <v>229</v>
      </c>
      <c r="AU233" s="191" t="s">
        <v>82</v>
      </c>
      <c r="AY233" s="19" t="s">
        <v>226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143</v>
      </c>
      <c r="BM233" s="191" t="s">
        <v>4427</v>
      </c>
    </row>
    <row r="234" spans="1:65" s="2" customFormat="1" ht="11.25">
      <c r="A234" s="36"/>
      <c r="B234" s="37"/>
      <c r="C234" s="38"/>
      <c r="D234" s="193" t="s">
        <v>236</v>
      </c>
      <c r="E234" s="38"/>
      <c r="F234" s="194" t="s">
        <v>1297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236</v>
      </c>
      <c r="AU234" s="19" t="s">
        <v>82</v>
      </c>
    </row>
    <row r="235" spans="1:65" s="13" customFormat="1" ht="11.25">
      <c r="B235" s="198"/>
      <c r="C235" s="199"/>
      <c r="D235" s="200" t="s">
        <v>238</v>
      </c>
      <c r="E235" s="201" t="s">
        <v>19</v>
      </c>
      <c r="F235" s="202" t="s">
        <v>4421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238</v>
      </c>
      <c r="AU235" s="208" t="s">
        <v>82</v>
      </c>
      <c r="AV235" s="13" t="s">
        <v>80</v>
      </c>
      <c r="AW235" s="13" t="s">
        <v>35</v>
      </c>
      <c r="AX235" s="13" t="s">
        <v>73</v>
      </c>
      <c r="AY235" s="208" t="s">
        <v>226</v>
      </c>
    </row>
    <row r="236" spans="1:65" s="13" customFormat="1" ht="11.25">
      <c r="B236" s="198"/>
      <c r="C236" s="199"/>
      <c r="D236" s="200" t="s">
        <v>238</v>
      </c>
      <c r="E236" s="201" t="s">
        <v>19</v>
      </c>
      <c r="F236" s="202" t="s">
        <v>2407</v>
      </c>
      <c r="G236" s="199"/>
      <c r="H236" s="201" t="s">
        <v>19</v>
      </c>
      <c r="I236" s="203"/>
      <c r="J236" s="199"/>
      <c r="K236" s="199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238</v>
      </c>
      <c r="AU236" s="208" t="s">
        <v>82</v>
      </c>
      <c r="AV236" s="13" t="s">
        <v>80</v>
      </c>
      <c r="AW236" s="13" t="s">
        <v>35</v>
      </c>
      <c r="AX236" s="13" t="s">
        <v>73</v>
      </c>
      <c r="AY236" s="208" t="s">
        <v>226</v>
      </c>
    </row>
    <row r="237" spans="1:65" s="14" customFormat="1" ht="11.25">
      <c r="B237" s="209"/>
      <c r="C237" s="210"/>
      <c r="D237" s="200" t="s">
        <v>238</v>
      </c>
      <c r="E237" s="211" t="s">
        <v>19</v>
      </c>
      <c r="F237" s="212" t="s">
        <v>4428</v>
      </c>
      <c r="G237" s="210"/>
      <c r="H237" s="213">
        <v>10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238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226</v>
      </c>
    </row>
    <row r="238" spans="1:65" s="15" customFormat="1" ht="11.25">
      <c r="B238" s="220"/>
      <c r="C238" s="221"/>
      <c r="D238" s="200" t="s">
        <v>238</v>
      </c>
      <c r="E238" s="222" t="s">
        <v>19</v>
      </c>
      <c r="F238" s="223" t="s">
        <v>241</v>
      </c>
      <c r="G238" s="221"/>
      <c r="H238" s="224">
        <v>10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238</v>
      </c>
      <c r="AU238" s="230" t="s">
        <v>82</v>
      </c>
      <c r="AV238" s="15" t="s">
        <v>143</v>
      </c>
      <c r="AW238" s="15" t="s">
        <v>35</v>
      </c>
      <c r="AX238" s="15" t="s">
        <v>80</v>
      </c>
      <c r="AY238" s="230" t="s">
        <v>226</v>
      </c>
    </row>
    <row r="239" spans="1:65" s="12" customFormat="1" ht="22.9" customHeight="1">
      <c r="B239" s="164"/>
      <c r="C239" s="165"/>
      <c r="D239" s="166" t="s">
        <v>72</v>
      </c>
      <c r="E239" s="178" t="s">
        <v>143</v>
      </c>
      <c r="F239" s="178" t="s">
        <v>947</v>
      </c>
      <c r="G239" s="165"/>
      <c r="H239" s="165"/>
      <c r="I239" s="168"/>
      <c r="J239" s="179">
        <f>BK239</f>
        <v>0</v>
      </c>
      <c r="K239" s="165"/>
      <c r="L239" s="170"/>
      <c r="M239" s="171"/>
      <c r="N239" s="172"/>
      <c r="O239" s="172"/>
      <c r="P239" s="173">
        <f>SUM(P240:P272)</f>
        <v>0</v>
      </c>
      <c r="Q239" s="172"/>
      <c r="R239" s="173">
        <f>SUM(R240:R272)</f>
        <v>3.7902839999999997E-3</v>
      </c>
      <c r="S239" s="172"/>
      <c r="T239" s="174">
        <f>SUM(T240:T272)</f>
        <v>0</v>
      </c>
      <c r="AR239" s="175" t="s">
        <v>80</v>
      </c>
      <c r="AT239" s="176" t="s">
        <v>72</v>
      </c>
      <c r="AU239" s="176" t="s">
        <v>80</v>
      </c>
      <c r="AY239" s="175" t="s">
        <v>226</v>
      </c>
      <c r="BK239" s="177">
        <f>SUM(BK240:BK272)</f>
        <v>0</v>
      </c>
    </row>
    <row r="240" spans="1:65" s="2" customFormat="1" ht="16.5" customHeight="1">
      <c r="A240" s="36"/>
      <c r="B240" s="37"/>
      <c r="C240" s="180" t="s">
        <v>332</v>
      </c>
      <c r="D240" s="180" t="s">
        <v>229</v>
      </c>
      <c r="E240" s="181" t="s">
        <v>2525</v>
      </c>
      <c r="F240" s="182" t="s">
        <v>2526</v>
      </c>
      <c r="G240" s="183" t="s">
        <v>420</v>
      </c>
      <c r="H240" s="184">
        <v>1.708</v>
      </c>
      <c r="I240" s="185"/>
      <c r="J240" s="186">
        <f>ROUND(I240*H240,2)</f>
        <v>0</v>
      </c>
      <c r="K240" s="182" t="s">
        <v>233</v>
      </c>
      <c r="L240" s="41"/>
      <c r="M240" s="187" t="s">
        <v>19</v>
      </c>
      <c r="N240" s="188" t="s">
        <v>44</v>
      </c>
      <c r="O240" s="66"/>
      <c r="P240" s="189">
        <f>O240*H240</f>
        <v>0</v>
      </c>
      <c r="Q240" s="189">
        <v>0</v>
      </c>
      <c r="R240" s="189">
        <f>Q240*H240</f>
        <v>0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143</v>
      </c>
      <c r="AT240" s="191" t="s">
        <v>229</v>
      </c>
      <c r="AU240" s="191" t="s">
        <v>82</v>
      </c>
      <c r="AY240" s="19" t="s">
        <v>226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143</v>
      </c>
      <c r="BM240" s="191" t="s">
        <v>4429</v>
      </c>
    </row>
    <row r="241" spans="1:51" s="2" customFormat="1" ht="11.25">
      <c r="A241" s="36"/>
      <c r="B241" s="37"/>
      <c r="C241" s="38"/>
      <c r="D241" s="193" t="s">
        <v>236</v>
      </c>
      <c r="E241" s="38"/>
      <c r="F241" s="194" t="s">
        <v>2528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236</v>
      </c>
      <c r="AU241" s="19" t="s">
        <v>82</v>
      </c>
    </row>
    <row r="242" spans="1:51" s="13" customFormat="1" ht="11.25">
      <c r="B242" s="198"/>
      <c r="C242" s="199"/>
      <c r="D242" s="200" t="s">
        <v>238</v>
      </c>
      <c r="E242" s="201" t="s">
        <v>19</v>
      </c>
      <c r="F242" s="202" t="s">
        <v>2390</v>
      </c>
      <c r="G242" s="199"/>
      <c r="H242" s="201" t="s">
        <v>19</v>
      </c>
      <c r="I242" s="203"/>
      <c r="J242" s="199"/>
      <c r="K242" s="199"/>
      <c r="L242" s="204"/>
      <c r="M242" s="205"/>
      <c r="N242" s="206"/>
      <c r="O242" s="206"/>
      <c r="P242" s="206"/>
      <c r="Q242" s="206"/>
      <c r="R242" s="206"/>
      <c r="S242" s="206"/>
      <c r="T242" s="207"/>
      <c r="AT242" s="208" t="s">
        <v>238</v>
      </c>
      <c r="AU242" s="208" t="s">
        <v>82</v>
      </c>
      <c r="AV242" s="13" t="s">
        <v>80</v>
      </c>
      <c r="AW242" s="13" t="s">
        <v>35</v>
      </c>
      <c r="AX242" s="13" t="s">
        <v>73</v>
      </c>
      <c r="AY242" s="208" t="s">
        <v>226</v>
      </c>
    </row>
    <row r="243" spans="1:51" s="13" customFormat="1" ht="11.25">
      <c r="B243" s="198"/>
      <c r="C243" s="199"/>
      <c r="D243" s="200" t="s">
        <v>238</v>
      </c>
      <c r="E243" s="201" t="s">
        <v>19</v>
      </c>
      <c r="F243" s="202" t="s">
        <v>182</v>
      </c>
      <c r="G243" s="199"/>
      <c r="H243" s="201" t="s">
        <v>19</v>
      </c>
      <c r="I243" s="203"/>
      <c r="J243" s="199"/>
      <c r="K243" s="199"/>
      <c r="L243" s="204"/>
      <c r="M243" s="205"/>
      <c r="N243" s="206"/>
      <c r="O243" s="206"/>
      <c r="P243" s="206"/>
      <c r="Q243" s="206"/>
      <c r="R243" s="206"/>
      <c r="S243" s="206"/>
      <c r="T243" s="207"/>
      <c r="AT243" s="208" t="s">
        <v>238</v>
      </c>
      <c r="AU243" s="208" t="s">
        <v>82</v>
      </c>
      <c r="AV243" s="13" t="s">
        <v>80</v>
      </c>
      <c r="AW243" s="13" t="s">
        <v>35</v>
      </c>
      <c r="AX243" s="13" t="s">
        <v>73</v>
      </c>
      <c r="AY243" s="208" t="s">
        <v>226</v>
      </c>
    </row>
    <row r="244" spans="1:51" s="14" customFormat="1" ht="11.25">
      <c r="B244" s="209"/>
      <c r="C244" s="210"/>
      <c r="D244" s="200" t="s">
        <v>238</v>
      </c>
      <c r="E244" s="211" t="s">
        <v>19</v>
      </c>
      <c r="F244" s="212" t="s">
        <v>4430</v>
      </c>
      <c r="G244" s="210"/>
      <c r="H244" s="213">
        <v>0.252</v>
      </c>
      <c r="I244" s="214"/>
      <c r="J244" s="210"/>
      <c r="K244" s="210"/>
      <c r="L244" s="215"/>
      <c r="M244" s="216"/>
      <c r="N244" s="217"/>
      <c r="O244" s="217"/>
      <c r="P244" s="217"/>
      <c r="Q244" s="217"/>
      <c r="R244" s="217"/>
      <c r="S244" s="217"/>
      <c r="T244" s="218"/>
      <c r="AT244" s="219" t="s">
        <v>238</v>
      </c>
      <c r="AU244" s="219" t="s">
        <v>82</v>
      </c>
      <c r="AV244" s="14" t="s">
        <v>82</v>
      </c>
      <c r="AW244" s="14" t="s">
        <v>35</v>
      </c>
      <c r="AX244" s="14" t="s">
        <v>73</v>
      </c>
      <c r="AY244" s="219" t="s">
        <v>226</v>
      </c>
    </row>
    <row r="245" spans="1:51" s="14" customFormat="1" ht="11.25">
      <c r="B245" s="209"/>
      <c r="C245" s="210"/>
      <c r="D245" s="200" t="s">
        <v>238</v>
      </c>
      <c r="E245" s="211" t="s">
        <v>19</v>
      </c>
      <c r="F245" s="212" t="s">
        <v>4431</v>
      </c>
      <c r="G245" s="210"/>
      <c r="H245" s="213">
        <v>0.19800000000000001</v>
      </c>
      <c r="I245" s="214"/>
      <c r="J245" s="210"/>
      <c r="K245" s="210"/>
      <c r="L245" s="215"/>
      <c r="M245" s="216"/>
      <c r="N245" s="217"/>
      <c r="O245" s="217"/>
      <c r="P245" s="217"/>
      <c r="Q245" s="217"/>
      <c r="R245" s="217"/>
      <c r="S245" s="217"/>
      <c r="T245" s="218"/>
      <c r="AT245" s="219" t="s">
        <v>238</v>
      </c>
      <c r="AU245" s="219" t="s">
        <v>82</v>
      </c>
      <c r="AV245" s="14" t="s">
        <v>82</v>
      </c>
      <c r="AW245" s="14" t="s">
        <v>35</v>
      </c>
      <c r="AX245" s="14" t="s">
        <v>73</v>
      </c>
      <c r="AY245" s="219" t="s">
        <v>226</v>
      </c>
    </row>
    <row r="246" spans="1:51" s="16" customFormat="1" ht="11.25">
      <c r="B246" s="253"/>
      <c r="C246" s="254"/>
      <c r="D246" s="200" t="s">
        <v>238</v>
      </c>
      <c r="E246" s="255" t="s">
        <v>19</v>
      </c>
      <c r="F246" s="256" t="s">
        <v>1207</v>
      </c>
      <c r="G246" s="254"/>
      <c r="H246" s="257">
        <v>0.45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238</v>
      </c>
      <c r="AU246" s="263" t="s">
        <v>82</v>
      </c>
      <c r="AV246" s="16" t="s">
        <v>90</v>
      </c>
      <c r="AW246" s="16" t="s">
        <v>35</v>
      </c>
      <c r="AX246" s="16" t="s">
        <v>73</v>
      </c>
      <c r="AY246" s="263" t="s">
        <v>226</v>
      </c>
    </row>
    <row r="247" spans="1:51" s="13" customFormat="1" ht="11.25">
      <c r="B247" s="198"/>
      <c r="C247" s="199"/>
      <c r="D247" s="200" t="s">
        <v>238</v>
      </c>
      <c r="E247" s="201" t="s">
        <v>19</v>
      </c>
      <c r="F247" s="202" t="s">
        <v>4373</v>
      </c>
      <c r="G247" s="199"/>
      <c r="H247" s="201" t="s">
        <v>19</v>
      </c>
      <c r="I247" s="203"/>
      <c r="J247" s="199"/>
      <c r="K247" s="199"/>
      <c r="L247" s="204"/>
      <c r="M247" s="205"/>
      <c r="N247" s="206"/>
      <c r="O247" s="206"/>
      <c r="P247" s="206"/>
      <c r="Q247" s="206"/>
      <c r="R247" s="206"/>
      <c r="S247" s="206"/>
      <c r="T247" s="207"/>
      <c r="AT247" s="208" t="s">
        <v>238</v>
      </c>
      <c r="AU247" s="208" t="s">
        <v>82</v>
      </c>
      <c r="AV247" s="13" t="s">
        <v>80</v>
      </c>
      <c r="AW247" s="13" t="s">
        <v>35</v>
      </c>
      <c r="AX247" s="13" t="s">
        <v>73</v>
      </c>
      <c r="AY247" s="208" t="s">
        <v>226</v>
      </c>
    </row>
    <row r="248" spans="1:51" s="14" customFormat="1" ht="11.25">
      <c r="B248" s="209"/>
      <c r="C248" s="210"/>
      <c r="D248" s="200" t="s">
        <v>238</v>
      </c>
      <c r="E248" s="211" t="s">
        <v>19</v>
      </c>
      <c r="F248" s="212" t="s">
        <v>4432</v>
      </c>
      <c r="G248" s="210"/>
      <c r="H248" s="213">
        <v>0.438</v>
      </c>
      <c r="I248" s="214"/>
      <c r="J248" s="210"/>
      <c r="K248" s="210"/>
      <c r="L248" s="215"/>
      <c r="M248" s="216"/>
      <c r="N248" s="217"/>
      <c r="O248" s="217"/>
      <c r="P248" s="217"/>
      <c r="Q248" s="217"/>
      <c r="R248" s="217"/>
      <c r="S248" s="217"/>
      <c r="T248" s="218"/>
      <c r="AT248" s="219" t="s">
        <v>238</v>
      </c>
      <c r="AU248" s="219" t="s">
        <v>82</v>
      </c>
      <c r="AV248" s="14" t="s">
        <v>82</v>
      </c>
      <c r="AW248" s="14" t="s">
        <v>35</v>
      </c>
      <c r="AX248" s="14" t="s">
        <v>73</v>
      </c>
      <c r="AY248" s="219" t="s">
        <v>226</v>
      </c>
    </row>
    <row r="249" spans="1:51" s="14" customFormat="1" ht="11.25">
      <c r="B249" s="209"/>
      <c r="C249" s="210"/>
      <c r="D249" s="200" t="s">
        <v>238</v>
      </c>
      <c r="E249" s="211" t="s">
        <v>19</v>
      </c>
      <c r="F249" s="212" t="s">
        <v>4433</v>
      </c>
      <c r="G249" s="210"/>
      <c r="H249" s="213">
        <v>0.09</v>
      </c>
      <c r="I249" s="214"/>
      <c r="J249" s="210"/>
      <c r="K249" s="210"/>
      <c r="L249" s="215"/>
      <c r="M249" s="216"/>
      <c r="N249" s="217"/>
      <c r="O249" s="217"/>
      <c r="P249" s="217"/>
      <c r="Q249" s="217"/>
      <c r="R249" s="217"/>
      <c r="S249" s="217"/>
      <c r="T249" s="218"/>
      <c r="AT249" s="219" t="s">
        <v>238</v>
      </c>
      <c r="AU249" s="219" t="s">
        <v>82</v>
      </c>
      <c r="AV249" s="14" t="s">
        <v>82</v>
      </c>
      <c r="AW249" s="14" t="s">
        <v>35</v>
      </c>
      <c r="AX249" s="14" t="s">
        <v>73</v>
      </c>
      <c r="AY249" s="219" t="s">
        <v>226</v>
      </c>
    </row>
    <row r="250" spans="1:51" s="16" customFormat="1" ht="11.25">
      <c r="B250" s="253"/>
      <c r="C250" s="254"/>
      <c r="D250" s="200" t="s">
        <v>238</v>
      </c>
      <c r="E250" s="255" t="s">
        <v>19</v>
      </c>
      <c r="F250" s="256" t="s">
        <v>1207</v>
      </c>
      <c r="G250" s="254"/>
      <c r="H250" s="257">
        <v>0.52800000000000002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AT250" s="263" t="s">
        <v>238</v>
      </c>
      <c r="AU250" s="263" t="s">
        <v>82</v>
      </c>
      <c r="AV250" s="16" t="s">
        <v>90</v>
      </c>
      <c r="AW250" s="16" t="s">
        <v>35</v>
      </c>
      <c r="AX250" s="16" t="s">
        <v>73</v>
      </c>
      <c r="AY250" s="263" t="s">
        <v>226</v>
      </c>
    </row>
    <row r="251" spans="1:51" s="13" customFormat="1" ht="11.25">
      <c r="B251" s="198"/>
      <c r="C251" s="199"/>
      <c r="D251" s="200" t="s">
        <v>238</v>
      </c>
      <c r="E251" s="201" t="s">
        <v>19</v>
      </c>
      <c r="F251" s="202" t="s">
        <v>2391</v>
      </c>
      <c r="G251" s="199"/>
      <c r="H251" s="201" t="s">
        <v>19</v>
      </c>
      <c r="I251" s="203"/>
      <c r="J251" s="199"/>
      <c r="K251" s="199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238</v>
      </c>
      <c r="AU251" s="208" t="s">
        <v>82</v>
      </c>
      <c r="AV251" s="13" t="s">
        <v>80</v>
      </c>
      <c r="AW251" s="13" t="s">
        <v>35</v>
      </c>
      <c r="AX251" s="13" t="s">
        <v>73</v>
      </c>
      <c r="AY251" s="208" t="s">
        <v>226</v>
      </c>
    </row>
    <row r="252" spans="1:51" s="14" customFormat="1" ht="11.25">
      <c r="B252" s="209"/>
      <c r="C252" s="210"/>
      <c r="D252" s="200" t="s">
        <v>238</v>
      </c>
      <c r="E252" s="211" t="s">
        <v>19</v>
      </c>
      <c r="F252" s="212" t="s">
        <v>4434</v>
      </c>
      <c r="G252" s="210"/>
      <c r="H252" s="213">
        <v>0.05</v>
      </c>
      <c r="I252" s="214"/>
      <c r="J252" s="210"/>
      <c r="K252" s="210"/>
      <c r="L252" s="215"/>
      <c r="M252" s="216"/>
      <c r="N252" s="217"/>
      <c r="O252" s="217"/>
      <c r="P252" s="217"/>
      <c r="Q252" s="217"/>
      <c r="R252" s="217"/>
      <c r="S252" s="217"/>
      <c r="T252" s="218"/>
      <c r="AT252" s="219" t="s">
        <v>238</v>
      </c>
      <c r="AU252" s="219" t="s">
        <v>82</v>
      </c>
      <c r="AV252" s="14" t="s">
        <v>82</v>
      </c>
      <c r="AW252" s="14" t="s">
        <v>35</v>
      </c>
      <c r="AX252" s="14" t="s">
        <v>73</v>
      </c>
      <c r="AY252" s="219" t="s">
        <v>226</v>
      </c>
    </row>
    <row r="253" spans="1:51" s="14" customFormat="1" ht="11.25">
      <c r="B253" s="209"/>
      <c r="C253" s="210"/>
      <c r="D253" s="200" t="s">
        <v>238</v>
      </c>
      <c r="E253" s="211" t="s">
        <v>19</v>
      </c>
      <c r="F253" s="212" t="s">
        <v>4435</v>
      </c>
      <c r="G253" s="210"/>
      <c r="H253" s="213">
        <v>0.05</v>
      </c>
      <c r="I253" s="214"/>
      <c r="J253" s="210"/>
      <c r="K253" s="210"/>
      <c r="L253" s="215"/>
      <c r="M253" s="216"/>
      <c r="N253" s="217"/>
      <c r="O253" s="217"/>
      <c r="P253" s="217"/>
      <c r="Q253" s="217"/>
      <c r="R253" s="217"/>
      <c r="S253" s="217"/>
      <c r="T253" s="218"/>
      <c r="AT253" s="219" t="s">
        <v>238</v>
      </c>
      <c r="AU253" s="219" t="s">
        <v>82</v>
      </c>
      <c r="AV253" s="14" t="s">
        <v>82</v>
      </c>
      <c r="AW253" s="14" t="s">
        <v>35</v>
      </c>
      <c r="AX253" s="14" t="s">
        <v>73</v>
      </c>
      <c r="AY253" s="219" t="s">
        <v>226</v>
      </c>
    </row>
    <row r="254" spans="1:51" s="14" customFormat="1" ht="11.25">
      <c r="B254" s="209"/>
      <c r="C254" s="210"/>
      <c r="D254" s="200" t="s">
        <v>238</v>
      </c>
      <c r="E254" s="211" t="s">
        <v>19</v>
      </c>
      <c r="F254" s="212" t="s">
        <v>4436</v>
      </c>
      <c r="G254" s="210"/>
      <c r="H254" s="213">
        <v>0.03</v>
      </c>
      <c r="I254" s="214"/>
      <c r="J254" s="210"/>
      <c r="K254" s="210"/>
      <c r="L254" s="215"/>
      <c r="M254" s="216"/>
      <c r="N254" s="217"/>
      <c r="O254" s="217"/>
      <c r="P254" s="217"/>
      <c r="Q254" s="217"/>
      <c r="R254" s="217"/>
      <c r="S254" s="217"/>
      <c r="T254" s="218"/>
      <c r="AT254" s="219" t="s">
        <v>238</v>
      </c>
      <c r="AU254" s="219" t="s">
        <v>82</v>
      </c>
      <c r="AV254" s="14" t="s">
        <v>82</v>
      </c>
      <c r="AW254" s="14" t="s">
        <v>35</v>
      </c>
      <c r="AX254" s="14" t="s">
        <v>73</v>
      </c>
      <c r="AY254" s="219" t="s">
        <v>226</v>
      </c>
    </row>
    <row r="255" spans="1:51" s="14" customFormat="1" ht="11.25">
      <c r="B255" s="209"/>
      <c r="C255" s="210"/>
      <c r="D255" s="200" t="s">
        <v>238</v>
      </c>
      <c r="E255" s="211" t="s">
        <v>19</v>
      </c>
      <c r="F255" s="212" t="s">
        <v>4437</v>
      </c>
      <c r="G255" s="210"/>
      <c r="H255" s="213">
        <v>0.1</v>
      </c>
      <c r="I255" s="214"/>
      <c r="J255" s="210"/>
      <c r="K255" s="210"/>
      <c r="L255" s="215"/>
      <c r="M255" s="216"/>
      <c r="N255" s="217"/>
      <c r="O255" s="217"/>
      <c r="P255" s="217"/>
      <c r="Q255" s="217"/>
      <c r="R255" s="217"/>
      <c r="S255" s="217"/>
      <c r="T255" s="218"/>
      <c r="AT255" s="219" t="s">
        <v>238</v>
      </c>
      <c r="AU255" s="219" t="s">
        <v>82</v>
      </c>
      <c r="AV255" s="14" t="s">
        <v>82</v>
      </c>
      <c r="AW255" s="14" t="s">
        <v>35</v>
      </c>
      <c r="AX255" s="14" t="s">
        <v>73</v>
      </c>
      <c r="AY255" s="219" t="s">
        <v>226</v>
      </c>
    </row>
    <row r="256" spans="1:51" s="16" customFormat="1" ht="11.25">
      <c r="B256" s="253"/>
      <c r="C256" s="254"/>
      <c r="D256" s="200" t="s">
        <v>238</v>
      </c>
      <c r="E256" s="255" t="s">
        <v>19</v>
      </c>
      <c r="F256" s="256" t="s">
        <v>1207</v>
      </c>
      <c r="G256" s="254"/>
      <c r="H256" s="257">
        <v>0.23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238</v>
      </c>
      <c r="AU256" s="263" t="s">
        <v>82</v>
      </c>
      <c r="AV256" s="16" t="s">
        <v>90</v>
      </c>
      <c r="AW256" s="16" t="s">
        <v>35</v>
      </c>
      <c r="AX256" s="16" t="s">
        <v>73</v>
      </c>
      <c r="AY256" s="263" t="s">
        <v>226</v>
      </c>
    </row>
    <row r="257" spans="1:65" s="13" customFormat="1" ht="11.25">
      <c r="B257" s="198"/>
      <c r="C257" s="199"/>
      <c r="D257" s="200" t="s">
        <v>238</v>
      </c>
      <c r="E257" s="201" t="s">
        <v>19</v>
      </c>
      <c r="F257" s="202" t="s">
        <v>2400</v>
      </c>
      <c r="G257" s="199"/>
      <c r="H257" s="201" t="s">
        <v>19</v>
      </c>
      <c r="I257" s="203"/>
      <c r="J257" s="199"/>
      <c r="K257" s="199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238</v>
      </c>
      <c r="AU257" s="208" t="s">
        <v>82</v>
      </c>
      <c r="AV257" s="13" t="s">
        <v>80</v>
      </c>
      <c r="AW257" s="13" t="s">
        <v>35</v>
      </c>
      <c r="AX257" s="13" t="s">
        <v>73</v>
      </c>
      <c r="AY257" s="208" t="s">
        <v>226</v>
      </c>
    </row>
    <row r="258" spans="1:65" s="14" customFormat="1" ht="11.25">
      <c r="B258" s="209"/>
      <c r="C258" s="210"/>
      <c r="D258" s="200" t="s">
        <v>238</v>
      </c>
      <c r="E258" s="211" t="s">
        <v>19</v>
      </c>
      <c r="F258" s="212" t="s">
        <v>4438</v>
      </c>
      <c r="G258" s="210"/>
      <c r="H258" s="213">
        <v>0.5</v>
      </c>
      <c r="I258" s="214"/>
      <c r="J258" s="210"/>
      <c r="K258" s="210"/>
      <c r="L258" s="215"/>
      <c r="M258" s="216"/>
      <c r="N258" s="217"/>
      <c r="O258" s="217"/>
      <c r="P258" s="217"/>
      <c r="Q258" s="217"/>
      <c r="R258" s="217"/>
      <c r="S258" s="217"/>
      <c r="T258" s="218"/>
      <c r="AT258" s="219" t="s">
        <v>238</v>
      </c>
      <c r="AU258" s="219" t="s">
        <v>82</v>
      </c>
      <c r="AV258" s="14" t="s">
        <v>82</v>
      </c>
      <c r="AW258" s="14" t="s">
        <v>35</v>
      </c>
      <c r="AX258" s="14" t="s">
        <v>73</v>
      </c>
      <c r="AY258" s="219" t="s">
        <v>226</v>
      </c>
    </row>
    <row r="259" spans="1:65" s="16" customFormat="1" ht="11.25">
      <c r="B259" s="253"/>
      <c r="C259" s="254"/>
      <c r="D259" s="200" t="s">
        <v>238</v>
      </c>
      <c r="E259" s="255" t="s">
        <v>19</v>
      </c>
      <c r="F259" s="256" t="s">
        <v>1207</v>
      </c>
      <c r="G259" s="254"/>
      <c r="H259" s="257">
        <v>0.5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238</v>
      </c>
      <c r="AU259" s="263" t="s">
        <v>82</v>
      </c>
      <c r="AV259" s="16" t="s">
        <v>90</v>
      </c>
      <c r="AW259" s="16" t="s">
        <v>35</v>
      </c>
      <c r="AX259" s="16" t="s">
        <v>73</v>
      </c>
      <c r="AY259" s="263" t="s">
        <v>226</v>
      </c>
    </row>
    <row r="260" spans="1:65" s="15" customFormat="1" ht="11.25">
      <c r="B260" s="220"/>
      <c r="C260" s="221"/>
      <c r="D260" s="200" t="s">
        <v>238</v>
      </c>
      <c r="E260" s="222" t="s">
        <v>19</v>
      </c>
      <c r="F260" s="223" t="s">
        <v>241</v>
      </c>
      <c r="G260" s="221"/>
      <c r="H260" s="224">
        <v>1.7080000000000002</v>
      </c>
      <c r="I260" s="225"/>
      <c r="J260" s="221"/>
      <c r="K260" s="221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238</v>
      </c>
      <c r="AU260" s="230" t="s">
        <v>82</v>
      </c>
      <c r="AV260" s="15" t="s">
        <v>143</v>
      </c>
      <c r="AW260" s="15" t="s">
        <v>35</v>
      </c>
      <c r="AX260" s="15" t="s">
        <v>80</v>
      </c>
      <c r="AY260" s="230" t="s">
        <v>226</v>
      </c>
    </row>
    <row r="261" spans="1:65" s="2" customFormat="1" ht="24.2" customHeight="1">
      <c r="A261" s="36"/>
      <c r="B261" s="37"/>
      <c r="C261" s="180" t="s">
        <v>7</v>
      </c>
      <c r="D261" s="180" t="s">
        <v>229</v>
      </c>
      <c r="E261" s="181" t="s">
        <v>2545</v>
      </c>
      <c r="F261" s="182" t="s">
        <v>2546</v>
      </c>
      <c r="G261" s="183" t="s">
        <v>420</v>
      </c>
      <c r="H261" s="184">
        <v>0.22500000000000001</v>
      </c>
      <c r="I261" s="185"/>
      <c r="J261" s="186">
        <f>ROUND(I261*H261,2)</f>
        <v>0</v>
      </c>
      <c r="K261" s="182" t="s">
        <v>233</v>
      </c>
      <c r="L261" s="41"/>
      <c r="M261" s="187" t="s">
        <v>19</v>
      </c>
      <c r="N261" s="188" t="s">
        <v>44</v>
      </c>
      <c r="O261" s="66"/>
      <c r="P261" s="189">
        <f>O261*H261</f>
        <v>0</v>
      </c>
      <c r="Q261" s="189">
        <v>0</v>
      </c>
      <c r="R261" s="189">
        <f>Q261*H261</f>
        <v>0</v>
      </c>
      <c r="S261" s="189">
        <v>0</v>
      </c>
      <c r="T261" s="190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91" t="s">
        <v>143</v>
      </c>
      <c r="AT261" s="191" t="s">
        <v>229</v>
      </c>
      <c r="AU261" s="191" t="s">
        <v>82</v>
      </c>
      <c r="AY261" s="19" t="s">
        <v>226</v>
      </c>
      <c r="BE261" s="192">
        <f>IF(N261="základní",J261,0)</f>
        <v>0</v>
      </c>
      <c r="BF261" s="192">
        <f>IF(N261="snížená",J261,0)</f>
        <v>0</v>
      </c>
      <c r="BG261" s="192">
        <f>IF(N261="zákl. přenesená",J261,0)</f>
        <v>0</v>
      </c>
      <c r="BH261" s="192">
        <f>IF(N261="sníž. přenesená",J261,0)</f>
        <v>0</v>
      </c>
      <c r="BI261" s="192">
        <f>IF(N261="nulová",J261,0)</f>
        <v>0</v>
      </c>
      <c r="BJ261" s="19" t="s">
        <v>80</v>
      </c>
      <c r="BK261" s="192">
        <f>ROUND(I261*H261,2)</f>
        <v>0</v>
      </c>
      <c r="BL261" s="19" t="s">
        <v>143</v>
      </c>
      <c r="BM261" s="191" t="s">
        <v>4439</v>
      </c>
    </row>
    <row r="262" spans="1:65" s="2" customFormat="1" ht="11.25">
      <c r="A262" s="36"/>
      <c r="B262" s="37"/>
      <c r="C262" s="38"/>
      <c r="D262" s="193" t="s">
        <v>236</v>
      </c>
      <c r="E262" s="38"/>
      <c r="F262" s="194" t="s">
        <v>2548</v>
      </c>
      <c r="G262" s="38"/>
      <c r="H262" s="38"/>
      <c r="I262" s="195"/>
      <c r="J262" s="38"/>
      <c r="K262" s="38"/>
      <c r="L262" s="41"/>
      <c r="M262" s="196"/>
      <c r="N262" s="197"/>
      <c r="O262" s="66"/>
      <c r="P262" s="66"/>
      <c r="Q262" s="66"/>
      <c r="R262" s="66"/>
      <c r="S262" s="66"/>
      <c r="T262" s="67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T262" s="19" t="s">
        <v>236</v>
      </c>
      <c r="AU262" s="19" t="s">
        <v>82</v>
      </c>
    </row>
    <row r="263" spans="1:65" s="13" customFormat="1" ht="11.25">
      <c r="B263" s="198"/>
      <c r="C263" s="199"/>
      <c r="D263" s="200" t="s">
        <v>238</v>
      </c>
      <c r="E263" s="201" t="s">
        <v>19</v>
      </c>
      <c r="F263" s="202" t="s">
        <v>2631</v>
      </c>
      <c r="G263" s="199"/>
      <c r="H263" s="201" t="s">
        <v>19</v>
      </c>
      <c r="I263" s="203"/>
      <c r="J263" s="199"/>
      <c r="K263" s="199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238</v>
      </c>
      <c r="AU263" s="208" t="s">
        <v>82</v>
      </c>
      <c r="AV263" s="13" t="s">
        <v>80</v>
      </c>
      <c r="AW263" s="13" t="s">
        <v>35</v>
      </c>
      <c r="AX263" s="13" t="s">
        <v>73</v>
      </c>
      <c r="AY263" s="208" t="s">
        <v>226</v>
      </c>
    </row>
    <row r="264" spans="1:65" s="13" customFormat="1" ht="11.25">
      <c r="B264" s="198"/>
      <c r="C264" s="199"/>
      <c r="D264" s="200" t="s">
        <v>238</v>
      </c>
      <c r="E264" s="201" t="s">
        <v>19</v>
      </c>
      <c r="F264" s="202" t="s">
        <v>2550</v>
      </c>
      <c r="G264" s="199"/>
      <c r="H264" s="201" t="s">
        <v>19</v>
      </c>
      <c r="I264" s="203"/>
      <c r="J264" s="199"/>
      <c r="K264" s="199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238</v>
      </c>
      <c r="AU264" s="208" t="s">
        <v>82</v>
      </c>
      <c r="AV264" s="13" t="s">
        <v>80</v>
      </c>
      <c r="AW264" s="13" t="s">
        <v>35</v>
      </c>
      <c r="AX264" s="13" t="s">
        <v>73</v>
      </c>
      <c r="AY264" s="208" t="s">
        <v>226</v>
      </c>
    </row>
    <row r="265" spans="1:65" s="14" customFormat="1" ht="11.25">
      <c r="B265" s="209"/>
      <c r="C265" s="210"/>
      <c r="D265" s="200" t="s">
        <v>238</v>
      </c>
      <c r="E265" s="211" t="s">
        <v>19</v>
      </c>
      <c r="F265" s="212" t="s">
        <v>2551</v>
      </c>
      <c r="G265" s="210"/>
      <c r="H265" s="213">
        <v>0.22500000000000001</v>
      </c>
      <c r="I265" s="214"/>
      <c r="J265" s="210"/>
      <c r="K265" s="210"/>
      <c r="L265" s="215"/>
      <c r="M265" s="216"/>
      <c r="N265" s="217"/>
      <c r="O265" s="217"/>
      <c r="P265" s="217"/>
      <c r="Q265" s="217"/>
      <c r="R265" s="217"/>
      <c r="S265" s="217"/>
      <c r="T265" s="218"/>
      <c r="AT265" s="219" t="s">
        <v>238</v>
      </c>
      <c r="AU265" s="219" t="s">
        <v>82</v>
      </c>
      <c r="AV265" s="14" t="s">
        <v>82</v>
      </c>
      <c r="AW265" s="14" t="s">
        <v>35</v>
      </c>
      <c r="AX265" s="14" t="s">
        <v>73</v>
      </c>
      <c r="AY265" s="219" t="s">
        <v>226</v>
      </c>
    </row>
    <row r="266" spans="1:65" s="15" customFormat="1" ht="11.25">
      <c r="B266" s="220"/>
      <c r="C266" s="221"/>
      <c r="D266" s="200" t="s">
        <v>238</v>
      </c>
      <c r="E266" s="222" t="s">
        <v>19</v>
      </c>
      <c r="F266" s="223" t="s">
        <v>241</v>
      </c>
      <c r="G266" s="221"/>
      <c r="H266" s="224">
        <v>0.22500000000000001</v>
      </c>
      <c r="I266" s="225"/>
      <c r="J266" s="221"/>
      <c r="K266" s="221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238</v>
      </c>
      <c r="AU266" s="230" t="s">
        <v>82</v>
      </c>
      <c r="AV266" s="15" t="s">
        <v>143</v>
      </c>
      <c r="AW266" s="15" t="s">
        <v>35</v>
      </c>
      <c r="AX266" s="15" t="s">
        <v>80</v>
      </c>
      <c r="AY266" s="230" t="s">
        <v>226</v>
      </c>
    </row>
    <row r="267" spans="1:65" s="2" customFormat="1" ht="24.2" customHeight="1">
      <c r="A267" s="36"/>
      <c r="B267" s="37"/>
      <c r="C267" s="180" t="s">
        <v>341</v>
      </c>
      <c r="D267" s="180" t="s">
        <v>229</v>
      </c>
      <c r="E267" s="181" t="s">
        <v>2552</v>
      </c>
      <c r="F267" s="182" t="s">
        <v>2553</v>
      </c>
      <c r="G267" s="183" t="s">
        <v>232</v>
      </c>
      <c r="H267" s="184">
        <v>0.6</v>
      </c>
      <c r="I267" s="185"/>
      <c r="J267" s="186">
        <f>ROUND(I267*H267,2)</f>
        <v>0</v>
      </c>
      <c r="K267" s="182" t="s">
        <v>233</v>
      </c>
      <c r="L267" s="41"/>
      <c r="M267" s="187" t="s">
        <v>19</v>
      </c>
      <c r="N267" s="188" t="s">
        <v>44</v>
      </c>
      <c r="O267" s="66"/>
      <c r="P267" s="189">
        <f>O267*H267</f>
        <v>0</v>
      </c>
      <c r="Q267" s="189">
        <v>6.3171399999999997E-3</v>
      </c>
      <c r="R267" s="189">
        <f>Q267*H267</f>
        <v>3.7902839999999997E-3</v>
      </c>
      <c r="S267" s="189">
        <v>0</v>
      </c>
      <c r="T267" s="190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91" t="s">
        <v>143</v>
      </c>
      <c r="AT267" s="191" t="s">
        <v>229</v>
      </c>
      <c r="AU267" s="191" t="s">
        <v>82</v>
      </c>
      <c r="AY267" s="19" t="s">
        <v>226</v>
      </c>
      <c r="BE267" s="192">
        <f>IF(N267="základní",J267,0)</f>
        <v>0</v>
      </c>
      <c r="BF267" s="192">
        <f>IF(N267="snížená",J267,0)</f>
        <v>0</v>
      </c>
      <c r="BG267" s="192">
        <f>IF(N267="zákl. přenesená",J267,0)</f>
        <v>0</v>
      </c>
      <c r="BH267" s="192">
        <f>IF(N267="sníž. přenesená",J267,0)</f>
        <v>0</v>
      </c>
      <c r="BI267" s="192">
        <f>IF(N267="nulová",J267,0)</f>
        <v>0</v>
      </c>
      <c r="BJ267" s="19" t="s">
        <v>80</v>
      </c>
      <c r="BK267" s="192">
        <f>ROUND(I267*H267,2)</f>
        <v>0</v>
      </c>
      <c r="BL267" s="19" t="s">
        <v>143</v>
      </c>
      <c r="BM267" s="191" t="s">
        <v>4440</v>
      </c>
    </row>
    <row r="268" spans="1:65" s="2" customFormat="1" ht="11.25">
      <c r="A268" s="36"/>
      <c r="B268" s="37"/>
      <c r="C268" s="38"/>
      <c r="D268" s="193" t="s">
        <v>236</v>
      </c>
      <c r="E268" s="38"/>
      <c r="F268" s="194" t="s">
        <v>2555</v>
      </c>
      <c r="G268" s="38"/>
      <c r="H268" s="38"/>
      <c r="I268" s="195"/>
      <c r="J268" s="38"/>
      <c r="K268" s="38"/>
      <c r="L268" s="41"/>
      <c r="M268" s="196"/>
      <c r="N268" s="197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236</v>
      </c>
      <c r="AU268" s="19" t="s">
        <v>82</v>
      </c>
    </row>
    <row r="269" spans="1:65" s="13" customFormat="1" ht="11.25">
      <c r="B269" s="198"/>
      <c r="C269" s="199"/>
      <c r="D269" s="200" t="s">
        <v>238</v>
      </c>
      <c r="E269" s="201" t="s">
        <v>19</v>
      </c>
      <c r="F269" s="202" t="s">
        <v>2631</v>
      </c>
      <c r="G269" s="199"/>
      <c r="H269" s="201" t="s">
        <v>19</v>
      </c>
      <c r="I269" s="203"/>
      <c r="J269" s="199"/>
      <c r="K269" s="199"/>
      <c r="L269" s="204"/>
      <c r="M269" s="205"/>
      <c r="N269" s="206"/>
      <c r="O269" s="206"/>
      <c r="P269" s="206"/>
      <c r="Q269" s="206"/>
      <c r="R269" s="206"/>
      <c r="S269" s="206"/>
      <c r="T269" s="207"/>
      <c r="AT269" s="208" t="s">
        <v>238</v>
      </c>
      <c r="AU269" s="208" t="s">
        <v>82</v>
      </c>
      <c r="AV269" s="13" t="s">
        <v>80</v>
      </c>
      <c r="AW269" s="13" t="s">
        <v>35</v>
      </c>
      <c r="AX269" s="13" t="s">
        <v>73</v>
      </c>
      <c r="AY269" s="208" t="s">
        <v>226</v>
      </c>
    </row>
    <row r="270" spans="1:65" s="13" customFormat="1" ht="11.25">
      <c r="B270" s="198"/>
      <c r="C270" s="199"/>
      <c r="D270" s="200" t="s">
        <v>238</v>
      </c>
      <c r="E270" s="201" t="s">
        <v>19</v>
      </c>
      <c r="F270" s="202" t="s">
        <v>2550</v>
      </c>
      <c r="G270" s="199"/>
      <c r="H270" s="201" t="s">
        <v>19</v>
      </c>
      <c r="I270" s="203"/>
      <c r="J270" s="199"/>
      <c r="K270" s="199"/>
      <c r="L270" s="204"/>
      <c r="M270" s="205"/>
      <c r="N270" s="206"/>
      <c r="O270" s="206"/>
      <c r="P270" s="206"/>
      <c r="Q270" s="206"/>
      <c r="R270" s="206"/>
      <c r="S270" s="206"/>
      <c r="T270" s="207"/>
      <c r="AT270" s="208" t="s">
        <v>238</v>
      </c>
      <c r="AU270" s="208" t="s">
        <v>82</v>
      </c>
      <c r="AV270" s="13" t="s">
        <v>80</v>
      </c>
      <c r="AW270" s="13" t="s">
        <v>35</v>
      </c>
      <c r="AX270" s="13" t="s">
        <v>73</v>
      </c>
      <c r="AY270" s="208" t="s">
        <v>226</v>
      </c>
    </row>
    <row r="271" spans="1:65" s="14" customFormat="1" ht="11.25">
      <c r="B271" s="209"/>
      <c r="C271" s="210"/>
      <c r="D271" s="200" t="s">
        <v>238</v>
      </c>
      <c r="E271" s="211" t="s">
        <v>19</v>
      </c>
      <c r="F271" s="212" t="s">
        <v>2557</v>
      </c>
      <c r="G271" s="210"/>
      <c r="H271" s="213">
        <v>0.6</v>
      </c>
      <c r="I271" s="214"/>
      <c r="J271" s="210"/>
      <c r="K271" s="210"/>
      <c r="L271" s="215"/>
      <c r="M271" s="216"/>
      <c r="N271" s="217"/>
      <c r="O271" s="217"/>
      <c r="P271" s="217"/>
      <c r="Q271" s="217"/>
      <c r="R271" s="217"/>
      <c r="S271" s="217"/>
      <c r="T271" s="218"/>
      <c r="AT271" s="219" t="s">
        <v>238</v>
      </c>
      <c r="AU271" s="219" t="s">
        <v>82</v>
      </c>
      <c r="AV271" s="14" t="s">
        <v>82</v>
      </c>
      <c r="AW271" s="14" t="s">
        <v>35</v>
      </c>
      <c r="AX271" s="14" t="s">
        <v>73</v>
      </c>
      <c r="AY271" s="219" t="s">
        <v>226</v>
      </c>
    </row>
    <row r="272" spans="1:65" s="15" customFormat="1" ht="11.25">
      <c r="B272" s="220"/>
      <c r="C272" s="221"/>
      <c r="D272" s="200" t="s">
        <v>238</v>
      </c>
      <c r="E272" s="222" t="s">
        <v>19</v>
      </c>
      <c r="F272" s="223" t="s">
        <v>241</v>
      </c>
      <c r="G272" s="221"/>
      <c r="H272" s="224">
        <v>0.6</v>
      </c>
      <c r="I272" s="225"/>
      <c r="J272" s="221"/>
      <c r="K272" s="221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238</v>
      </c>
      <c r="AU272" s="230" t="s">
        <v>82</v>
      </c>
      <c r="AV272" s="15" t="s">
        <v>143</v>
      </c>
      <c r="AW272" s="15" t="s">
        <v>35</v>
      </c>
      <c r="AX272" s="15" t="s">
        <v>80</v>
      </c>
      <c r="AY272" s="230" t="s">
        <v>226</v>
      </c>
    </row>
    <row r="273" spans="1:65" s="12" customFormat="1" ht="22.9" customHeight="1">
      <c r="B273" s="164"/>
      <c r="C273" s="165"/>
      <c r="D273" s="166" t="s">
        <v>72</v>
      </c>
      <c r="E273" s="178" t="s">
        <v>275</v>
      </c>
      <c r="F273" s="178" t="s">
        <v>2558</v>
      </c>
      <c r="G273" s="165"/>
      <c r="H273" s="165"/>
      <c r="I273" s="168"/>
      <c r="J273" s="179">
        <f>BK273</f>
        <v>0</v>
      </c>
      <c r="K273" s="165"/>
      <c r="L273" s="170"/>
      <c r="M273" s="171"/>
      <c r="N273" s="172"/>
      <c r="O273" s="172"/>
      <c r="P273" s="173">
        <f>SUM(P274:P345)</f>
        <v>0</v>
      </c>
      <c r="Q273" s="172"/>
      <c r="R273" s="173">
        <f>SUM(R274:R345)</f>
        <v>2.241020196</v>
      </c>
      <c r="S273" s="172"/>
      <c r="T273" s="174">
        <f>SUM(T274:T345)</f>
        <v>0</v>
      </c>
      <c r="AR273" s="175" t="s">
        <v>80</v>
      </c>
      <c r="AT273" s="176" t="s">
        <v>72</v>
      </c>
      <c r="AU273" s="176" t="s">
        <v>80</v>
      </c>
      <c r="AY273" s="175" t="s">
        <v>226</v>
      </c>
      <c r="BK273" s="177">
        <f>SUM(BK274:BK345)</f>
        <v>0</v>
      </c>
    </row>
    <row r="274" spans="1:65" s="2" customFormat="1" ht="16.5" customHeight="1">
      <c r="A274" s="36"/>
      <c r="B274" s="37"/>
      <c r="C274" s="180" t="s">
        <v>346</v>
      </c>
      <c r="D274" s="180" t="s">
        <v>229</v>
      </c>
      <c r="E274" s="181" t="s">
        <v>4441</v>
      </c>
      <c r="F274" s="182" t="s">
        <v>4442</v>
      </c>
      <c r="G274" s="183" t="s">
        <v>261</v>
      </c>
      <c r="H274" s="184">
        <v>1</v>
      </c>
      <c r="I274" s="185"/>
      <c r="J274" s="186">
        <f>ROUND(I274*H274,2)</f>
        <v>0</v>
      </c>
      <c r="K274" s="182" t="s">
        <v>233</v>
      </c>
      <c r="L274" s="41"/>
      <c r="M274" s="187" t="s">
        <v>19</v>
      </c>
      <c r="N274" s="188" t="s">
        <v>44</v>
      </c>
      <c r="O274" s="66"/>
      <c r="P274" s="189">
        <f>O274*H274</f>
        <v>0</v>
      </c>
      <c r="Q274" s="189">
        <v>1.27939742</v>
      </c>
      <c r="R274" s="189">
        <f>Q274*H274</f>
        <v>1.27939742</v>
      </c>
      <c r="S274" s="189">
        <v>0</v>
      </c>
      <c r="T274" s="190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91" t="s">
        <v>143</v>
      </c>
      <c r="AT274" s="191" t="s">
        <v>229</v>
      </c>
      <c r="AU274" s="191" t="s">
        <v>82</v>
      </c>
      <c r="AY274" s="19" t="s">
        <v>226</v>
      </c>
      <c r="BE274" s="192">
        <f>IF(N274="základní",J274,0)</f>
        <v>0</v>
      </c>
      <c r="BF274" s="192">
        <f>IF(N274="snížená",J274,0)</f>
        <v>0</v>
      </c>
      <c r="BG274" s="192">
        <f>IF(N274="zákl. přenesená",J274,0)</f>
        <v>0</v>
      </c>
      <c r="BH274" s="192">
        <f>IF(N274="sníž. přenesená",J274,0)</f>
        <v>0</v>
      </c>
      <c r="BI274" s="192">
        <f>IF(N274="nulová",J274,0)</f>
        <v>0</v>
      </c>
      <c r="BJ274" s="19" t="s">
        <v>80</v>
      </c>
      <c r="BK274" s="192">
        <f>ROUND(I274*H274,2)</f>
        <v>0</v>
      </c>
      <c r="BL274" s="19" t="s">
        <v>143</v>
      </c>
      <c r="BM274" s="191" t="s">
        <v>4443</v>
      </c>
    </row>
    <row r="275" spans="1:65" s="2" customFormat="1" ht="11.25">
      <c r="A275" s="36"/>
      <c r="B275" s="37"/>
      <c r="C275" s="38"/>
      <c r="D275" s="193" t="s">
        <v>236</v>
      </c>
      <c r="E275" s="38"/>
      <c r="F275" s="194" t="s">
        <v>4444</v>
      </c>
      <c r="G275" s="38"/>
      <c r="H275" s="38"/>
      <c r="I275" s="195"/>
      <c r="J275" s="38"/>
      <c r="K275" s="38"/>
      <c r="L275" s="41"/>
      <c r="M275" s="196"/>
      <c r="N275" s="197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236</v>
      </c>
      <c r="AU275" s="19" t="s">
        <v>82</v>
      </c>
    </row>
    <row r="276" spans="1:65" s="13" customFormat="1" ht="11.25">
      <c r="B276" s="198"/>
      <c r="C276" s="199"/>
      <c r="D276" s="200" t="s">
        <v>238</v>
      </c>
      <c r="E276" s="201" t="s">
        <v>19</v>
      </c>
      <c r="F276" s="202" t="s">
        <v>4445</v>
      </c>
      <c r="G276" s="199"/>
      <c r="H276" s="201" t="s">
        <v>19</v>
      </c>
      <c r="I276" s="203"/>
      <c r="J276" s="199"/>
      <c r="K276" s="199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238</v>
      </c>
      <c r="AU276" s="208" t="s">
        <v>82</v>
      </c>
      <c r="AV276" s="13" t="s">
        <v>80</v>
      </c>
      <c r="AW276" s="13" t="s">
        <v>35</v>
      </c>
      <c r="AX276" s="13" t="s">
        <v>73</v>
      </c>
      <c r="AY276" s="208" t="s">
        <v>226</v>
      </c>
    </row>
    <row r="277" spans="1:65" s="14" customFormat="1" ht="11.25">
      <c r="B277" s="209"/>
      <c r="C277" s="210"/>
      <c r="D277" s="200" t="s">
        <v>238</v>
      </c>
      <c r="E277" s="211" t="s">
        <v>19</v>
      </c>
      <c r="F277" s="212" t="s">
        <v>521</v>
      </c>
      <c r="G277" s="210"/>
      <c r="H277" s="213">
        <v>1</v>
      </c>
      <c r="I277" s="214"/>
      <c r="J277" s="210"/>
      <c r="K277" s="210"/>
      <c r="L277" s="215"/>
      <c r="M277" s="216"/>
      <c r="N277" s="217"/>
      <c r="O277" s="217"/>
      <c r="P277" s="217"/>
      <c r="Q277" s="217"/>
      <c r="R277" s="217"/>
      <c r="S277" s="217"/>
      <c r="T277" s="218"/>
      <c r="AT277" s="219" t="s">
        <v>238</v>
      </c>
      <c r="AU277" s="219" t="s">
        <v>82</v>
      </c>
      <c r="AV277" s="14" t="s">
        <v>82</v>
      </c>
      <c r="AW277" s="14" t="s">
        <v>35</v>
      </c>
      <c r="AX277" s="14" t="s">
        <v>73</v>
      </c>
      <c r="AY277" s="219" t="s">
        <v>226</v>
      </c>
    </row>
    <row r="278" spans="1:65" s="15" customFormat="1" ht="11.25">
      <c r="B278" s="220"/>
      <c r="C278" s="221"/>
      <c r="D278" s="200" t="s">
        <v>238</v>
      </c>
      <c r="E278" s="222" t="s">
        <v>19</v>
      </c>
      <c r="F278" s="223" t="s">
        <v>241</v>
      </c>
      <c r="G278" s="221"/>
      <c r="H278" s="224">
        <v>1</v>
      </c>
      <c r="I278" s="225"/>
      <c r="J278" s="221"/>
      <c r="K278" s="221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238</v>
      </c>
      <c r="AU278" s="230" t="s">
        <v>82</v>
      </c>
      <c r="AV278" s="15" t="s">
        <v>143</v>
      </c>
      <c r="AW278" s="15" t="s">
        <v>35</v>
      </c>
      <c r="AX278" s="15" t="s">
        <v>80</v>
      </c>
      <c r="AY278" s="230" t="s">
        <v>226</v>
      </c>
    </row>
    <row r="279" spans="1:65" s="2" customFormat="1" ht="21.75" customHeight="1">
      <c r="A279" s="36"/>
      <c r="B279" s="37"/>
      <c r="C279" s="231" t="s">
        <v>351</v>
      </c>
      <c r="D279" s="231" t="s">
        <v>242</v>
      </c>
      <c r="E279" s="232" t="s">
        <v>4446</v>
      </c>
      <c r="F279" s="233" t="s">
        <v>4447</v>
      </c>
      <c r="G279" s="234" t="s">
        <v>261</v>
      </c>
      <c r="H279" s="235">
        <v>1</v>
      </c>
      <c r="I279" s="236"/>
      <c r="J279" s="237">
        <f>ROUND(I279*H279,2)</f>
        <v>0</v>
      </c>
      <c r="K279" s="233" t="s">
        <v>233</v>
      </c>
      <c r="L279" s="238"/>
      <c r="M279" s="239" t="s">
        <v>19</v>
      </c>
      <c r="N279" s="240" t="s">
        <v>44</v>
      </c>
      <c r="O279" s="66"/>
      <c r="P279" s="189">
        <f>O279*H279</f>
        <v>0</v>
      </c>
      <c r="Q279" s="189">
        <v>4.2000000000000003E-2</v>
      </c>
      <c r="R279" s="189">
        <f>Q279*H279</f>
        <v>4.2000000000000003E-2</v>
      </c>
      <c r="S279" s="189">
        <v>0</v>
      </c>
      <c r="T279" s="190">
        <f>S279*H279</f>
        <v>0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91" t="s">
        <v>275</v>
      </c>
      <c r="AT279" s="191" t="s">
        <v>242</v>
      </c>
      <c r="AU279" s="191" t="s">
        <v>82</v>
      </c>
      <c r="AY279" s="19" t="s">
        <v>226</v>
      </c>
      <c r="BE279" s="192">
        <f>IF(N279="základní",J279,0)</f>
        <v>0</v>
      </c>
      <c r="BF279" s="192">
        <f>IF(N279="snížená",J279,0)</f>
        <v>0</v>
      </c>
      <c r="BG279" s="192">
        <f>IF(N279="zákl. přenesená",J279,0)</f>
        <v>0</v>
      </c>
      <c r="BH279" s="192">
        <f>IF(N279="sníž. přenesená",J279,0)</f>
        <v>0</v>
      </c>
      <c r="BI279" s="192">
        <f>IF(N279="nulová",J279,0)</f>
        <v>0</v>
      </c>
      <c r="BJ279" s="19" t="s">
        <v>80</v>
      </c>
      <c r="BK279" s="192">
        <f>ROUND(I279*H279,2)</f>
        <v>0</v>
      </c>
      <c r="BL279" s="19" t="s">
        <v>143</v>
      </c>
      <c r="BM279" s="191" t="s">
        <v>4448</v>
      </c>
    </row>
    <row r="280" spans="1:65" s="2" customFormat="1" ht="24.2" customHeight="1">
      <c r="A280" s="36"/>
      <c r="B280" s="37"/>
      <c r="C280" s="180" t="s">
        <v>355</v>
      </c>
      <c r="D280" s="180" t="s">
        <v>229</v>
      </c>
      <c r="E280" s="181" t="s">
        <v>4449</v>
      </c>
      <c r="F280" s="182" t="s">
        <v>4450</v>
      </c>
      <c r="G280" s="183" t="s">
        <v>328</v>
      </c>
      <c r="H280" s="184">
        <v>4.2</v>
      </c>
      <c r="I280" s="185"/>
      <c r="J280" s="186">
        <f>ROUND(I280*H280,2)</f>
        <v>0</v>
      </c>
      <c r="K280" s="182" t="s">
        <v>233</v>
      </c>
      <c r="L280" s="41"/>
      <c r="M280" s="187" t="s">
        <v>19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143</v>
      </c>
      <c r="AT280" s="191" t="s">
        <v>229</v>
      </c>
      <c r="AU280" s="191" t="s">
        <v>82</v>
      </c>
      <c r="AY280" s="19" t="s">
        <v>226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143</v>
      </c>
      <c r="BM280" s="191" t="s">
        <v>4451</v>
      </c>
    </row>
    <row r="281" spans="1:65" s="2" customFormat="1" ht="11.25">
      <c r="A281" s="36"/>
      <c r="B281" s="37"/>
      <c r="C281" s="38"/>
      <c r="D281" s="193" t="s">
        <v>236</v>
      </c>
      <c r="E281" s="38"/>
      <c r="F281" s="194" t="s">
        <v>4452</v>
      </c>
      <c r="G281" s="38"/>
      <c r="H281" s="38"/>
      <c r="I281" s="195"/>
      <c r="J281" s="38"/>
      <c r="K281" s="38"/>
      <c r="L281" s="41"/>
      <c r="M281" s="196"/>
      <c r="N281" s="197"/>
      <c r="O281" s="66"/>
      <c r="P281" s="66"/>
      <c r="Q281" s="66"/>
      <c r="R281" s="66"/>
      <c r="S281" s="66"/>
      <c r="T281" s="67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236</v>
      </c>
      <c r="AU281" s="19" t="s">
        <v>82</v>
      </c>
    </row>
    <row r="282" spans="1:65" s="13" customFormat="1" ht="11.25">
      <c r="B282" s="198"/>
      <c r="C282" s="199"/>
      <c r="D282" s="200" t="s">
        <v>238</v>
      </c>
      <c r="E282" s="201" t="s">
        <v>19</v>
      </c>
      <c r="F282" s="202" t="s">
        <v>2563</v>
      </c>
      <c r="G282" s="199"/>
      <c r="H282" s="201" t="s">
        <v>19</v>
      </c>
      <c r="I282" s="203"/>
      <c r="J282" s="199"/>
      <c r="K282" s="199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238</v>
      </c>
      <c r="AU282" s="208" t="s">
        <v>82</v>
      </c>
      <c r="AV282" s="13" t="s">
        <v>80</v>
      </c>
      <c r="AW282" s="13" t="s">
        <v>35</v>
      </c>
      <c r="AX282" s="13" t="s">
        <v>73</v>
      </c>
      <c r="AY282" s="208" t="s">
        <v>226</v>
      </c>
    </row>
    <row r="283" spans="1:65" s="14" customFormat="1" ht="11.25">
      <c r="B283" s="209"/>
      <c r="C283" s="210"/>
      <c r="D283" s="200" t="s">
        <v>238</v>
      </c>
      <c r="E283" s="211" t="s">
        <v>19</v>
      </c>
      <c r="F283" s="212" t="s">
        <v>4453</v>
      </c>
      <c r="G283" s="210"/>
      <c r="H283" s="213">
        <v>4.2</v>
      </c>
      <c r="I283" s="214"/>
      <c r="J283" s="210"/>
      <c r="K283" s="210"/>
      <c r="L283" s="215"/>
      <c r="M283" s="216"/>
      <c r="N283" s="217"/>
      <c r="O283" s="217"/>
      <c r="P283" s="217"/>
      <c r="Q283" s="217"/>
      <c r="R283" s="217"/>
      <c r="S283" s="217"/>
      <c r="T283" s="218"/>
      <c r="AT283" s="219" t="s">
        <v>238</v>
      </c>
      <c r="AU283" s="219" t="s">
        <v>82</v>
      </c>
      <c r="AV283" s="14" t="s">
        <v>82</v>
      </c>
      <c r="AW283" s="14" t="s">
        <v>35</v>
      </c>
      <c r="AX283" s="14" t="s">
        <v>73</v>
      </c>
      <c r="AY283" s="219" t="s">
        <v>226</v>
      </c>
    </row>
    <row r="284" spans="1:65" s="15" customFormat="1" ht="11.25">
      <c r="B284" s="220"/>
      <c r="C284" s="221"/>
      <c r="D284" s="200" t="s">
        <v>238</v>
      </c>
      <c r="E284" s="222" t="s">
        <v>19</v>
      </c>
      <c r="F284" s="223" t="s">
        <v>241</v>
      </c>
      <c r="G284" s="221"/>
      <c r="H284" s="224">
        <v>4.2</v>
      </c>
      <c r="I284" s="225"/>
      <c r="J284" s="221"/>
      <c r="K284" s="221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238</v>
      </c>
      <c r="AU284" s="230" t="s">
        <v>82</v>
      </c>
      <c r="AV284" s="15" t="s">
        <v>143</v>
      </c>
      <c r="AW284" s="15" t="s">
        <v>35</v>
      </c>
      <c r="AX284" s="15" t="s">
        <v>80</v>
      </c>
      <c r="AY284" s="230" t="s">
        <v>226</v>
      </c>
    </row>
    <row r="285" spans="1:65" s="2" customFormat="1" ht="16.5" customHeight="1">
      <c r="A285" s="36"/>
      <c r="B285" s="37"/>
      <c r="C285" s="231" t="s">
        <v>361</v>
      </c>
      <c r="D285" s="231" t="s">
        <v>242</v>
      </c>
      <c r="E285" s="232" t="s">
        <v>4454</v>
      </c>
      <c r="F285" s="233" t="s">
        <v>4455</v>
      </c>
      <c r="G285" s="234" t="s">
        <v>328</v>
      </c>
      <c r="H285" s="235">
        <v>4.2629999999999999</v>
      </c>
      <c r="I285" s="236"/>
      <c r="J285" s="237">
        <f>ROUND(I285*H285,2)</f>
        <v>0</v>
      </c>
      <c r="K285" s="233" t="s">
        <v>233</v>
      </c>
      <c r="L285" s="238"/>
      <c r="M285" s="239" t="s">
        <v>19</v>
      </c>
      <c r="N285" s="240" t="s">
        <v>44</v>
      </c>
      <c r="O285" s="66"/>
      <c r="P285" s="189">
        <f>O285*H285</f>
        <v>0</v>
      </c>
      <c r="Q285" s="189">
        <v>2.7E-4</v>
      </c>
      <c r="R285" s="189">
        <f>Q285*H285</f>
        <v>1.1510100000000001E-3</v>
      </c>
      <c r="S285" s="189">
        <v>0</v>
      </c>
      <c r="T285" s="190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91" t="s">
        <v>275</v>
      </c>
      <c r="AT285" s="191" t="s">
        <v>242</v>
      </c>
      <c r="AU285" s="191" t="s">
        <v>82</v>
      </c>
      <c r="AY285" s="19" t="s">
        <v>226</v>
      </c>
      <c r="BE285" s="192">
        <f>IF(N285="základní",J285,0)</f>
        <v>0</v>
      </c>
      <c r="BF285" s="192">
        <f>IF(N285="snížená",J285,0)</f>
        <v>0</v>
      </c>
      <c r="BG285" s="192">
        <f>IF(N285="zákl. přenesená",J285,0)</f>
        <v>0</v>
      </c>
      <c r="BH285" s="192">
        <f>IF(N285="sníž. přenesená",J285,0)</f>
        <v>0</v>
      </c>
      <c r="BI285" s="192">
        <f>IF(N285="nulová",J285,0)</f>
        <v>0</v>
      </c>
      <c r="BJ285" s="19" t="s">
        <v>80</v>
      </c>
      <c r="BK285" s="192">
        <f>ROUND(I285*H285,2)</f>
        <v>0</v>
      </c>
      <c r="BL285" s="19" t="s">
        <v>143</v>
      </c>
      <c r="BM285" s="191" t="s">
        <v>4456</v>
      </c>
    </row>
    <row r="286" spans="1:65" s="14" customFormat="1" ht="11.25">
      <c r="B286" s="209"/>
      <c r="C286" s="210"/>
      <c r="D286" s="200" t="s">
        <v>238</v>
      </c>
      <c r="E286" s="210"/>
      <c r="F286" s="212" t="s">
        <v>4457</v>
      </c>
      <c r="G286" s="210"/>
      <c r="H286" s="213">
        <v>4.2629999999999999</v>
      </c>
      <c r="I286" s="214"/>
      <c r="J286" s="210"/>
      <c r="K286" s="210"/>
      <c r="L286" s="215"/>
      <c r="M286" s="216"/>
      <c r="N286" s="217"/>
      <c r="O286" s="217"/>
      <c r="P286" s="217"/>
      <c r="Q286" s="217"/>
      <c r="R286" s="217"/>
      <c r="S286" s="217"/>
      <c r="T286" s="218"/>
      <c r="AT286" s="219" t="s">
        <v>238</v>
      </c>
      <c r="AU286" s="219" t="s">
        <v>82</v>
      </c>
      <c r="AV286" s="14" t="s">
        <v>82</v>
      </c>
      <c r="AW286" s="14" t="s">
        <v>4</v>
      </c>
      <c r="AX286" s="14" t="s">
        <v>80</v>
      </c>
      <c r="AY286" s="219" t="s">
        <v>226</v>
      </c>
    </row>
    <row r="287" spans="1:65" s="2" customFormat="1" ht="24.2" customHeight="1">
      <c r="A287" s="36"/>
      <c r="B287" s="37"/>
      <c r="C287" s="180" t="s">
        <v>365</v>
      </c>
      <c r="D287" s="180" t="s">
        <v>229</v>
      </c>
      <c r="E287" s="181" t="s">
        <v>2569</v>
      </c>
      <c r="F287" s="182" t="s">
        <v>2570</v>
      </c>
      <c r="G287" s="183" t="s">
        <v>328</v>
      </c>
      <c r="H287" s="184">
        <v>7.3</v>
      </c>
      <c r="I287" s="185"/>
      <c r="J287" s="186">
        <f>ROUND(I287*H287,2)</f>
        <v>0</v>
      </c>
      <c r="K287" s="182" t="s">
        <v>233</v>
      </c>
      <c r="L287" s="41"/>
      <c r="M287" s="187" t="s">
        <v>19</v>
      </c>
      <c r="N287" s="188" t="s">
        <v>44</v>
      </c>
      <c r="O287" s="66"/>
      <c r="P287" s="189">
        <f>O287*H287</f>
        <v>0</v>
      </c>
      <c r="Q287" s="189">
        <v>1.2350399999999999E-2</v>
      </c>
      <c r="R287" s="189">
        <f>Q287*H287</f>
        <v>9.0157919999999989E-2</v>
      </c>
      <c r="S287" s="189">
        <v>0</v>
      </c>
      <c r="T287" s="190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91" t="s">
        <v>143</v>
      </c>
      <c r="AT287" s="191" t="s">
        <v>229</v>
      </c>
      <c r="AU287" s="191" t="s">
        <v>82</v>
      </c>
      <c r="AY287" s="19" t="s">
        <v>226</v>
      </c>
      <c r="BE287" s="192">
        <f>IF(N287="základní",J287,0)</f>
        <v>0</v>
      </c>
      <c r="BF287" s="192">
        <f>IF(N287="snížená",J287,0)</f>
        <v>0</v>
      </c>
      <c r="BG287" s="192">
        <f>IF(N287="zákl. přenesená",J287,0)</f>
        <v>0</v>
      </c>
      <c r="BH287" s="192">
        <f>IF(N287="sníž. přenesená",J287,0)</f>
        <v>0</v>
      </c>
      <c r="BI287" s="192">
        <f>IF(N287="nulová",J287,0)</f>
        <v>0</v>
      </c>
      <c r="BJ287" s="19" t="s">
        <v>80</v>
      </c>
      <c r="BK287" s="192">
        <f>ROUND(I287*H287,2)</f>
        <v>0</v>
      </c>
      <c r="BL287" s="19" t="s">
        <v>143</v>
      </c>
      <c r="BM287" s="191" t="s">
        <v>4458</v>
      </c>
    </row>
    <row r="288" spans="1:65" s="2" customFormat="1" ht="11.25">
      <c r="A288" s="36"/>
      <c r="B288" s="37"/>
      <c r="C288" s="38"/>
      <c r="D288" s="193" t="s">
        <v>236</v>
      </c>
      <c r="E288" s="38"/>
      <c r="F288" s="194" t="s">
        <v>2572</v>
      </c>
      <c r="G288" s="38"/>
      <c r="H288" s="38"/>
      <c r="I288" s="195"/>
      <c r="J288" s="38"/>
      <c r="K288" s="38"/>
      <c r="L288" s="41"/>
      <c r="M288" s="196"/>
      <c r="N288" s="197"/>
      <c r="O288" s="66"/>
      <c r="P288" s="66"/>
      <c r="Q288" s="66"/>
      <c r="R288" s="66"/>
      <c r="S288" s="66"/>
      <c r="T288" s="67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T288" s="19" t="s">
        <v>236</v>
      </c>
      <c r="AU288" s="19" t="s">
        <v>82</v>
      </c>
    </row>
    <row r="289" spans="1:65" s="13" customFormat="1" ht="11.25">
      <c r="B289" s="198"/>
      <c r="C289" s="199"/>
      <c r="D289" s="200" t="s">
        <v>238</v>
      </c>
      <c r="E289" s="201" t="s">
        <v>19</v>
      </c>
      <c r="F289" s="202" t="s">
        <v>4459</v>
      </c>
      <c r="G289" s="199"/>
      <c r="H289" s="201" t="s">
        <v>19</v>
      </c>
      <c r="I289" s="203"/>
      <c r="J289" s="199"/>
      <c r="K289" s="199"/>
      <c r="L289" s="204"/>
      <c r="M289" s="205"/>
      <c r="N289" s="206"/>
      <c r="O289" s="206"/>
      <c r="P289" s="206"/>
      <c r="Q289" s="206"/>
      <c r="R289" s="206"/>
      <c r="S289" s="206"/>
      <c r="T289" s="207"/>
      <c r="AT289" s="208" t="s">
        <v>238</v>
      </c>
      <c r="AU289" s="208" t="s">
        <v>82</v>
      </c>
      <c r="AV289" s="13" t="s">
        <v>80</v>
      </c>
      <c r="AW289" s="13" t="s">
        <v>35</v>
      </c>
      <c r="AX289" s="13" t="s">
        <v>73</v>
      </c>
      <c r="AY289" s="208" t="s">
        <v>226</v>
      </c>
    </row>
    <row r="290" spans="1:65" s="14" customFormat="1" ht="11.25">
      <c r="B290" s="209"/>
      <c r="C290" s="210"/>
      <c r="D290" s="200" t="s">
        <v>238</v>
      </c>
      <c r="E290" s="211" t="s">
        <v>19</v>
      </c>
      <c r="F290" s="212" t="s">
        <v>4460</v>
      </c>
      <c r="G290" s="210"/>
      <c r="H290" s="213">
        <v>7.3</v>
      </c>
      <c r="I290" s="214"/>
      <c r="J290" s="210"/>
      <c r="K290" s="210"/>
      <c r="L290" s="215"/>
      <c r="M290" s="216"/>
      <c r="N290" s="217"/>
      <c r="O290" s="217"/>
      <c r="P290" s="217"/>
      <c r="Q290" s="217"/>
      <c r="R290" s="217"/>
      <c r="S290" s="217"/>
      <c r="T290" s="218"/>
      <c r="AT290" s="219" t="s">
        <v>238</v>
      </c>
      <c r="AU290" s="219" t="s">
        <v>82</v>
      </c>
      <c r="AV290" s="14" t="s">
        <v>82</v>
      </c>
      <c r="AW290" s="14" t="s">
        <v>35</v>
      </c>
      <c r="AX290" s="14" t="s">
        <v>73</v>
      </c>
      <c r="AY290" s="219" t="s">
        <v>226</v>
      </c>
    </row>
    <row r="291" spans="1:65" s="15" customFormat="1" ht="11.25">
      <c r="B291" s="220"/>
      <c r="C291" s="221"/>
      <c r="D291" s="200" t="s">
        <v>238</v>
      </c>
      <c r="E291" s="222" t="s">
        <v>19</v>
      </c>
      <c r="F291" s="223" t="s">
        <v>241</v>
      </c>
      <c r="G291" s="221"/>
      <c r="H291" s="224">
        <v>7.3</v>
      </c>
      <c r="I291" s="225"/>
      <c r="J291" s="221"/>
      <c r="K291" s="221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238</v>
      </c>
      <c r="AU291" s="230" t="s">
        <v>82</v>
      </c>
      <c r="AV291" s="15" t="s">
        <v>143</v>
      </c>
      <c r="AW291" s="15" t="s">
        <v>35</v>
      </c>
      <c r="AX291" s="15" t="s">
        <v>80</v>
      </c>
      <c r="AY291" s="230" t="s">
        <v>226</v>
      </c>
    </row>
    <row r="292" spans="1:65" s="2" customFormat="1" ht="24.2" customHeight="1">
      <c r="A292" s="36"/>
      <c r="B292" s="37"/>
      <c r="C292" s="180" t="s">
        <v>371</v>
      </c>
      <c r="D292" s="180" t="s">
        <v>229</v>
      </c>
      <c r="E292" s="181" t="s">
        <v>2581</v>
      </c>
      <c r="F292" s="182" t="s">
        <v>2582</v>
      </c>
      <c r="G292" s="183" t="s">
        <v>261</v>
      </c>
      <c r="H292" s="184">
        <v>1</v>
      </c>
      <c r="I292" s="185"/>
      <c r="J292" s="186">
        <f>ROUND(I292*H292,2)</f>
        <v>0</v>
      </c>
      <c r="K292" s="182" t="s">
        <v>233</v>
      </c>
      <c r="L292" s="41"/>
      <c r="M292" s="187" t="s">
        <v>19</v>
      </c>
      <c r="N292" s="188" t="s">
        <v>44</v>
      </c>
      <c r="O292" s="66"/>
      <c r="P292" s="189">
        <f>O292*H292</f>
        <v>0</v>
      </c>
      <c r="Q292" s="189">
        <v>3.7500000000000001E-6</v>
      </c>
      <c r="R292" s="189">
        <f>Q292*H292</f>
        <v>3.7500000000000001E-6</v>
      </c>
      <c r="S292" s="189">
        <v>0</v>
      </c>
      <c r="T292" s="190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91" t="s">
        <v>143</v>
      </c>
      <c r="AT292" s="191" t="s">
        <v>229</v>
      </c>
      <c r="AU292" s="191" t="s">
        <v>82</v>
      </c>
      <c r="AY292" s="19" t="s">
        <v>226</v>
      </c>
      <c r="BE292" s="192">
        <f>IF(N292="základní",J292,0)</f>
        <v>0</v>
      </c>
      <c r="BF292" s="192">
        <f>IF(N292="snížená",J292,0)</f>
        <v>0</v>
      </c>
      <c r="BG292" s="192">
        <f>IF(N292="zákl. přenesená",J292,0)</f>
        <v>0</v>
      </c>
      <c r="BH292" s="192">
        <f>IF(N292="sníž. přenesená",J292,0)</f>
        <v>0</v>
      </c>
      <c r="BI292" s="192">
        <f>IF(N292="nulová",J292,0)</f>
        <v>0</v>
      </c>
      <c r="BJ292" s="19" t="s">
        <v>80</v>
      </c>
      <c r="BK292" s="192">
        <f>ROUND(I292*H292,2)</f>
        <v>0</v>
      </c>
      <c r="BL292" s="19" t="s">
        <v>143</v>
      </c>
      <c r="BM292" s="191" t="s">
        <v>4461</v>
      </c>
    </row>
    <row r="293" spans="1:65" s="2" customFormat="1" ht="11.25">
      <c r="A293" s="36"/>
      <c r="B293" s="37"/>
      <c r="C293" s="38"/>
      <c r="D293" s="193" t="s">
        <v>236</v>
      </c>
      <c r="E293" s="38"/>
      <c r="F293" s="194" t="s">
        <v>2584</v>
      </c>
      <c r="G293" s="38"/>
      <c r="H293" s="38"/>
      <c r="I293" s="195"/>
      <c r="J293" s="38"/>
      <c r="K293" s="38"/>
      <c r="L293" s="41"/>
      <c r="M293" s="196"/>
      <c r="N293" s="197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236</v>
      </c>
      <c r="AU293" s="19" t="s">
        <v>82</v>
      </c>
    </row>
    <row r="294" spans="1:65" s="2" customFormat="1" ht="16.5" customHeight="1">
      <c r="A294" s="36"/>
      <c r="B294" s="37"/>
      <c r="C294" s="231" t="s">
        <v>374</v>
      </c>
      <c r="D294" s="231" t="s">
        <v>242</v>
      </c>
      <c r="E294" s="232" t="s">
        <v>4462</v>
      </c>
      <c r="F294" s="233" t="s">
        <v>4463</v>
      </c>
      <c r="G294" s="234" t="s">
        <v>261</v>
      </c>
      <c r="H294" s="235">
        <v>1</v>
      </c>
      <c r="I294" s="236"/>
      <c r="J294" s="237">
        <f>ROUND(I294*H294,2)</f>
        <v>0</v>
      </c>
      <c r="K294" s="233" t="s">
        <v>233</v>
      </c>
      <c r="L294" s="238"/>
      <c r="M294" s="239" t="s">
        <v>19</v>
      </c>
      <c r="N294" s="240" t="s">
        <v>44</v>
      </c>
      <c r="O294" s="66"/>
      <c r="P294" s="189">
        <f>O294*H294</f>
        <v>0</v>
      </c>
      <c r="Q294" s="189">
        <v>7.6000000000000004E-4</v>
      </c>
      <c r="R294" s="189">
        <f>Q294*H294</f>
        <v>7.6000000000000004E-4</v>
      </c>
      <c r="S294" s="189">
        <v>0</v>
      </c>
      <c r="T294" s="190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91" t="s">
        <v>275</v>
      </c>
      <c r="AT294" s="191" t="s">
        <v>242</v>
      </c>
      <c r="AU294" s="191" t="s">
        <v>82</v>
      </c>
      <c r="AY294" s="19" t="s">
        <v>226</v>
      </c>
      <c r="BE294" s="192">
        <f>IF(N294="základní",J294,0)</f>
        <v>0</v>
      </c>
      <c r="BF294" s="192">
        <f>IF(N294="snížená",J294,0)</f>
        <v>0</v>
      </c>
      <c r="BG294" s="192">
        <f>IF(N294="zákl. přenesená",J294,0)</f>
        <v>0</v>
      </c>
      <c r="BH294" s="192">
        <f>IF(N294="sníž. přenesená",J294,0)</f>
        <v>0</v>
      </c>
      <c r="BI294" s="192">
        <f>IF(N294="nulová",J294,0)</f>
        <v>0</v>
      </c>
      <c r="BJ294" s="19" t="s">
        <v>80</v>
      </c>
      <c r="BK294" s="192">
        <f>ROUND(I294*H294,2)</f>
        <v>0</v>
      </c>
      <c r="BL294" s="19" t="s">
        <v>143</v>
      </c>
      <c r="BM294" s="191" t="s">
        <v>4464</v>
      </c>
    </row>
    <row r="295" spans="1:65" s="2" customFormat="1" ht="24.2" customHeight="1">
      <c r="A295" s="36"/>
      <c r="B295" s="37"/>
      <c r="C295" s="180" t="s">
        <v>380</v>
      </c>
      <c r="D295" s="180" t="s">
        <v>229</v>
      </c>
      <c r="E295" s="181" t="s">
        <v>2596</v>
      </c>
      <c r="F295" s="182" t="s">
        <v>2597</v>
      </c>
      <c r="G295" s="183" t="s">
        <v>261</v>
      </c>
      <c r="H295" s="184">
        <v>1</v>
      </c>
      <c r="I295" s="185"/>
      <c r="J295" s="186">
        <f>ROUND(I295*H295,2)</f>
        <v>0</v>
      </c>
      <c r="K295" s="182" t="s">
        <v>233</v>
      </c>
      <c r="L295" s="41"/>
      <c r="M295" s="187" t="s">
        <v>19</v>
      </c>
      <c r="N295" s="188" t="s">
        <v>44</v>
      </c>
      <c r="O295" s="66"/>
      <c r="P295" s="189">
        <f>O295*H295</f>
        <v>0</v>
      </c>
      <c r="Q295" s="189">
        <v>7.1871999999999995E-4</v>
      </c>
      <c r="R295" s="189">
        <f>Q295*H295</f>
        <v>7.1871999999999995E-4</v>
      </c>
      <c r="S295" s="189">
        <v>0</v>
      </c>
      <c r="T295" s="190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91" t="s">
        <v>143</v>
      </c>
      <c r="AT295" s="191" t="s">
        <v>229</v>
      </c>
      <c r="AU295" s="191" t="s">
        <v>82</v>
      </c>
      <c r="AY295" s="19" t="s">
        <v>226</v>
      </c>
      <c r="BE295" s="192">
        <f>IF(N295="základní",J295,0)</f>
        <v>0</v>
      </c>
      <c r="BF295" s="192">
        <f>IF(N295="snížená",J295,0)</f>
        <v>0</v>
      </c>
      <c r="BG295" s="192">
        <f>IF(N295="zákl. přenesená",J295,0)</f>
        <v>0</v>
      </c>
      <c r="BH295" s="192">
        <f>IF(N295="sníž. přenesená",J295,0)</f>
        <v>0</v>
      </c>
      <c r="BI295" s="192">
        <f>IF(N295="nulová",J295,0)</f>
        <v>0</v>
      </c>
      <c r="BJ295" s="19" t="s">
        <v>80</v>
      </c>
      <c r="BK295" s="192">
        <f>ROUND(I295*H295,2)</f>
        <v>0</v>
      </c>
      <c r="BL295" s="19" t="s">
        <v>143</v>
      </c>
      <c r="BM295" s="191" t="s">
        <v>4465</v>
      </c>
    </row>
    <row r="296" spans="1:65" s="2" customFormat="1" ht="11.25">
      <c r="A296" s="36"/>
      <c r="B296" s="37"/>
      <c r="C296" s="38"/>
      <c r="D296" s="193" t="s">
        <v>236</v>
      </c>
      <c r="E296" s="38"/>
      <c r="F296" s="194" t="s">
        <v>2599</v>
      </c>
      <c r="G296" s="38"/>
      <c r="H296" s="38"/>
      <c r="I296" s="195"/>
      <c r="J296" s="38"/>
      <c r="K296" s="38"/>
      <c r="L296" s="41"/>
      <c r="M296" s="196"/>
      <c r="N296" s="197"/>
      <c r="O296" s="66"/>
      <c r="P296" s="66"/>
      <c r="Q296" s="66"/>
      <c r="R296" s="66"/>
      <c r="S296" s="66"/>
      <c r="T296" s="67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T296" s="19" t="s">
        <v>236</v>
      </c>
      <c r="AU296" s="19" t="s">
        <v>82</v>
      </c>
    </row>
    <row r="297" spans="1:65" s="13" customFormat="1" ht="11.25">
      <c r="B297" s="198"/>
      <c r="C297" s="199"/>
      <c r="D297" s="200" t="s">
        <v>238</v>
      </c>
      <c r="E297" s="201" t="s">
        <v>19</v>
      </c>
      <c r="F297" s="202" t="s">
        <v>2600</v>
      </c>
      <c r="G297" s="199"/>
      <c r="H297" s="201" t="s">
        <v>19</v>
      </c>
      <c r="I297" s="203"/>
      <c r="J297" s="199"/>
      <c r="K297" s="199"/>
      <c r="L297" s="204"/>
      <c r="M297" s="205"/>
      <c r="N297" s="206"/>
      <c r="O297" s="206"/>
      <c r="P297" s="206"/>
      <c r="Q297" s="206"/>
      <c r="R297" s="206"/>
      <c r="S297" s="206"/>
      <c r="T297" s="207"/>
      <c r="AT297" s="208" t="s">
        <v>238</v>
      </c>
      <c r="AU297" s="208" t="s">
        <v>82</v>
      </c>
      <c r="AV297" s="13" t="s">
        <v>80</v>
      </c>
      <c r="AW297" s="13" t="s">
        <v>35</v>
      </c>
      <c r="AX297" s="13" t="s">
        <v>73</v>
      </c>
      <c r="AY297" s="208" t="s">
        <v>226</v>
      </c>
    </row>
    <row r="298" spans="1:65" s="13" customFormat="1" ht="11.25">
      <c r="B298" s="198"/>
      <c r="C298" s="199"/>
      <c r="D298" s="200" t="s">
        <v>238</v>
      </c>
      <c r="E298" s="201" t="s">
        <v>19</v>
      </c>
      <c r="F298" s="202" t="s">
        <v>2601</v>
      </c>
      <c r="G298" s="199"/>
      <c r="H298" s="201" t="s">
        <v>19</v>
      </c>
      <c r="I298" s="203"/>
      <c r="J298" s="199"/>
      <c r="K298" s="199"/>
      <c r="L298" s="204"/>
      <c r="M298" s="205"/>
      <c r="N298" s="206"/>
      <c r="O298" s="206"/>
      <c r="P298" s="206"/>
      <c r="Q298" s="206"/>
      <c r="R298" s="206"/>
      <c r="S298" s="206"/>
      <c r="T298" s="207"/>
      <c r="AT298" s="208" t="s">
        <v>238</v>
      </c>
      <c r="AU298" s="208" t="s">
        <v>82</v>
      </c>
      <c r="AV298" s="13" t="s">
        <v>80</v>
      </c>
      <c r="AW298" s="13" t="s">
        <v>35</v>
      </c>
      <c r="AX298" s="13" t="s">
        <v>73</v>
      </c>
      <c r="AY298" s="208" t="s">
        <v>226</v>
      </c>
    </row>
    <row r="299" spans="1:65" s="14" customFormat="1" ht="11.25">
      <c r="B299" s="209"/>
      <c r="C299" s="210"/>
      <c r="D299" s="200" t="s">
        <v>238</v>
      </c>
      <c r="E299" s="211" t="s">
        <v>19</v>
      </c>
      <c r="F299" s="212" t="s">
        <v>521</v>
      </c>
      <c r="G299" s="210"/>
      <c r="H299" s="213">
        <v>1</v>
      </c>
      <c r="I299" s="214"/>
      <c r="J299" s="210"/>
      <c r="K299" s="210"/>
      <c r="L299" s="215"/>
      <c r="M299" s="216"/>
      <c r="N299" s="217"/>
      <c r="O299" s="217"/>
      <c r="P299" s="217"/>
      <c r="Q299" s="217"/>
      <c r="R299" s="217"/>
      <c r="S299" s="217"/>
      <c r="T299" s="218"/>
      <c r="AT299" s="219" t="s">
        <v>238</v>
      </c>
      <c r="AU299" s="219" t="s">
        <v>82</v>
      </c>
      <c r="AV299" s="14" t="s">
        <v>82</v>
      </c>
      <c r="AW299" s="14" t="s">
        <v>35</v>
      </c>
      <c r="AX299" s="14" t="s">
        <v>73</v>
      </c>
      <c r="AY299" s="219" t="s">
        <v>226</v>
      </c>
    </row>
    <row r="300" spans="1:65" s="15" customFormat="1" ht="11.25">
      <c r="B300" s="220"/>
      <c r="C300" s="221"/>
      <c r="D300" s="200" t="s">
        <v>238</v>
      </c>
      <c r="E300" s="222" t="s">
        <v>19</v>
      </c>
      <c r="F300" s="223" t="s">
        <v>241</v>
      </c>
      <c r="G300" s="221"/>
      <c r="H300" s="224">
        <v>1</v>
      </c>
      <c r="I300" s="225"/>
      <c r="J300" s="221"/>
      <c r="K300" s="221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238</v>
      </c>
      <c r="AU300" s="230" t="s">
        <v>82</v>
      </c>
      <c r="AV300" s="15" t="s">
        <v>143</v>
      </c>
      <c r="AW300" s="15" t="s">
        <v>35</v>
      </c>
      <c r="AX300" s="15" t="s">
        <v>80</v>
      </c>
      <c r="AY300" s="230" t="s">
        <v>226</v>
      </c>
    </row>
    <row r="301" spans="1:65" s="2" customFormat="1" ht="16.5" customHeight="1">
      <c r="A301" s="36"/>
      <c r="B301" s="37"/>
      <c r="C301" s="231" t="s">
        <v>383</v>
      </c>
      <c r="D301" s="231" t="s">
        <v>242</v>
      </c>
      <c r="E301" s="232" t="s">
        <v>2602</v>
      </c>
      <c r="F301" s="233" t="s">
        <v>2603</v>
      </c>
      <c r="G301" s="234" t="s">
        <v>261</v>
      </c>
      <c r="H301" s="235">
        <v>1</v>
      </c>
      <c r="I301" s="236"/>
      <c r="J301" s="237">
        <f>ROUND(I301*H301,2)</f>
        <v>0</v>
      </c>
      <c r="K301" s="233" t="s">
        <v>233</v>
      </c>
      <c r="L301" s="238"/>
      <c r="M301" s="239" t="s">
        <v>19</v>
      </c>
      <c r="N301" s="240" t="s">
        <v>44</v>
      </c>
      <c r="O301" s="66"/>
      <c r="P301" s="189">
        <f>O301*H301</f>
        <v>0</v>
      </c>
      <c r="Q301" s="189">
        <v>7.3000000000000001E-3</v>
      </c>
      <c r="R301" s="189">
        <f>Q301*H301</f>
        <v>7.3000000000000001E-3</v>
      </c>
      <c r="S301" s="189">
        <v>0</v>
      </c>
      <c r="T301" s="190">
        <f>S301*H301</f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91" t="s">
        <v>275</v>
      </c>
      <c r="AT301" s="191" t="s">
        <v>242</v>
      </c>
      <c r="AU301" s="191" t="s">
        <v>82</v>
      </c>
      <c r="AY301" s="19" t="s">
        <v>226</v>
      </c>
      <c r="BE301" s="192">
        <f>IF(N301="základní",J301,0)</f>
        <v>0</v>
      </c>
      <c r="BF301" s="192">
        <f>IF(N301="snížená",J301,0)</f>
        <v>0</v>
      </c>
      <c r="BG301" s="192">
        <f>IF(N301="zákl. přenesená",J301,0)</f>
        <v>0</v>
      </c>
      <c r="BH301" s="192">
        <f>IF(N301="sníž. přenesená",J301,0)</f>
        <v>0</v>
      </c>
      <c r="BI301" s="192">
        <f>IF(N301="nulová",J301,0)</f>
        <v>0</v>
      </c>
      <c r="BJ301" s="19" t="s">
        <v>80</v>
      </c>
      <c r="BK301" s="192">
        <f>ROUND(I301*H301,2)</f>
        <v>0</v>
      </c>
      <c r="BL301" s="19" t="s">
        <v>143</v>
      </c>
      <c r="BM301" s="191" t="s">
        <v>4466</v>
      </c>
    </row>
    <row r="302" spans="1:65" s="2" customFormat="1" ht="24.2" customHeight="1">
      <c r="A302" s="36"/>
      <c r="B302" s="37"/>
      <c r="C302" s="231" t="s">
        <v>246</v>
      </c>
      <c r="D302" s="231" t="s">
        <v>242</v>
      </c>
      <c r="E302" s="232" t="s">
        <v>2605</v>
      </c>
      <c r="F302" s="233" t="s">
        <v>2606</v>
      </c>
      <c r="G302" s="234" t="s">
        <v>261</v>
      </c>
      <c r="H302" s="235">
        <v>1</v>
      </c>
      <c r="I302" s="236"/>
      <c r="J302" s="237">
        <f>ROUND(I302*H302,2)</f>
        <v>0</v>
      </c>
      <c r="K302" s="233" t="s">
        <v>19</v>
      </c>
      <c r="L302" s="238"/>
      <c r="M302" s="239" t="s">
        <v>19</v>
      </c>
      <c r="N302" s="240" t="s">
        <v>44</v>
      </c>
      <c r="O302" s="66"/>
      <c r="P302" s="189">
        <f>O302*H302</f>
        <v>0</v>
      </c>
      <c r="Q302" s="189">
        <v>3.3E-3</v>
      </c>
      <c r="R302" s="189">
        <f>Q302*H302</f>
        <v>3.3E-3</v>
      </c>
      <c r="S302" s="189">
        <v>0</v>
      </c>
      <c r="T302" s="190">
        <f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91" t="s">
        <v>275</v>
      </c>
      <c r="AT302" s="191" t="s">
        <v>242</v>
      </c>
      <c r="AU302" s="191" t="s">
        <v>82</v>
      </c>
      <c r="AY302" s="19" t="s">
        <v>226</v>
      </c>
      <c r="BE302" s="192">
        <f>IF(N302="základní",J302,0)</f>
        <v>0</v>
      </c>
      <c r="BF302" s="192">
        <f>IF(N302="snížená",J302,0)</f>
        <v>0</v>
      </c>
      <c r="BG302" s="192">
        <f>IF(N302="zákl. přenesená",J302,0)</f>
        <v>0</v>
      </c>
      <c r="BH302" s="192">
        <f>IF(N302="sníž. přenesená",J302,0)</f>
        <v>0</v>
      </c>
      <c r="BI302" s="192">
        <f>IF(N302="nulová",J302,0)</f>
        <v>0</v>
      </c>
      <c r="BJ302" s="19" t="s">
        <v>80</v>
      </c>
      <c r="BK302" s="192">
        <f>ROUND(I302*H302,2)</f>
        <v>0</v>
      </c>
      <c r="BL302" s="19" t="s">
        <v>143</v>
      </c>
      <c r="BM302" s="191" t="s">
        <v>4467</v>
      </c>
    </row>
    <row r="303" spans="1:65" s="2" customFormat="1" ht="24.2" customHeight="1">
      <c r="A303" s="36"/>
      <c r="B303" s="37"/>
      <c r="C303" s="180" t="s">
        <v>390</v>
      </c>
      <c r="D303" s="180" t="s">
        <v>229</v>
      </c>
      <c r="E303" s="181" t="s">
        <v>2608</v>
      </c>
      <c r="F303" s="182" t="s">
        <v>2609</v>
      </c>
      <c r="G303" s="183" t="s">
        <v>261</v>
      </c>
      <c r="H303" s="184">
        <v>1</v>
      </c>
      <c r="I303" s="185"/>
      <c r="J303" s="186">
        <f>ROUND(I303*H303,2)</f>
        <v>0</v>
      </c>
      <c r="K303" s="182" t="s">
        <v>233</v>
      </c>
      <c r="L303" s="41"/>
      <c r="M303" s="187" t="s">
        <v>19</v>
      </c>
      <c r="N303" s="188" t="s">
        <v>44</v>
      </c>
      <c r="O303" s="66"/>
      <c r="P303" s="189">
        <f>O303*H303</f>
        <v>0</v>
      </c>
      <c r="Q303" s="189">
        <v>0</v>
      </c>
      <c r="R303" s="189">
        <f>Q303*H303</f>
        <v>0</v>
      </c>
      <c r="S303" s="189">
        <v>0</v>
      </c>
      <c r="T303" s="190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91" t="s">
        <v>143</v>
      </c>
      <c r="AT303" s="191" t="s">
        <v>229</v>
      </c>
      <c r="AU303" s="191" t="s">
        <v>82</v>
      </c>
      <c r="AY303" s="19" t="s">
        <v>226</v>
      </c>
      <c r="BE303" s="192">
        <f>IF(N303="základní",J303,0)</f>
        <v>0</v>
      </c>
      <c r="BF303" s="192">
        <f>IF(N303="snížená",J303,0)</f>
        <v>0</v>
      </c>
      <c r="BG303" s="192">
        <f>IF(N303="zákl. přenesená",J303,0)</f>
        <v>0</v>
      </c>
      <c r="BH303" s="192">
        <f>IF(N303="sníž. přenesená",J303,0)</f>
        <v>0</v>
      </c>
      <c r="BI303" s="192">
        <f>IF(N303="nulová",J303,0)</f>
        <v>0</v>
      </c>
      <c r="BJ303" s="19" t="s">
        <v>80</v>
      </c>
      <c r="BK303" s="192">
        <f>ROUND(I303*H303,2)</f>
        <v>0</v>
      </c>
      <c r="BL303" s="19" t="s">
        <v>143</v>
      </c>
      <c r="BM303" s="191" t="s">
        <v>4468</v>
      </c>
    </row>
    <row r="304" spans="1:65" s="2" customFormat="1" ht="11.25">
      <c r="A304" s="36"/>
      <c r="B304" s="37"/>
      <c r="C304" s="38"/>
      <c r="D304" s="193" t="s">
        <v>236</v>
      </c>
      <c r="E304" s="38"/>
      <c r="F304" s="194" t="s">
        <v>2611</v>
      </c>
      <c r="G304" s="38"/>
      <c r="H304" s="38"/>
      <c r="I304" s="195"/>
      <c r="J304" s="38"/>
      <c r="K304" s="38"/>
      <c r="L304" s="41"/>
      <c r="M304" s="196"/>
      <c r="N304" s="197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236</v>
      </c>
      <c r="AU304" s="19" t="s">
        <v>82</v>
      </c>
    </row>
    <row r="305" spans="1:65" s="13" customFormat="1" ht="11.25">
      <c r="B305" s="198"/>
      <c r="C305" s="199"/>
      <c r="D305" s="200" t="s">
        <v>238</v>
      </c>
      <c r="E305" s="201" t="s">
        <v>19</v>
      </c>
      <c r="F305" s="202" t="s">
        <v>2600</v>
      </c>
      <c r="G305" s="199"/>
      <c r="H305" s="201" t="s">
        <v>19</v>
      </c>
      <c r="I305" s="203"/>
      <c r="J305" s="199"/>
      <c r="K305" s="199"/>
      <c r="L305" s="204"/>
      <c r="M305" s="205"/>
      <c r="N305" s="206"/>
      <c r="O305" s="206"/>
      <c r="P305" s="206"/>
      <c r="Q305" s="206"/>
      <c r="R305" s="206"/>
      <c r="S305" s="206"/>
      <c r="T305" s="207"/>
      <c r="AT305" s="208" t="s">
        <v>238</v>
      </c>
      <c r="AU305" s="208" t="s">
        <v>82</v>
      </c>
      <c r="AV305" s="13" t="s">
        <v>80</v>
      </c>
      <c r="AW305" s="13" t="s">
        <v>35</v>
      </c>
      <c r="AX305" s="13" t="s">
        <v>73</v>
      </c>
      <c r="AY305" s="208" t="s">
        <v>226</v>
      </c>
    </row>
    <row r="306" spans="1:65" s="13" customFormat="1" ht="11.25">
      <c r="B306" s="198"/>
      <c r="C306" s="199"/>
      <c r="D306" s="200" t="s">
        <v>238</v>
      </c>
      <c r="E306" s="201" t="s">
        <v>19</v>
      </c>
      <c r="F306" s="202" t="s">
        <v>2601</v>
      </c>
      <c r="G306" s="199"/>
      <c r="H306" s="201" t="s">
        <v>19</v>
      </c>
      <c r="I306" s="203"/>
      <c r="J306" s="199"/>
      <c r="K306" s="199"/>
      <c r="L306" s="204"/>
      <c r="M306" s="205"/>
      <c r="N306" s="206"/>
      <c r="O306" s="206"/>
      <c r="P306" s="206"/>
      <c r="Q306" s="206"/>
      <c r="R306" s="206"/>
      <c r="S306" s="206"/>
      <c r="T306" s="207"/>
      <c r="AT306" s="208" t="s">
        <v>238</v>
      </c>
      <c r="AU306" s="208" t="s">
        <v>82</v>
      </c>
      <c r="AV306" s="13" t="s">
        <v>80</v>
      </c>
      <c r="AW306" s="13" t="s">
        <v>35</v>
      </c>
      <c r="AX306" s="13" t="s">
        <v>73</v>
      </c>
      <c r="AY306" s="208" t="s">
        <v>226</v>
      </c>
    </row>
    <row r="307" spans="1:65" s="14" customFormat="1" ht="11.25">
      <c r="B307" s="209"/>
      <c r="C307" s="210"/>
      <c r="D307" s="200" t="s">
        <v>238</v>
      </c>
      <c r="E307" s="211" t="s">
        <v>19</v>
      </c>
      <c r="F307" s="212" t="s">
        <v>521</v>
      </c>
      <c r="G307" s="210"/>
      <c r="H307" s="213">
        <v>1</v>
      </c>
      <c r="I307" s="214"/>
      <c r="J307" s="210"/>
      <c r="K307" s="210"/>
      <c r="L307" s="215"/>
      <c r="M307" s="216"/>
      <c r="N307" s="217"/>
      <c r="O307" s="217"/>
      <c r="P307" s="217"/>
      <c r="Q307" s="217"/>
      <c r="R307" s="217"/>
      <c r="S307" s="217"/>
      <c r="T307" s="218"/>
      <c r="AT307" s="219" t="s">
        <v>238</v>
      </c>
      <c r="AU307" s="219" t="s">
        <v>82</v>
      </c>
      <c r="AV307" s="14" t="s">
        <v>82</v>
      </c>
      <c r="AW307" s="14" t="s">
        <v>35</v>
      </c>
      <c r="AX307" s="14" t="s">
        <v>73</v>
      </c>
      <c r="AY307" s="219" t="s">
        <v>226</v>
      </c>
    </row>
    <row r="308" spans="1:65" s="15" customFormat="1" ht="11.25">
      <c r="B308" s="220"/>
      <c r="C308" s="221"/>
      <c r="D308" s="200" t="s">
        <v>238</v>
      </c>
      <c r="E308" s="222" t="s">
        <v>19</v>
      </c>
      <c r="F308" s="223" t="s">
        <v>241</v>
      </c>
      <c r="G308" s="221"/>
      <c r="H308" s="224">
        <v>1</v>
      </c>
      <c r="I308" s="225"/>
      <c r="J308" s="221"/>
      <c r="K308" s="221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238</v>
      </c>
      <c r="AU308" s="230" t="s">
        <v>82</v>
      </c>
      <c r="AV308" s="15" t="s">
        <v>143</v>
      </c>
      <c r="AW308" s="15" t="s">
        <v>35</v>
      </c>
      <c r="AX308" s="15" t="s">
        <v>80</v>
      </c>
      <c r="AY308" s="230" t="s">
        <v>226</v>
      </c>
    </row>
    <row r="309" spans="1:65" s="2" customFormat="1" ht="16.5" customHeight="1">
      <c r="A309" s="36"/>
      <c r="B309" s="37"/>
      <c r="C309" s="231" t="s">
        <v>397</v>
      </c>
      <c r="D309" s="231" t="s">
        <v>242</v>
      </c>
      <c r="E309" s="232" t="s">
        <v>2612</v>
      </c>
      <c r="F309" s="233" t="s">
        <v>2613</v>
      </c>
      <c r="G309" s="234" t="s">
        <v>261</v>
      </c>
      <c r="H309" s="235">
        <v>1</v>
      </c>
      <c r="I309" s="236"/>
      <c r="J309" s="237">
        <f>ROUND(I309*H309,2)</f>
        <v>0</v>
      </c>
      <c r="K309" s="233" t="s">
        <v>233</v>
      </c>
      <c r="L309" s="238"/>
      <c r="M309" s="239" t="s">
        <v>19</v>
      </c>
      <c r="N309" s="240" t="s">
        <v>44</v>
      </c>
      <c r="O309" s="66"/>
      <c r="P309" s="189">
        <f>O309*H309</f>
        <v>0</v>
      </c>
      <c r="Q309" s="189">
        <v>2.2000000000000001E-3</v>
      </c>
      <c r="R309" s="189">
        <f>Q309*H309</f>
        <v>2.2000000000000001E-3</v>
      </c>
      <c r="S309" s="189">
        <v>0</v>
      </c>
      <c r="T309" s="190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91" t="s">
        <v>275</v>
      </c>
      <c r="AT309" s="191" t="s">
        <v>242</v>
      </c>
      <c r="AU309" s="191" t="s">
        <v>82</v>
      </c>
      <c r="AY309" s="19" t="s">
        <v>226</v>
      </c>
      <c r="BE309" s="192">
        <f>IF(N309="základní",J309,0)</f>
        <v>0</v>
      </c>
      <c r="BF309" s="192">
        <f>IF(N309="snížená",J309,0)</f>
        <v>0</v>
      </c>
      <c r="BG309" s="192">
        <f>IF(N309="zákl. přenesená",J309,0)</f>
        <v>0</v>
      </c>
      <c r="BH309" s="192">
        <f>IF(N309="sníž. přenesená",J309,0)</f>
        <v>0</v>
      </c>
      <c r="BI309" s="192">
        <f>IF(N309="nulová",J309,0)</f>
        <v>0</v>
      </c>
      <c r="BJ309" s="19" t="s">
        <v>80</v>
      </c>
      <c r="BK309" s="192">
        <f>ROUND(I309*H309,2)</f>
        <v>0</v>
      </c>
      <c r="BL309" s="19" t="s">
        <v>143</v>
      </c>
      <c r="BM309" s="191" t="s">
        <v>4469</v>
      </c>
    </row>
    <row r="310" spans="1:65" s="2" customFormat="1" ht="16.5" customHeight="1">
      <c r="A310" s="36"/>
      <c r="B310" s="37"/>
      <c r="C310" s="180" t="s">
        <v>403</v>
      </c>
      <c r="D310" s="180" t="s">
        <v>229</v>
      </c>
      <c r="E310" s="181" t="s">
        <v>2615</v>
      </c>
      <c r="F310" s="182" t="s">
        <v>2616</v>
      </c>
      <c r="G310" s="183" t="s">
        <v>328</v>
      </c>
      <c r="H310" s="184">
        <v>4.2</v>
      </c>
      <c r="I310" s="185"/>
      <c r="J310" s="186">
        <f>ROUND(I310*H310,2)</f>
        <v>0</v>
      </c>
      <c r="K310" s="182" t="s">
        <v>233</v>
      </c>
      <c r="L310" s="41"/>
      <c r="M310" s="187" t="s">
        <v>19</v>
      </c>
      <c r="N310" s="188" t="s">
        <v>44</v>
      </c>
      <c r="O310" s="66"/>
      <c r="P310" s="189">
        <f>O310*H310</f>
        <v>0</v>
      </c>
      <c r="Q310" s="189">
        <v>1.6999999999999999E-7</v>
      </c>
      <c r="R310" s="189">
        <f>Q310*H310</f>
        <v>7.1399999999999996E-7</v>
      </c>
      <c r="S310" s="189">
        <v>0</v>
      </c>
      <c r="T310" s="190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91" t="s">
        <v>143</v>
      </c>
      <c r="AT310" s="191" t="s">
        <v>229</v>
      </c>
      <c r="AU310" s="191" t="s">
        <v>82</v>
      </c>
      <c r="AY310" s="19" t="s">
        <v>226</v>
      </c>
      <c r="BE310" s="192">
        <f>IF(N310="základní",J310,0)</f>
        <v>0</v>
      </c>
      <c r="BF310" s="192">
        <f>IF(N310="snížená",J310,0)</f>
        <v>0</v>
      </c>
      <c r="BG310" s="192">
        <f>IF(N310="zákl. přenesená",J310,0)</f>
        <v>0</v>
      </c>
      <c r="BH310" s="192">
        <f>IF(N310="sníž. přenesená",J310,0)</f>
        <v>0</v>
      </c>
      <c r="BI310" s="192">
        <f>IF(N310="nulová",J310,0)</f>
        <v>0</v>
      </c>
      <c r="BJ310" s="19" t="s">
        <v>80</v>
      </c>
      <c r="BK310" s="192">
        <f>ROUND(I310*H310,2)</f>
        <v>0</v>
      </c>
      <c r="BL310" s="19" t="s">
        <v>143</v>
      </c>
      <c r="BM310" s="191" t="s">
        <v>4470</v>
      </c>
    </row>
    <row r="311" spans="1:65" s="2" customFormat="1" ht="11.25">
      <c r="A311" s="36"/>
      <c r="B311" s="37"/>
      <c r="C311" s="38"/>
      <c r="D311" s="193" t="s">
        <v>236</v>
      </c>
      <c r="E311" s="38"/>
      <c r="F311" s="194" t="s">
        <v>2618</v>
      </c>
      <c r="G311" s="38"/>
      <c r="H311" s="38"/>
      <c r="I311" s="195"/>
      <c r="J311" s="38"/>
      <c r="K311" s="38"/>
      <c r="L311" s="41"/>
      <c r="M311" s="196"/>
      <c r="N311" s="197"/>
      <c r="O311" s="66"/>
      <c r="P311" s="66"/>
      <c r="Q311" s="66"/>
      <c r="R311" s="66"/>
      <c r="S311" s="66"/>
      <c r="T311" s="67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T311" s="19" t="s">
        <v>236</v>
      </c>
      <c r="AU311" s="19" t="s">
        <v>82</v>
      </c>
    </row>
    <row r="312" spans="1:65" s="2" customFormat="1" ht="16.5" customHeight="1">
      <c r="A312" s="36"/>
      <c r="B312" s="37"/>
      <c r="C312" s="180" t="s">
        <v>408</v>
      </c>
      <c r="D312" s="180" t="s">
        <v>229</v>
      </c>
      <c r="E312" s="181" t="s">
        <v>2619</v>
      </c>
      <c r="F312" s="182" t="s">
        <v>2620</v>
      </c>
      <c r="G312" s="183" t="s">
        <v>328</v>
      </c>
      <c r="H312" s="184">
        <v>4.2</v>
      </c>
      <c r="I312" s="185"/>
      <c r="J312" s="186">
        <f>ROUND(I312*H312,2)</f>
        <v>0</v>
      </c>
      <c r="K312" s="182" t="s">
        <v>233</v>
      </c>
      <c r="L312" s="41"/>
      <c r="M312" s="187" t="s">
        <v>19</v>
      </c>
      <c r="N312" s="188" t="s">
        <v>44</v>
      </c>
      <c r="O312" s="66"/>
      <c r="P312" s="189">
        <f>O312*H312</f>
        <v>0</v>
      </c>
      <c r="Q312" s="189">
        <v>0</v>
      </c>
      <c r="R312" s="189">
        <f>Q312*H312</f>
        <v>0</v>
      </c>
      <c r="S312" s="189">
        <v>0</v>
      </c>
      <c r="T312" s="190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91" t="s">
        <v>143</v>
      </c>
      <c r="AT312" s="191" t="s">
        <v>229</v>
      </c>
      <c r="AU312" s="191" t="s">
        <v>82</v>
      </c>
      <c r="AY312" s="19" t="s">
        <v>226</v>
      </c>
      <c r="BE312" s="192">
        <f>IF(N312="základní",J312,0)</f>
        <v>0</v>
      </c>
      <c r="BF312" s="192">
        <f>IF(N312="snížená",J312,0)</f>
        <v>0</v>
      </c>
      <c r="BG312" s="192">
        <f>IF(N312="zákl. přenesená",J312,0)</f>
        <v>0</v>
      </c>
      <c r="BH312" s="192">
        <f>IF(N312="sníž. přenesená",J312,0)</f>
        <v>0</v>
      </c>
      <c r="BI312" s="192">
        <f>IF(N312="nulová",J312,0)</f>
        <v>0</v>
      </c>
      <c r="BJ312" s="19" t="s">
        <v>80</v>
      </c>
      <c r="BK312" s="192">
        <f>ROUND(I312*H312,2)</f>
        <v>0</v>
      </c>
      <c r="BL312" s="19" t="s">
        <v>143</v>
      </c>
      <c r="BM312" s="191" t="s">
        <v>4471</v>
      </c>
    </row>
    <row r="313" spans="1:65" s="2" customFormat="1" ht="11.25">
      <c r="A313" s="36"/>
      <c r="B313" s="37"/>
      <c r="C313" s="38"/>
      <c r="D313" s="193" t="s">
        <v>236</v>
      </c>
      <c r="E313" s="38"/>
      <c r="F313" s="194" t="s">
        <v>2622</v>
      </c>
      <c r="G313" s="38"/>
      <c r="H313" s="38"/>
      <c r="I313" s="195"/>
      <c r="J313" s="38"/>
      <c r="K313" s="38"/>
      <c r="L313" s="41"/>
      <c r="M313" s="196"/>
      <c r="N313" s="197"/>
      <c r="O313" s="66"/>
      <c r="P313" s="66"/>
      <c r="Q313" s="66"/>
      <c r="R313" s="66"/>
      <c r="S313" s="66"/>
      <c r="T313" s="67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T313" s="19" t="s">
        <v>236</v>
      </c>
      <c r="AU313" s="19" t="s">
        <v>82</v>
      </c>
    </row>
    <row r="314" spans="1:65" s="2" customFormat="1" ht="16.5" customHeight="1">
      <c r="A314" s="36"/>
      <c r="B314" s="37"/>
      <c r="C314" s="180" t="s">
        <v>412</v>
      </c>
      <c r="D314" s="180" t="s">
        <v>229</v>
      </c>
      <c r="E314" s="181" t="s">
        <v>4472</v>
      </c>
      <c r="F314" s="182" t="s">
        <v>4473</v>
      </c>
      <c r="G314" s="183" t="s">
        <v>328</v>
      </c>
      <c r="H314" s="184">
        <v>7.3</v>
      </c>
      <c r="I314" s="185"/>
      <c r="J314" s="186">
        <f>ROUND(I314*H314,2)</f>
        <v>0</v>
      </c>
      <c r="K314" s="182" t="s">
        <v>233</v>
      </c>
      <c r="L314" s="41"/>
      <c r="M314" s="187" t="s">
        <v>19</v>
      </c>
      <c r="N314" s="188" t="s">
        <v>44</v>
      </c>
      <c r="O314" s="66"/>
      <c r="P314" s="189">
        <f>O314*H314</f>
        <v>0</v>
      </c>
      <c r="Q314" s="189">
        <v>0</v>
      </c>
      <c r="R314" s="189">
        <f>Q314*H314</f>
        <v>0</v>
      </c>
      <c r="S314" s="189">
        <v>0</v>
      </c>
      <c r="T314" s="190">
        <f>S314*H314</f>
        <v>0</v>
      </c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R314" s="191" t="s">
        <v>143</v>
      </c>
      <c r="AT314" s="191" t="s">
        <v>229</v>
      </c>
      <c r="AU314" s="191" t="s">
        <v>82</v>
      </c>
      <c r="AY314" s="19" t="s">
        <v>226</v>
      </c>
      <c r="BE314" s="192">
        <f>IF(N314="základní",J314,0)</f>
        <v>0</v>
      </c>
      <c r="BF314" s="192">
        <f>IF(N314="snížená",J314,0)</f>
        <v>0</v>
      </c>
      <c r="BG314" s="192">
        <f>IF(N314="zákl. přenesená",J314,0)</f>
        <v>0</v>
      </c>
      <c r="BH314" s="192">
        <f>IF(N314="sníž. přenesená",J314,0)</f>
        <v>0</v>
      </c>
      <c r="BI314" s="192">
        <f>IF(N314="nulová",J314,0)</f>
        <v>0</v>
      </c>
      <c r="BJ314" s="19" t="s">
        <v>80</v>
      </c>
      <c r="BK314" s="192">
        <f>ROUND(I314*H314,2)</f>
        <v>0</v>
      </c>
      <c r="BL314" s="19" t="s">
        <v>143</v>
      </c>
      <c r="BM314" s="191" t="s">
        <v>4474</v>
      </c>
    </row>
    <row r="315" spans="1:65" s="2" customFormat="1" ht="11.25">
      <c r="A315" s="36"/>
      <c r="B315" s="37"/>
      <c r="C315" s="38"/>
      <c r="D315" s="193" t="s">
        <v>236</v>
      </c>
      <c r="E315" s="38"/>
      <c r="F315" s="194" t="s">
        <v>4475</v>
      </c>
      <c r="G315" s="38"/>
      <c r="H315" s="38"/>
      <c r="I315" s="195"/>
      <c r="J315" s="38"/>
      <c r="K315" s="38"/>
      <c r="L315" s="41"/>
      <c r="M315" s="196"/>
      <c r="N315" s="197"/>
      <c r="O315" s="66"/>
      <c r="P315" s="66"/>
      <c r="Q315" s="66"/>
      <c r="R315" s="66"/>
      <c r="S315" s="66"/>
      <c r="T315" s="67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T315" s="19" t="s">
        <v>236</v>
      </c>
      <c r="AU315" s="19" t="s">
        <v>82</v>
      </c>
    </row>
    <row r="316" spans="1:65" s="2" customFormat="1" ht="24.2" customHeight="1">
      <c r="A316" s="36"/>
      <c r="B316" s="37"/>
      <c r="C316" s="180" t="s">
        <v>417</v>
      </c>
      <c r="D316" s="180" t="s">
        <v>229</v>
      </c>
      <c r="E316" s="181" t="s">
        <v>2627</v>
      </c>
      <c r="F316" s="182" t="s">
        <v>2628</v>
      </c>
      <c r="G316" s="183" t="s">
        <v>261</v>
      </c>
      <c r="H316" s="184">
        <v>1</v>
      </c>
      <c r="I316" s="185"/>
      <c r="J316" s="186">
        <f>ROUND(I316*H316,2)</f>
        <v>0</v>
      </c>
      <c r="K316" s="182" t="s">
        <v>233</v>
      </c>
      <c r="L316" s="41"/>
      <c r="M316" s="187" t="s">
        <v>19</v>
      </c>
      <c r="N316" s="188" t="s">
        <v>44</v>
      </c>
      <c r="O316" s="66"/>
      <c r="P316" s="189">
        <f>O316*H316</f>
        <v>0</v>
      </c>
      <c r="Q316" s="189">
        <v>0.32169599999999998</v>
      </c>
      <c r="R316" s="189">
        <f>Q316*H316</f>
        <v>0.32169599999999998</v>
      </c>
      <c r="S316" s="189">
        <v>0</v>
      </c>
      <c r="T316" s="190">
        <f>S316*H316</f>
        <v>0</v>
      </c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R316" s="191" t="s">
        <v>143</v>
      </c>
      <c r="AT316" s="191" t="s">
        <v>229</v>
      </c>
      <c r="AU316" s="191" t="s">
        <v>82</v>
      </c>
      <c r="AY316" s="19" t="s">
        <v>226</v>
      </c>
      <c r="BE316" s="192">
        <f>IF(N316="základní",J316,0)</f>
        <v>0</v>
      </c>
      <c r="BF316" s="192">
        <f>IF(N316="snížená",J316,0)</f>
        <v>0</v>
      </c>
      <c r="BG316" s="192">
        <f>IF(N316="zákl. přenesená",J316,0)</f>
        <v>0</v>
      </c>
      <c r="BH316" s="192">
        <f>IF(N316="sníž. přenesená",J316,0)</f>
        <v>0</v>
      </c>
      <c r="BI316" s="192">
        <f>IF(N316="nulová",J316,0)</f>
        <v>0</v>
      </c>
      <c r="BJ316" s="19" t="s">
        <v>80</v>
      </c>
      <c r="BK316" s="192">
        <f>ROUND(I316*H316,2)</f>
        <v>0</v>
      </c>
      <c r="BL316" s="19" t="s">
        <v>143</v>
      </c>
      <c r="BM316" s="191" t="s">
        <v>4476</v>
      </c>
    </row>
    <row r="317" spans="1:65" s="2" customFormat="1" ht="11.25">
      <c r="A317" s="36"/>
      <c r="B317" s="37"/>
      <c r="C317" s="38"/>
      <c r="D317" s="193" t="s">
        <v>236</v>
      </c>
      <c r="E317" s="38"/>
      <c r="F317" s="194" t="s">
        <v>2630</v>
      </c>
      <c r="G317" s="38"/>
      <c r="H317" s="38"/>
      <c r="I317" s="195"/>
      <c r="J317" s="38"/>
      <c r="K317" s="38"/>
      <c r="L317" s="41"/>
      <c r="M317" s="196"/>
      <c r="N317" s="197"/>
      <c r="O317" s="66"/>
      <c r="P317" s="66"/>
      <c r="Q317" s="66"/>
      <c r="R317" s="66"/>
      <c r="S317" s="66"/>
      <c r="T317" s="67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T317" s="19" t="s">
        <v>236</v>
      </c>
      <c r="AU317" s="19" t="s">
        <v>82</v>
      </c>
    </row>
    <row r="318" spans="1:65" s="13" customFormat="1" ht="11.25">
      <c r="B318" s="198"/>
      <c r="C318" s="199"/>
      <c r="D318" s="200" t="s">
        <v>238</v>
      </c>
      <c r="E318" s="201" t="s">
        <v>19</v>
      </c>
      <c r="F318" s="202" t="s">
        <v>2631</v>
      </c>
      <c r="G318" s="199"/>
      <c r="H318" s="201" t="s">
        <v>19</v>
      </c>
      <c r="I318" s="203"/>
      <c r="J318" s="199"/>
      <c r="K318" s="199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238</v>
      </c>
      <c r="AU318" s="208" t="s">
        <v>82</v>
      </c>
      <c r="AV318" s="13" t="s">
        <v>80</v>
      </c>
      <c r="AW318" s="13" t="s">
        <v>35</v>
      </c>
      <c r="AX318" s="13" t="s">
        <v>73</v>
      </c>
      <c r="AY318" s="208" t="s">
        <v>226</v>
      </c>
    </row>
    <row r="319" spans="1:65" s="14" customFormat="1" ht="11.25">
      <c r="B319" s="209"/>
      <c r="C319" s="210"/>
      <c r="D319" s="200" t="s">
        <v>238</v>
      </c>
      <c r="E319" s="211" t="s">
        <v>19</v>
      </c>
      <c r="F319" s="212" t="s">
        <v>521</v>
      </c>
      <c r="G319" s="210"/>
      <c r="H319" s="213">
        <v>1</v>
      </c>
      <c r="I319" s="214"/>
      <c r="J319" s="210"/>
      <c r="K319" s="210"/>
      <c r="L319" s="215"/>
      <c r="M319" s="216"/>
      <c r="N319" s="217"/>
      <c r="O319" s="217"/>
      <c r="P319" s="217"/>
      <c r="Q319" s="217"/>
      <c r="R319" s="217"/>
      <c r="S319" s="217"/>
      <c r="T319" s="218"/>
      <c r="AT319" s="219" t="s">
        <v>238</v>
      </c>
      <c r="AU319" s="219" t="s">
        <v>82</v>
      </c>
      <c r="AV319" s="14" t="s">
        <v>82</v>
      </c>
      <c r="AW319" s="14" t="s">
        <v>35</v>
      </c>
      <c r="AX319" s="14" t="s">
        <v>73</v>
      </c>
      <c r="AY319" s="219" t="s">
        <v>226</v>
      </c>
    </row>
    <row r="320" spans="1:65" s="15" customFormat="1" ht="11.25">
      <c r="B320" s="220"/>
      <c r="C320" s="221"/>
      <c r="D320" s="200" t="s">
        <v>238</v>
      </c>
      <c r="E320" s="222" t="s">
        <v>19</v>
      </c>
      <c r="F320" s="223" t="s">
        <v>241</v>
      </c>
      <c r="G320" s="221"/>
      <c r="H320" s="224">
        <v>1</v>
      </c>
      <c r="I320" s="225"/>
      <c r="J320" s="221"/>
      <c r="K320" s="221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238</v>
      </c>
      <c r="AU320" s="230" t="s">
        <v>82</v>
      </c>
      <c r="AV320" s="15" t="s">
        <v>143</v>
      </c>
      <c r="AW320" s="15" t="s">
        <v>35</v>
      </c>
      <c r="AX320" s="15" t="s">
        <v>80</v>
      </c>
      <c r="AY320" s="230" t="s">
        <v>226</v>
      </c>
    </row>
    <row r="321" spans="1:65" s="2" customFormat="1" ht="24.2" customHeight="1">
      <c r="A321" s="36"/>
      <c r="B321" s="37"/>
      <c r="C321" s="231" t="s">
        <v>425</v>
      </c>
      <c r="D321" s="231" t="s">
        <v>242</v>
      </c>
      <c r="E321" s="232" t="s">
        <v>4477</v>
      </c>
      <c r="F321" s="233" t="s">
        <v>4478</v>
      </c>
      <c r="G321" s="234" t="s">
        <v>261</v>
      </c>
      <c r="H321" s="235">
        <v>1</v>
      </c>
      <c r="I321" s="236"/>
      <c r="J321" s="237">
        <f>ROUND(I321*H321,2)</f>
        <v>0</v>
      </c>
      <c r="K321" s="233" t="s">
        <v>19</v>
      </c>
      <c r="L321" s="238"/>
      <c r="M321" s="239" t="s">
        <v>19</v>
      </c>
      <c r="N321" s="240" t="s">
        <v>44</v>
      </c>
      <c r="O321" s="66"/>
      <c r="P321" s="189">
        <f>O321*H321</f>
        <v>0</v>
      </c>
      <c r="Q321" s="189">
        <v>6.9000000000000006E-2</v>
      </c>
      <c r="R321" s="189">
        <f>Q321*H321</f>
        <v>6.9000000000000006E-2</v>
      </c>
      <c r="S321" s="189">
        <v>0</v>
      </c>
      <c r="T321" s="190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91" t="s">
        <v>275</v>
      </c>
      <c r="AT321" s="191" t="s">
        <v>242</v>
      </c>
      <c r="AU321" s="191" t="s">
        <v>82</v>
      </c>
      <c r="AY321" s="19" t="s">
        <v>226</v>
      </c>
      <c r="BE321" s="192">
        <f>IF(N321="základní",J321,0)</f>
        <v>0</v>
      </c>
      <c r="BF321" s="192">
        <f>IF(N321="snížená",J321,0)</f>
        <v>0</v>
      </c>
      <c r="BG321" s="192">
        <f>IF(N321="zákl. přenesená",J321,0)</f>
        <v>0</v>
      </c>
      <c r="BH321" s="192">
        <f>IF(N321="sníž. přenesená",J321,0)</f>
        <v>0</v>
      </c>
      <c r="BI321" s="192">
        <f>IF(N321="nulová",J321,0)</f>
        <v>0</v>
      </c>
      <c r="BJ321" s="19" t="s">
        <v>80</v>
      </c>
      <c r="BK321" s="192">
        <f>ROUND(I321*H321,2)</f>
        <v>0</v>
      </c>
      <c r="BL321" s="19" t="s">
        <v>143</v>
      </c>
      <c r="BM321" s="191" t="s">
        <v>4479</v>
      </c>
    </row>
    <row r="322" spans="1:65" s="2" customFormat="1" ht="19.5">
      <c r="A322" s="36"/>
      <c r="B322" s="37"/>
      <c r="C322" s="38"/>
      <c r="D322" s="200" t="s">
        <v>737</v>
      </c>
      <c r="E322" s="38"/>
      <c r="F322" s="249" t="s">
        <v>2635</v>
      </c>
      <c r="G322" s="38"/>
      <c r="H322" s="38"/>
      <c r="I322" s="195"/>
      <c r="J322" s="38"/>
      <c r="K322" s="38"/>
      <c r="L322" s="41"/>
      <c r="M322" s="196"/>
      <c r="N322" s="197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737</v>
      </c>
      <c r="AU322" s="19" t="s">
        <v>82</v>
      </c>
    </row>
    <row r="323" spans="1:65" s="2" customFormat="1" ht="24.2" customHeight="1">
      <c r="A323" s="36"/>
      <c r="B323" s="37"/>
      <c r="C323" s="180" t="s">
        <v>431</v>
      </c>
      <c r="D323" s="180" t="s">
        <v>229</v>
      </c>
      <c r="E323" s="181" t="s">
        <v>4480</v>
      </c>
      <c r="F323" s="182" t="s">
        <v>4481</v>
      </c>
      <c r="G323" s="183" t="s">
        <v>261</v>
      </c>
      <c r="H323" s="184">
        <v>1</v>
      </c>
      <c r="I323" s="185"/>
      <c r="J323" s="186">
        <f>ROUND(I323*H323,2)</f>
        <v>0</v>
      </c>
      <c r="K323" s="182" t="s">
        <v>233</v>
      </c>
      <c r="L323" s="41"/>
      <c r="M323" s="187" t="s">
        <v>19</v>
      </c>
      <c r="N323" s="188" t="s">
        <v>44</v>
      </c>
      <c r="O323" s="66"/>
      <c r="P323" s="189">
        <f>O323*H323</f>
        <v>0</v>
      </c>
      <c r="Q323" s="189">
        <v>0.1056</v>
      </c>
      <c r="R323" s="189">
        <f>Q323*H323</f>
        <v>0.1056</v>
      </c>
      <c r="S323" s="189">
        <v>0</v>
      </c>
      <c r="T323" s="190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91" t="s">
        <v>143</v>
      </c>
      <c r="AT323" s="191" t="s">
        <v>229</v>
      </c>
      <c r="AU323" s="191" t="s">
        <v>82</v>
      </c>
      <c r="AY323" s="19" t="s">
        <v>226</v>
      </c>
      <c r="BE323" s="192">
        <f>IF(N323="základní",J323,0)</f>
        <v>0</v>
      </c>
      <c r="BF323" s="192">
        <f>IF(N323="snížená",J323,0)</f>
        <v>0</v>
      </c>
      <c r="BG323" s="192">
        <f>IF(N323="zákl. přenesená",J323,0)</f>
        <v>0</v>
      </c>
      <c r="BH323" s="192">
        <f>IF(N323="sníž. přenesená",J323,0)</f>
        <v>0</v>
      </c>
      <c r="BI323" s="192">
        <f>IF(N323="nulová",J323,0)</f>
        <v>0</v>
      </c>
      <c r="BJ323" s="19" t="s">
        <v>80</v>
      </c>
      <c r="BK323" s="192">
        <f>ROUND(I323*H323,2)</f>
        <v>0</v>
      </c>
      <c r="BL323" s="19" t="s">
        <v>143</v>
      </c>
      <c r="BM323" s="191" t="s">
        <v>4482</v>
      </c>
    </row>
    <row r="324" spans="1:65" s="2" customFormat="1" ht="11.25">
      <c r="A324" s="36"/>
      <c r="B324" s="37"/>
      <c r="C324" s="38"/>
      <c r="D324" s="193" t="s">
        <v>236</v>
      </c>
      <c r="E324" s="38"/>
      <c r="F324" s="194" t="s">
        <v>4483</v>
      </c>
      <c r="G324" s="38"/>
      <c r="H324" s="38"/>
      <c r="I324" s="195"/>
      <c r="J324" s="38"/>
      <c r="K324" s="38"/>
      <c r="L324" s="41"/>
      <c r="M324" s="196"/>
      <c r="N324" s="197"/>
      <c r="O324" s="66"/>
      <c r="P324" s="66"/>
      <c r="Q324" s="66"/>
      <c r="R324" s="66"/>
      <c r="S324" s="66"/>
      <c r="T324" s="67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T324" s="19" t="s">
        <v>236</v>
      </c>
      <c r="AU324" s="19" t="s">
        <v>82</v>
      </c>
    </row>
    <row r="325" spans="1:65" s="13" customFormat="1" ht="11.25">
      <c r="B325" s="198"/>
      <c r="C325" s="199"/>
      <c r="D325" s="200" t="s">
        <v>238</v>
      </c>
      <c r="E325" s="201" t="s">
        <v>19</v>
      </c>
      <c r="F325" s="202" t="s">
        <v>4459</v>
      </c>
      <c r="G325" s="199"/>
      <c r="H325" s="201" t="s">
        <v>19</v>
      </c>
      <c r="I325" s="203"/>
      <c r="J325" s="199"/>
      <c r="K325" s="199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238</v>
      </c>
      <c r="AU325" s="208" t="s">
        <v>82</v>
      </c>
      <c r="AV325" s="13" t="s">
        <v>80</v>
      </c>
      <c r="AW325" s="13" t="s">
        <v>35</v>
      </c>
      <c r="AX325" s="13" t="s">
        <v>73</v>
      </c>
      <c r="AY325" s="208" t="s">
        <v>226</v>
      </c>
    </row>
    <row r="326" spans="1:65" s="14" customFormat="1" ht="11.25">
      <c r="B326" s="209"/>
      <c r="C326" s="210"/>
      <c r="D326" s="200" t="s">
        <v>238</v>
      </c>
      <c r="E326" s="211" t="s">
        <v>19</v>
      </c>
      <c r="F326" s="212" t="s">
        <v>521</v>
      </c>
      <c r="G326" s="210"/>
      <c r="H326" s="213">
        <v>1</v>
      </c>
      <c r="I326" s="214"/>
      <c r="J326" s="210"/>
      <c r="K326" s="210"/>
      <c r="L326" s="215"/>
      <c r="M326" s="216"/>
      <c r="N326" s="217"/>
      <c r="O326" s="217"/>
      <c r="P326" s="217"/>
      <c r="Q326" s="217"/>
      <c r="R326" s="217"/>
      <c r="S326" s="217"/>
      <c r="T326" s="218"/>
      <c r="AT326" s="219" t="s">
        <v>238</v>
      </c>
      <c r="AU326" s="219" t="s">
        <v>82</v>
      </c>
      <c r="AV326" s="14" t="s">
        <v>82</v>
      </c>
      <c r="AW326" s="14" t="s">
        <v>35</v>
      </c>
      <c r="AX326" s="14" t="s">
        <v>73</v>
      </c>
      <c r="AY326" s="219" t="s">
        <v>226</v>
      </c>
    </row>
    <row r="327" spans="1:65" s="15" customFormat="1" ht="11.25">
      <c r="B327" s="220"/>
      <c r="C327" s="221"/>
      <c r="D327" s="200" t="s">
        <v>238</v>
      </c>
      <c r="E327" s="222" t="s">
        <v>19</v>
      </c>
      <c r="F327" s="223" t="s">
        <v>241</v>
      </c>
      <c r="G327" s="221"/>
      <c r="H327" s="224">
        <v>1</v>
      </c>
      <c r="I327" s="225"/>
      <c r="J327" s="221"/>
      <c r="K327" s="221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238</v>
      </c>
      <c r="AU327" s="230" t="s">
        <v>82</v>
      </c>
      <c r="AV327" s="15" t="s">
        <v>143</v>
      </c>
      <c r="AW327" s="15" t="s">
        <v>35</v>
      </c>
      <c r="AX327" s="15" t="s">
        <v>80</v>
      </c>
      <c r="AY327" s="230" t="s">
        <v>226</v>
      </c>
    </row>
    <row r="328" spans="1:65" s="2" customFormat="1" ht="24.2" customHeight="1">
      <c r="A328" s="36"/>
      <c r="B328" s="37"/>
      <c r="C328" s="180" t="s">
        <v>443</v>
      </c>
      <c r="D328" s="180" t="s">
        <v>229</v>
      </c>
      <c r="E328" s="181" t="s">
        <v>4484</v>
      </c>
      <c r="F328" s="182" t="s">
        <v>4485</v>
      </c>
      <c r="G328" s="183" t="s">
        <v>261</v>
      </c>
      <c r="H328" s="184">
        <v>1</v>
      </c>
      <c r="I328" s="185"/>
      <c r="J328" s="186">
        <f>ROUND(I328*H328,2)</f>
        <v>0</v>
      </c>
      <c r="K328" s="182" t="s">
        <v>233</v>
      </c>
      <c r="L328" s="41"/>
      <c r="M328" s="187" t="s">
        <v>19</v>
      </c>
      <c r="N328" s="188" t="s">
        <v>44</v>
      </c>
      <c r="O328" s="66"/>
      <c r="P328" s="189">
        <f>O328*H328</f>
        <v>0</v>
      </c>
      <c r="Q328" s="189">
        <v>2.4240000000000001E-2</v>
      </c>
      <c r="R328" s="189">
        <f>Q328*H328</f>
        <v>2.4240000000000001E-2</v>
      </c>
      <c r="S328" s="189">
        <v>0</v>
      </c>
      <c r="T328" s="190">
        <f>S328*H328</f>
        <v>0</v>
      </c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R328" s="191" t="s">
        <v>143</v>
      </c>
      <c r="AT328" s="191" t="s">
        <v>229</v>
      </c>
      <c r="AU328" s="191" t="s">
        <v>82</v>
      </c>
      <c r="AY328" s="19" t="s">
        <v>226</v>
      </c>
      <c r="BE328" s="192">
        <f>IF(N328="základní",J328,0)</f>
        <v>0</v>
      </c>
      <c r="BF328" s="192">
        <f>IF(N328="snížená",J328,0)</f>
        <v>0</v>
      </c>
      <c r="BG328" s="192">
        <f>IF(N328="zákl. přenesená",J328,0)</f>
        <v>0</v>
      </c>
      <c r="BH328" s="192">
        <f>IF(N328="sníž. přenesená",J328,0)</f>
        <v>0</v>
      </c>
      <c r="BI328" s="192">
        <f>IF(N328="nulová",J328,0)</f>
        <v>0</v>
      </c>
      <c r="BJ328" s="19" t="s">
        <v>80</v>
      </c>
      <c r="BK328" s="192">
        <f>ROUND(I328*H328,2)</f>
        <v>0</v>
      </c>
      <c r="BL328" s="19" t="s">
        <v>143</v>
      </c>
      <c r="BM328" s="191" t="s">
        <v>4486</v>
      </c>
    </row>
    <row r="329" spans="1:65" s="2" customFormat="1" ht="11.25">
      <c r="A329" s="36"/>
      <c r="B329" s="37"/>
      <c r="C329" s="38"/>
      <c r="D329" s="193" t="s">
        <v>236</v>
      </c>
      <c r="E329" s="38"/>
      <c r="F329" s="194" t="s">
        <v>4487</v>
      </c>
      <c r="G329" s="38"/>
      <c r="H329" s="38"/>
      <c r="I329" s="195"/>
      <c r="J329" s="38"/>
      <c r="K329" s="38"/>
      <c r="L329" s="41"/>
      <c r="M329" s="196"/>
      <c r="N329" s="197"/>
      <c r="O329" s="66"/>
      <c r="P329" s="66"/>
      <c r="Q329" s="66"/>
      <c r="R329" s="66"/>
      <c r="S329" s="66"/>
      <c r="T329" s="67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T329" s="19" t="s">
        <v>236</v>
      </c>
      <c r="AU329" s="19" t="s">
        <v>82</v>
      </c>
    </row>
    <row r="330" spans="1:65" s="2" customFormat="1" ht="24.2" customHeight="1">
      <c r="A330" s="36"/>
      <c r="B330" s="37"/>
      <c r="C330" s="180" t="s">
        <v>448</v>
      </c>
      <c r="D330" s="180" t="s">
        <v>229</v>
      </c>
      <c r="E330" s="181" t="s">
        <v>4488</v>
      </c>
      <c r="F330" s="182" t="s">
        <v>4489</v>
      </c>
      <c r="G330" s="183" t="s">
        <v>261</v>
      </c>
      <c r="H330" s="184">
        <v>1</v>
      </c>
      <c r="I330" s="185"/>
      <c r="J330" s="186">
        <f>ROUND(I330*H330,2)</f>
        <v>0</v>
      </c>
      <c r="K330" s="182" t="s">
        <v>233</v>
      </c>
      <c r="L330" s="41"/>
      <c r="M330" s="187" t="s">
        <v>19</v>
      </c>
      <c r="N330" s="188" t="s">
        <v>44</v>
      </c>
      <c r="O330" s="66"/>
      <c r="P330" s="189">
        <f>O330*H330</f>
        <v>0</v>
      </c>
      <c r="Q330" s="189">
        <v>0</v>
      </c>
      <c r="R330" s="189">
        <f>Q330*H330</f>
        <v>0</v>
      </c>
      <c r="S330" s="189">
        <v>0</v>
      </c>
      <c r="T330" s="190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91" t="s">
        <v>143</v>
      </c>
      <c r="AT330" s="191" t="s">
        <v>229</v>
      </c>
      <c r="AU330" s="191" t="s">
        <v>82</v>
      </c>
      <c r="AY330" s="19" t="s">
        <v>226</v>
      </c>
      <c r="BE330" s="192">
        <f>IF(N330="základní",J330,0)</f>
        <v>0</v>
      </c>
      <c r="BF330" s="192">
        <f>IF(N330="snížená",J330,0)</f>
        <v>0</v>
      </c>
      <c r="BG330" s="192">
        <f>IF(N330="zákl. přenesená",J330,0)</f>
        <v>0</v>
      </c>
      <c r="BH330" s="192">
        <f>IF(N330="sníž. přenesená",J330,0)</f>
        <v>0</v>
      </c>
      <c r="BI330" s="192">
        <f>IF(N330="nulová",J330,0)</f>
        <v>0</v>
      </c>
      <c r="BJ330" s="19" t="s">
        <v>80</v>
      </c>
      <c r="BK330" s="192">
        <f>ROUND(I330*H330,2)</f>
        <v>0</v>
      </c>
      <c r="BL330" s="19" t="s">
        <v>143</v>
      </c>
      <c r="BM330" s="191" t="s">
        <v>4490</v>
      </c>
    </row>
    <row r="331" spans="1:65" s="2" customFormat="1" ht="11.25">
      <c r="A331" s="36"/>
      <c r="B331" s="37"/>
      <c r="C331" s="38"/>
      <c r="D331" s="193" t="s">
        <v>236</v>
      </c>
      <c r="E331" s="38"/>
      <c r="F331" s="194" t="s">
        <v>4491</v>
      </c>
      <c r="G331" s="38"/>
      <c r="H331" s="38"/>
      <c r="I331" s="195"/>
      <c r="J331" s="38"/>
      <c r="K331" s="38"/>
      <c r="L331" s="41"/>
      <c r="M331" s="196"/>
      <c r="N331" s="197"/>
      <c r="O331" s="66"/>
      <c r="P331" s="66"/>
      <c r="Q331" s="66"/>
      <c r="R331" s="66"/>
      <c r="S331" s="66"/>
      <c r="T331" s="67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T331" s="19" t="s">
        <v>236</v>
      </c>
      <c r="AU331" s="19" t="s">
        <v>82</v>
      </c>
    </row>
    <row r="332" spans="1:65" s="2" customFormat="1" ht="24.2" customHeight="1">
      <c r="A332" s="36"/>
      <c r="B332" s="37"/>
      <c r="C332" s="180" t="s">
        <v>452</v>
      </c>
      <c r="D332" s="180" t="s">
        <v>229</v>
      </c>
      <c r="E332" s="181" t="s">
        <v>4492</v>
      </c>
      <c r="F332" s="182" t="s">
        <v>4493</v>
      </c>
      <c r="G332" s="183" t="s">
        <v>261</v>
      </c>
      <c r="H332" s="184">
        <v>1</v>
      </c>
      <c r="I332" s="185"/>
      <c r="J332" s="186">
        <f>ROUND(I332*H332,2)</f>
        <v>0</v>
      </c>
      <c r="K332" s="182" t="s">
        <v>233</v>
      </c>
      <c r="L332" s="41"/>
      <c r="M332" s="187" t="s">
        <v>19</v>
      </c>
      <c r="N332" s="188" t="s">
        <v>44</v>
      </c>
      <c r="O332" s="66"/>
      <c r="P332" s="189">
        <f>O332*H332</f>
        <v>0</v>
      </c>
      <c r="Q332" s="189">
        <v>0.2838</v>
      </c>
      <c r="R332" s="189">
        <f>Q332*H332</f>
        <v>0.2838</v>
      </c>
      <c r="S332" s="189">
        <v>0</v>
      </c>
      <c r="T332" s="190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91" t="s">
        <v>143</v>
      </c>
      <c r="AT332" s="191" t="s">
        <v>229</v>
      </c>
      <c r="AU332" s="191" t="s">
        <v>82</v>
      </c>
      <c r="AY332" s="19" t="s">
        <v>226</v>
      </c>
      <c r="BE332" s="192">
        <f>IF(N332="základní",J332,0)</f>
        <v>0</v>
      </c>
      <c r="BF332" s="192">
        <f>IF(N332="snížená",J332,0)</f>
        <v>0</v>
      </c>
      <c r="BG332" s="192">
        <f>IF(N332="zákl. přenesená",J332,0)</f>
        <v>0</v>
      </c>
      <c r="BH332" s="192">
        <f>IF(N332="sníž. přenesená",J332,0)</f>
        <v>0</v>
      </c>
      <c r="BI332" s="192">
        <f>IF(N332="nulová",J332,0)</f>
        <v>0</v>
      </c>
      <c r="BJ332" s="19" t="s">
        <v>80</v>
      </c>
      <c r="BK332" s="192">
        <f>ROUND(I332*H332,2)</f>
        <v>0</v>
      </c>
      <c r="BL332" s="19" t="s">
        <v>143</v>
      </c>
      <c r="BM332" s="191" t="s">
        <v>4494</v>
      </c>
    </row>
    <row r="333" spans="1:65" s="2" customFormat="1" ht="11.25">
      <c r="A333" s="36"/>
      <c r="B333" s="37"/>
      <c r="C333" s="38"/>
      <c r="D333" s="193" t="s">
        <v>236</v>
      </c>
      <c r="E333" s="38"/>
      <c r="F333" s="194" t="s">
        <v>4495</v>
      </c>
      <c r="G333" s="38"/>
      <c r="H333" s="38"/>
      <c r="I333" s="195"/>
      <c r="J333" s="38"/>
      <c r="K333" s="38"/>
      <c r="L333" s="41"/>
      <c r="M333" s="196"/>
      <c r="N333" s="197"/>
      <c r="O333" s="66"/>
      <c r="P333" s="66"/>
      <c r="Q333" s="66"/>
      <c r="R333" s="66"/>
      <c r="S333" s="66"/>
      <c r="T333" s="67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T333" s="19" t="s">
        <v>236</v>
      </c>
      <c r="AU333" s="19" t="s">
        <v>82</v>
      </c>
    </row>
    <row r="334" spans="1:65" s="2" customFormat="1" ht="16.5" customHeight="1">
      <c r="A334" s="36"/>
      <c r="B334" s="37"/>
      <c r="C334" s="180" t="s">
        <v>456</v>
      </c>
      <c r="D334" s="180" t="s">
        <v>229</v>
      </c>
      <c r="E334" s="181" t="s">
        <v>2659</v>
      </c>
      <c r="F334" s="182" t="s">
        <v>2660</v>
      </c>
      <c r="G334" s="183" t="s">
        <v>261</v>
      </c>
      <c r="H334" s="184">
        <v>1</v>
      </c>
      <c r="I334" s="185"/>
      <c r="J334" s="186">
        <f>ROUND(I334*H334,2)</f>
        <v>0</v>
      </c>
      <c r="K334" s="182" t="s">
        <v>233</v>
      </c>
      <c r="L334" s="41"/>
      <c r="M334" s="187" t="s">
        <v>19</v>
      </c>
      <c r="N334" s="188" t="s">
        <v>44</v>
      </c>
      <c r="O334" s="66"/>
      <c r="P334" s="189">
        <f>O334*H334</f>
        <v>0</v>
      </c>
      <c r="Q334" s="189">
        <v>0</v>
      </c>
      <c r="R334" s="189">
        <f>Q334*H334</f>
        <v>0</v>
      </c>
      <c r="S334" s="189">
        <v>0</v>
      </c>
      <c r="T334" s="190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91" t="s">
        <v>143</v>
      </c>
      <c r="AT334" s="191" t="s">
        <v>229</v>
      </c>
      <c r="AU334" s="191" t="s">
        <v>82</v>
      </c>
      <c r="AY334" s="19" t="s">
        <v>226</v>
      </c>
      <c r="BE334" s="192">
        <f>IF(N334="základní",J334,0)</f>
        <v>0</v>
      </c>
      <c r="BF334" s="192">
        <f>IF(N334="snížená",J334,0)</f>
        <v>0</v>
      </c>
      <c r="BG334" s="192">
        <f>IF(N334="zákl. přenesená",J334,0)</f>
        <v>0</v>
      </c>
      <c r="BH334" s="192">
        <f>IF(N334="sníž. přenesená",J334,0)</f>
        <v>0</v>
      </c>
      <c r="BI334" s="192">
        <f>IF(N334="nulová",J334,0)</f>
        <v>0</v>
      </c>
      <c r="BJ334" s="19" t="s">
        <v>80</v>
      </c>
      <c r="BK334" s="192">
        <f>ROUND(I334*H334,2)</f>
        <v>0</v>
      </c>
      <c r="BL334" s="19" t="s">
        <v>143</v>
      </c>
      <c r="BM334" s="191" t="s">
        <v>4496</v>
      </c>
    </row>
    <row r="335" spans="1:65" s="2" customFormat="1" ht="11.25">
      <c r="A335" s="36"/>
      <c r="B335" s="37"/>
      <c r="C335" s="38"/>
      <c r="D335" s="193" t="s">
        <v>236</v>
      </c>
      <c r="E335" s="38"/>
      <c r="F335" s="194" t="s">
        <v>2662</v>
      </c>
      <c r="G335" s="38"/>
      <c r="H335" s="38"/>
      <c r="I335" s="195"/>
      <c r="J335" s="38"/>
      <c r="K335" s="38"/>
      <c r="L335" s="41"/>
      <c r="M335" s="196"/>
      <c r="N335" s="197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236</v>
      </c>
      <c r="AU335" s="19" t="s">
        <v>82</v>
      </c>
    </row>
    <row r="336" spans="1:65" s="13" customFormat="1" ht="11.25">
      <c r="B336" s="198"/>
      <c r="C336" s="199"/>
      <c r="D336" s="200" t="s">
        <v>238</v>
      </c>
      <c r="E336" s="201" t="s">
        <v>19</v>
      </c>
      <c r="F336" s="202" t="s">
        <v>2600</v>
      </c>
      <c r="G336" s="199"/>
      <c r="H336" s="201" t="s">
        <v>19</v>
      </c>
      <c r="I336" s="203"/>
      <c r="J336" s="199"/>
      <c r="K336" s="199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238</v>
      </c>
      <c r="AU336" s="208" t="s">
        <v>82</v>
      </c>
      <c r="AV336" s="13" t="s">
        <v>80</v>
      </c>
      <c r="AW336" s="13" t="s">
        <v>35</v>
      </c>
      <c r="AX336" s="13" t="s">
        <v>73</v>
      </c>
      <c r="AY336" s="208" t="s">
        <v>226</v>
      </c>
    </row>
    <row r="337" spans="1:65" s="13" customFormat="1" ht="11.25">
      <c r="B337" s="198"/>
      <c r="C337" s="199"/>
      <c r="D337" s="200" t="s">
        <v>238</v>
      </c>
      <c r="E337" s="201" t="s">
        <v>19</v>
      </c>
      <c r="F337" s="202" t="s">
        <v>2601</v>
      </c>
      <c r="G337" s="199"/>
      <c r="H337" s="201" t="s">
        <v>19</v>
      </c>
      <c r="I337" s="203"/>
      <c r="J337" s="199"/>
      <c r="K337" s="199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238</v>
      </c>
      <c r="AU337" s="208" t="s">
        <v>82</v>
      </c>
      <c r="AV337" s="13" t="s">
        <v>80</v>
      </c>
      <c r="AW337" s="13" t="s">
        <v>35</v>
      </c>
      <c r="AX337" s="13" t="s">
        <v>73</v>
      </c>
      <c r="AY337" s="208" t="s">
        <v>226</v>
      </c>
    </row>
    <row r="338" spans="1:65" s="14" customFormat="1" ht="11.25">
      <c r="B338" s="209"/>
      <c r="C338" s="210"/>
      <c r="D338" s="200" t="s">
        <v>238</v>
      </c>
      <c r="E338" s="211" t="s">
        <v>19</v>
      </c>
      <c r="F338" s="212" t="s">
        <v>521</v>
      </c>
      <c r="G338" s="210"/>
      <c r="H338" s="213">
        <v>1</v>
      </c>
      <c r="I338" s="214"/>
      <c r="J338" s="210"/>
      <c r="K338" s="210"/>
      <c r="L338" s="215"/>
      <c r="M338" s="216"/>
      <c r="N338" s="217"/>
      <c r="O338" s="217"/>
      <c r="P338" s="217"/>
      <c r="Q338" s="217"/>
      <c r="R338" s="217"/>
      <c r="S338" s="217"/>
      <c r="T338" s="218"/>
      <c r="AT338" s="219" t="s">
        <v>238</v>
      </c>
      <c r="AU338" s="219" t="s">
        <v>82</v>
      </c>
      <c r="AV338" s="14" t="s">
        <v>82</v>
      </c>
      <c r="AW338" s="14" t="s">
        <v>35</v>
      </c>
      <c r="AX338" s="14" t="s">
        <v>73</v>
      </c>
      <c r="AY338" s="219" t="s">
        <v>226</v>
      </c>
    </row>
    <row r="339" spans="1:65" s="15" customFormat="1" ht="11.25">
      <c r="B339" s="220"/>
      <c r="C339" s="221"/>
      <c r="D339" s="200" t="s">
        <v>238</v>
      </c>
      <c r="E339" s="222" t="s">
        <v>19</v>
      </c>
      <c r="F339" s="223" t="s">
        <v>241</v>
      </c>
      <c r="G339" s="221"/>
      <c r="H339" s="224">
        <v>1</v>
      </c>
      <c r="I339" s="225"/>
      <c r="J339" s="221"/>
      <c r="K339" s="221"/>
      <c r="L339" s="226"/>
      <c r="M339" s="227"/>
      <c r="N339" s="228"/>
      <c r="O339" s="228"/>
      <c r="P339" s="228"/>
      <c r="Q339" s="228"/>
      <c r="R339" s="228"/>
      <c r="S339" s="228"/>
      <c r="T339" s="229"/>
      <c r="AT339" s="230" t="s">
        <v>238</v>
      </c>
      <c r="AU339" s="230" t="s">
        <v>82</v>
      </c>
      <c r="AV339" s="15" t="s">
        <v>143</v>
      </c>
      <c r="AW339" s="15" t="s">
        <v>35</v>
      </c>
      <c r="AX339" s="15" t="s">
        <v>80</v>
      </c>
      <c r="AY339" s="230" t="s">
        <v>226</v>
      </c>
    </row>
    <row r="340" spans="1:65" s="2" customFormat="1" ht="16.5" customHeight="1">
      <c r="A340" s="36"/>
      <c r="B340" s="37"/>
      <c r="C340" s="231" t="s">
        <v>463</v>
      </c>
      <c r="D340" s="231" t="s">
        <v>242</v>
      </c>
      <c r="E340" s="232" t="s">
        <v>2663</v>
      </c>
      <c r="F340" s="233" t="s">
        <v>2664</v>
      </c>
      <c r="G340" s="234" t="s">
        <v>261</v>
      </c>
      <c r="H340" s="235">
        <v>1</v>
      </c>
      <c r="I340" s="236"/>
      <c r="J340" s="237">
        <f>ROUND(I340*H340,2)</f>
        <v>0</v>
      </c>
      <c r="K340" s="233" t="s">
        <v>233</v>
      </c>
      <c r="L340" s="238"/>
      <c r="M340" s="239" t="s">
        <v>19</v>
      </c>
      <c r="N340" s="240" t="s">
        <v>44</v>
      </c>
      <c r="O340" s="66"/>
      <c r="P340" s="189">
        <f>O340*H340</f>
        <v>0</v>
      </c>
      <c r="Q340" s="189">
        <v>8.9999999999999998E-4</v>
      </c>
      <c r="R340" s="189">
        <f>Q340*H340</f>
        <v>8.9999999999999998E-4</v>
      </c>
      <c r="S340" s="189">
        <v>0</v>
      </c>
      <c r="T340" s="190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91" t="s">
        <v>275</v>
      </c>
      <c r="AT340" s="191" t="s">
        <v>242</v>
      </c>
      <c r="AU340" s="191" t="s">
        <v>82</v>
      </c>
      <c r="AY340" s="19" t="s">
        <v>226</v>
      </c>
      <c r="BE340" s="192">
        <f>IF(N340="základní",J340,0)</f>
        <v>0</v>
      </c>
      <c r="BF340" s="192">
        <f>IF(N340="snížená",J340,0)</f>
        <v>0</v>
      </c>
      <c r="BG340" s="192">
        <f>IF(N340="zákl. přenesená",J340,0)</f>
        <v>0</v>
      </c>
      <c r="BH340" s="192">
        <f>IF(N340="sníž. přenesená",J340,0)</f>
        <v>0</v>
      </c>
      <c r="BI340" s="192">
        <f>IF(N340="nulová",J340,0)</f>
        <v>0</v>
      </c>
      <c r="BJ340" s="19" t="s">
        <v>80</v>
      </c>
      <c r="BK340" s="192">
        <f>ROUND(I340*H340,2)</f>
        <v>0</v>
      </c>
      <c r="BL340" s="19" t="s">
        <v>143</v>
      </c>
      <c r="BM340" s="191" t="s">
        <v>4497</v>
      </c>
    </row>
    <row r="341" spans="1:65" s="2" customFormat="1" ht="16.5" customHeight="1">
      <c r="A341" s="36"/>
      <c r="B341" s="37"/>
      <c r="C341" s="231" t="s">
        <v>470</v>
      </c>
      <c r="D341" s="231" t="s">
        <v>242</v>
      </c>
      <c r="E341" s="232" t="s">
        <v>2666</v>
      </c>
      <c r="F341" s="233" t="s">
        <v>2667</v>
      </c>
      <c r="G341" s="234" t="s">
        <v>261</v>
      </c>
      <c r="H341" s="235">
        <v>1</v>
      </c>
      <c r="I341" s="236"/>
      <c r="J341" s="237">
        <f>ROUND(I341*H341,2)</f>
        <v>0</v>
      </c>
      <c r="K341" s="233" t="s">
        <v>233</v>
      </c>
      <c r="L341" s="238"/>
      <c r="M341" s="239" t="s">
        <v>19</v>
      </c>
      <c r="N341" s="240" t="s">
        <v>44</v>
      </c>
      <c r="O341" s="66"/>
      <c r="P341" s="189">
        <f>O341*H341</f>
        <v>0</v>
      </c>
      <c r="Q341" s="189">
        <v>6.8999999999999999E-3</v>
      </c>
      <c r="R341" s="189">
        <f>Q341*H341</f>
        <v>6.8999999999999999E-3</v>
      </c>
      <c r="S341" s="189">
        <v>0</v>
      </c>
      <c r="T341" s="190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91" t="s">
        <v>275</v>
      </c>
      <c r="AT341" s="191" t="s">
        <v>242</v>
      </c>
      <c r="AU341" s="191" t="s">
        <v>82</v>
      </c>
      <c r="AY341" s="19" t="s">
        <v>226</v>
      </c>
      <c r="BE341" s="192">
        <f>IF(N341="základní",J341,0)</f>
        <v>0</v>
      </c>
      <c r="BF341" s="192">
        <f>IF(N341="snížená",J341,0)</f>
        <v>0</v>
      </c>
      <c r="BG341" s="192">
        <f>IF(N341="zákl. přenesená",J341,0)</f>
        <v>0</v>
      </c>
      <c r="BH341" s="192">
        <f>IF(N341="sníž. přenesená",J341,0)</f>
        <v>0</v>
      </c>
      <c r="BI341" s="192">
        <f>IF(N341="nulová",J341,0)</f>
        <v>0</v>
      </c>
      <c r="BJ341" s="19" t="s">
        <v>80</v>
      </c>
      <c r="BK341" s="192">
        <f>ROUND(I341*H341,2)</f>
        <v>0</v>
      </c>
      <c r="BL341" s="19" t="s">
        <v>143</v>
      </c>
      <c r="BM341" s="191" t="s">
        <v>4498</v>
      </c>
    </row>
    <row r="342" spans="1:65" s="2" customFormat="1" ht="16.5" customHeight="1">
      <c r="A342" s="36"/>
      <c r="B342" s="37"/>
      <c r="C342" s="180" t="s">
        <v>477</v>
      </c>
      <c r="D342" s="180" t="s">
        <v>229</v>
      </c>
      <c r="E342" s="181" t="s">
        <v>2669</v>
      </c>
      <c r="F342" s="182" t="s">
        <v>2670</v>
      </c>
      <c r="G342" s="183" t="s">
        <v>328</v>
      </c>
      <c r="H342" s="184">
        <v>4.2</v>
      </c>
      <c r="I342" s="185"/>
      <c r="J342" s="186">
        <f>ROUND(I342*H342,2)</f>
        <v>0</v>
      </c>
      <c r="K342" s="182" t="s">
        <v>233</v>
      </c>
      <c r="L342" s="41"/>
      <c r="M342" s="187" t="s">
        <v>19</v>
      </c>
      <c r="N342" s="188" t="s">
        <v>44</v>
      </c>
      <c r="O342" s="66"/>
      <c r="P342" s="189">
        <f>O342*H342</f>
        <v>0</v>
      </c>
      <c r="Q342" s="189">
        <v>1.9236000000000001E-4</v>
      </c>
      <c r="R342" s="189">
        <f>Q342*H342</f>
        <v>8.0791200000000004E-4</v>
      </c>
      <c r="S342" s="189">
        <v>0</v>
      </c>
      <c r="T342" s="190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91" t="s">
        <v>143</v>
      </c>
      <c r="AT342" s="191" t="s">
        <v>229</v>
      </c>
      <c r="AU342" s="191" t="s">
        <v>82</v>
      </c>
      <c r="AY342" s="19" t="s">
        <v>226</v>
      </c>
      <c r="BE342" s="192">
        <f>IF(N342="základní",J342,0)</f>
        <v>0</v>
      </c>
      <c r="BF342" s="192">
        <f>IF(N342="snížená",J342,0)</f>
        <v>0</v>
      </c>
      <c r="BG342" s="192">
        <f>IF(N342="zákl. přenesená",J342,0)</f>
        <v>0</v>
      </c>
      <c r="BH342" s="192">
        <f>IF(N342="sníž. přenesená",J342,0)</f>
        <v>0</v>
      </c>
      <c r="BI342" s="192">
        <f>IF(N342="nulová",J342,0)</f>
        <v>0</v>
      </c>
      <c r="BJ342" s="19" t="s">
        <v>80</v>
      </c>
      <c r="BK342" s="192">
        <f>ROUND(I342*H342,2)</f>
        <v>0</v>
      </c>
      <c r="BL342" s="19" t="s">
        <v>143</v>
      </c>
      <c r="BM342" s="191" t="s">
        <v>4499</v>
      </c>
    </row>
    <row r="343" spans="1:65" s="2" customFormat="1" ht="11.25">
      <c r="A343" s="36"/>
      <c r="B343" s="37"/>
      <c r="C343" s="38"/>
      <c r="D343" s="193" t="s">
        <v>236</v>
      </c>
      <c r="E343" s="38"/>
      <c r="F343" s="194" t="s">
        <v>2672</v>
      </c>
      <c r="G343" s="38"/>
      <c r="H343" s="38"/>
      <c r="I343" s="195"/>
      <c r="J343" s="38"/>
      <c r="K343" s="38"/>
      <c r="L343" s="41"/>
      <c r="M343" s="196"/>
      <c r="N343" s="197"/>
      <c r="O343" s="66"/>
      <c r="P343" s="66"/>
      <c r="Q343" s="66"/>
      <c r="R343" s="66"/>
      <c r="S343" s="66"/>
      <c r="T343" s="67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T343" s="19" t="s">
        <v>236</v>
      </c>
      <c r="AU343" s="19" t="s">
        <v>82</v>
      </c>
    </row>
    <row r="344" spans="1:65" s="2" customFormat="1" ht="16.5" customHeight="1">
      <c r="A344" s="36"/>
      <c r="B344" s="37"/>
      <c r="C344" s="180" t="s">
        <v>436</v>
      </c>
      <c r="D344" s="180" t="s">
        <v>229</v>
      </c>
      <c r="E344" s="181" t="s">
        <v>2673</v>
      </c>
      <c r="F344" s="182" t="s">
        <v>2674</v>
      </c>
      <c r="G344" s="183" t="s">
        <v>328</v>
      </c>
      <c r="H344" s="184">
        <v>11.5</v>
      </c>
      <c r="I344" s="185"/>
      <c r="J344" s="186">
        <f>ROUND(I344*H344,2)</f>
        <v>0</v>
      </c>
      <c r="K344" s="182" t="s">
        <v>233</v>
      </c>
      <c r="L344" s="41"/>
      <c r="M344" s="187" t="s">
        <v>19</v>
      </c>
      <c r="N344" s="188" t="s">
        <v>44</v>
      </c>
      <c r="O344" s="66"/>
      <c r="P344" s="189">
        <f>O344*H344</f>
        <v>0</v>
      </c>
      <c r="Q344" s="189">
        <v>9.4500000000000007E-5</v>
      </c>
      <c r="R344" s="189">
        <f>Q344*H344</f>
        <v>1.08675E-3</v>
      </c>
      <c r="S344" s="189">
        <v>0</v>
      </c>
      <c r="T344" s="190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91" t="s">
        <v>143</v>
      </c>
      <c r="AT344" s="191" t="s">
        <v>229</v>
      </c>
      <c r="AU344" s="191" t="s">
        <v>82</v>
      </c>
      <c r="AY344" s="19" t="s">
        <v>226</v>
      </c>
      <c r="BE344" s="192">
        <f>IF(N344="základní",J344,0)</f>
        <v>0</v>
      </c>
      <c r="BF344" s="192">
        <f>IF(N344="snížená",J344,0)</f>
        <v>0</v>
      </c>
      <c r="BG344" s="192">
        <f>IF(N344="zákl. přenesená",J344,0)</f>
        <v>0</v>
      </c>
      <c r="BH344" s="192">
        <f>IF(N344="sníž. přenesená",J344,0)</f>
        <v>0</v>
      </c>
      <c r="BI344" s="192">
        <f>IF(N344="nulová",J344,0)</f>
        <v>0</v>
      </c>
      <c r="BJ344" s="19" t="s">
        <v>80</v>
      </c>
      <c r="BK344" s="192">
        <f>ROUND(I344*H344,2)</f>
        <v>0</v>
      </c>
      <c r="BL344" s="19" t="s">
        <v>143</v>
      </c>
      <c r="BM344" s="191" t="s">
        <v>4500</v>
      </c>
    </row>
    <row r="345" spans="1:65" s="2" customFormat="1" ht="11.25">
      <c r="A345" s="36"/>
      <c r="B345" s="37"/>
      <c r="C345" s="38"/>
      <c r="D345" s="193" t="s">
        <v>236</v>
      </c>
      <c r="E345" s="38"/>
      <c r="F345" s="194" t="s">
        <v>2676</v>
      </c>
      <c r="G345" s="38"/>
      <c r="H345" s="38"/>
      <c r="I345" s="195"/>
      <c r="J345" s="38"/>
      <c r="K345" s="38"/>
      <c r="L345" s="41"/>
      <c r="M345" s="196"/>
      <c r="N345" s="197"/>
      <c r="O345" s="66"/>
      <c r="P345" s="66"/>
      <c r="Q345" s="66"/>
      <c r="R345" s="66"/>
      <c r="S345" s="66"/>
      <c r="T345" s="67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T345" s="19" t="s">
        <v>236</v>
      </c>
      <c r="AU345" s="19" t="s">
        <v>82</v>
      </c>
    </row>
    <row r="346" spans="1:65" s="12" customFormat="1" ht="22.9" customHeight="1">
      <c r="B346" s="164"/>
      <c r="C346" s="165"/>
      <c r="D346" s="166" t="s">
        <v>72</v>
      </c>
      <c r="E346" s="178" t="s">
        <v>281</v>
      </c>
      <c r="F346" s="178" t="s">
        <v>719</v>
      </c>
      <c r="G346" s="165"/>
      <c r="H346" s="165"/>
      <c r="I346" s="168"/>
      <c r="J346" s="179">
        <f>BK346</f>
        <v>0</v>
      </c>
      <c r="K346" s="165"/>
      <c r="L346" s="170"/>
      <c r="M346" s="171"/>
      <c r="N346" s="172"/>
      <c r="O346" s="172"/>
      <c r="P346" s="173">
        <f>SUM(P347:P355)</f>
        <v>0</v>
      </c>
      <c r="Q346" s="172"/>
      <c r="R346" s="173">
        <f>SUM(R347:R355)</f>
        <v>8.494734900000001</v>
      </c>
      <c r="S346" s="172"/>
      <c r="T346" s="174">
        <f>SUM(T347:T355)</f>
        <v>0</v>
      </c>
      <c r="AR346" s="175" t="s">
        <v>80</v>
      </c>
      <c r="AT346" s="176" t="s">
        <v>72</v>
      </c>
      <c r="AU346" s="176" t="s">
        <v>80</v>
      </c>
      <c r="AY346" s="175" t="s">
        <v>226</v>
      </c>
      <c r="BK346" s="177">
        <f>SUM(BK347:BK355)</f>
        <v>0</v>
      </c>
    </row>
    <row r="347" spans="1:65" s="2" customFormat="1" ht="16.5" customHeight="1">
      <c r="A347" s="36"/>
      <c r="B347" s="37"/>
      <c r="C347" s="180" t="s">
        <v>1504</v>
      </c>
      <c r="D347" s="180" t="s">
        <v>229</v>
      </c>
      <c r="E347" s="181" t="s">
        <v>2683</v>
      </c>
      <c r="F347" s="182" t="s">
        <v>2684</v>
      </c>
      <c r="G347" s="183" t="s">
        <v>328</v>
      </c>
      <c r="H347" s="184">
        <v>27</v>
      </c>
      <c r="I347" s="185"/>
      <c r="J347" s="186">
        <f>ROUND(I347*H347,2)</f>
        <v>0</v>
      </c>
      <c r="K347" s="182" t="s">
        <v>233</v>
      </c>
      <c r="L347" s="41"/>
      <c r="M347" s="187" t="s">
        <v>19</v>
      </c>
      <c r="N347" s="188" t="s">
        <v>44</v>
      </c>
      <c r="O347" s="66"/>
      <c r="P347" s="189">
        <f>O347*H347</f>
        <v>0</v>
      </c>
      <c r="Q347" s="189">
        <v>0.29220869999999999</v>
      </c>
      <c r="R347" s="189">
        <f>Q347*H347</f>
        <v>7.8896348999999999</v>
      </c>
      <c r="S347" s="189">
        <v>0</v>
      </c>
      <c r="T347" s="190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91" t="s">
        <v>143</v>
      </c>
      <c r="AT347" s="191" t="s">
        <v>229</v>
      </c>
      <c r="AU347" s="191" t="s">
        <v>82</v>
      </c>
      <c r="AY347" s="19" t="s">
        <v>226</v>
      </c>
      <c r="BE347" s="192">
        <f>IF(N347="základní",J347,0)</f>
        <v>0</v>
      </c>
      <c r="BF347" s="192">
        <f>IF(N347="snížená",J347,0)</f>
        <v>0</v>
      </c>
      <c r="BG347" s="192">
        <f>IF(N347="zákl. přenesená",J347,0)</f>
        <v>0</v>
      </c>
      <c r="BH347" s="192">
        <f>IF(N347="sníž. přenesená",J347,0)</f>
        <v>0</v>
      </c>
      <c r="BI347" s="192">
        <f>IF(N347="nulová",J347,0)</f>
        <v>0</v>
      </c>
      <c r="BJ347" s="19" t="s">
        <v>80</v>
      </c>
      <c r="BK347" s="192">
        <f>ROUND(I347*H347,2)</f>
        <v>0</v>
      </c>
      <c r="BL347" s="19" t="s">
        <v>143</v>
      </c>
      <c r="BM347" s="191" t="s">
        <v>4501</v>
      </c>
    </row>
    <row r="348" spans="1:65" s="2" customFormat="1" ht="11.25">
      <c r="A348" s="36"/>
      <c r="B348" s="37"/>
      <c r="C348" s="38"/>
      <c r="D348" s="193" t="s">
        <v>236</v>
      </c>
      <c r="E348" s="38"/>
      <c r="F348" s="194" t="s">
        <v>2686</v>
      </c>
      <c r="G348" s="38"/>
      <c r="H348" s="38"/>
      <c r="I348" s="195"/>
      <c r="J348" s="38"/>
      <c r="K348" s="38"/>
      <c r="L348" s="41"/>
      <c r="M348" s="196"/>
      <c r="N348" s="197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236</v>
      </c>
      <c r="AU348" s="19" t="s">
        <v>82</v>
      </c>
    </row>
    <row r="349" spans="1:65" s="13" customFormat="1" ht="11.25">
      <c r="B349" s="198"/>
      <c r="C349" s="199"/>
      <c r="D349" s="200" t="s">
        <v>238</v>
      </c>
      <c r="E349" s="201" t="s">
        <v>19</v>
      </c>
      <c r="F349" s="202" t="s">
        <v>2687</v>
      </c>
      <c r="G349" s="199"/>
      <c r="H349" s="201" t="s">
        <v>19</v>
      </c>
      <c r="I349" s="203"/>
      <c r="J349" s="199"/>
      <c r="K349" s="199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238</v>
      </c>
      <c r="AU349" s="208" t="s">
        <v>82</v>
      </c>
      <c r="AV349" s="13" t="s">
        <v>80</v>
      </c>
      <c r="AW349" s="13" t="s">
        <v>35</v>
      </c>
      <c r="AX349" s="13" t="s">
        <v>73</v>
      </c>
      <c r="AY349" s="208" t="s">
        <v>226</v>
      </c>
    </row>
    <row r="350" spans="1:65" s="14" customFormat="1" ht="11.25">
      <c r="B350" s="209"/>
      <c r="C350" s="210"/>
      <c r="D350" s="200" t="s">
        <v>238</v>
      </c>
      <c r="E350" s="211" t="s">
        <v>19</v>
      </c>
      <c r="F350" s="212" t="s">
        <v>4502</v>
      </c>
      <c r="G350" s="210"/>
      <c r="H350" s="213">
        <v>27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238</v>
      </c>
      <c r="AU350" s="219" t="s">
        <v>82</v>
      </c>
      <c r="AV350" s="14" t="s">
        <v>82</v>
      </c>
      <c r="AW350" s="14" t="s">
        <v>35</v>
      </c>
      <c r="AX350" s="14" t="s">
        <v>73</v>
      </c>
      <c r="AY350" s="219" t="s">
        <v>226</v>
      </c>
    </row>
    <row r="351" spans="1:65" s="15" customFormat="1" ht="11.25">
      <c r="B351" s="220"/>
      <c r="C351" s="221"/>
      <c r="D351" s="200" t="s">
        <v>238</v>
      </c>
      <c r="E351" s="222" t="s">
        <v>19</v>
      </c>
      <c r="F351" s="223" t="s">
        <v>241</v>
      </c>
      <c r="G351" s="221"/>
      <c r="H351" s="224">
        <v>27</v>
      </c>
      <c r="I351" s="225"/>
      <c r="J351" s="221"/>
      <c r="K351" s="221"/>
      <c r="L351" s="226"/>
      <c r="M351" s="227"/>
      <c r="N351" s="228"/>
      <c r="O351" s="228"/>
      <c r="P351" s="228"/>
      <c r="Q351" s="228"/>
      <c r="R351" s="228"/>
      <c r="S351" s="228"/>
      <c r="T351" s="229"/>
      <c r="AT351" s="230" t="s">
        <v>238</v>
      </c>
      <c r="AU351" s="230" t="s">
        <v>82</v>
      </c>
      <c r="AV351" s="15" t="s">
        <v>143</v>
      </c>
      <c r="AW351" s="15" t="s">
        <v>35</v>
      </c>
      <c r="AX351" s="15" t="s">
        <v>80</v>
      </c>
      <c r="AY351" s="230" t="s">
        <v>226</v>
      </c>
    </row>
    <row r="352" spans="1:65" s="2" customFormat="1" ht="16.5" customHeight="1">
      <c r="A352" s="36"/>
      <c r="B352" s="37"/>
      <c r="C352" s="231" t="s">
        <v>485</v>
      </c>
      <c r="D352" s="231" t="s">
        <v>242</v>
      </c>
      <c r="E352" s="232" t="s">
        <v>2689</v>
      </c>
      <c r="F352" s="233" t="s">
        <v>2690</v>
      </c>
      <c r="G352" s="234" t="s">
        <v>328</v>
      </c>
      <c r="H352" s="235">
        <v>27</v>
      </c>
      <c r="I352" s="236"/>
      <c r="J352" s="237">
        <f>ROUND(I352*H352,2)</f>
        <v>0</v>
      </c>
      <c r="K352" s="233" t="s">
        <v>233</v>
      </c>
      <c r="L352" s="238"/>
      <c r="M352" s="239" t="s">
        <v>19</v>
      </c>
      <c r="N352" s="240" t="s">
        <v>44</v>
      </c>
      <c r="O352" s="66"/>
      <c r="P352" s="189">
        <f>O352*H352</f>
        <v>0</v>
      </c>
      <c r="Q352" s="189">
        <v>1.5599999999999999E-2</v>
      </c>
      <c r="R352" s="189">
        <f>Q352*H352</f>
        <v>0.42119999999999996</v>
      </c>
      <c r="S352" s="189">
        <v>0</v>
      </c>
      <c r="T352" s="190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91" t="s">
        <v>275</v>
      </c>
      <c r="AT352" s="191" t="s">
        <v>242</v>
      </c>
      <c r="AU352" s="191" t="s">
        <v>82</v>
      </c>
      <c r="AY352" s="19" t="s">
        <v>226</v>
      </c>
      <c r="BE352" s="192">
        <f>IF(N352="základní",J352,0)</f>
        <v>0</v>
      </c>
      <c r="BF352" s="192">
        <f>IF(N352="snížená",J352,0)</f>
        <v>0</v>
      </c>
      <c r="BG352" s="192">
        <f>IF(N352="zákl. přenesená",J352,0)</f>
        <v>0</v>
      </c>
      <c r="BH352" s="192">
        <f>IF(N352="sníž. přenesená",J352,0)</f>
        <v>0</v>
      </c>
      <c r="BI352" s="192">
        <f>IF(N352="nulová",J352,0)</f>
        <v>0</v>
      </c>
      <c r="BJ352" s="19" t="s">
        <v>80</v>
      </c>
      <c r="BK352" s="192">
        <f>ROUND(I352*H352,2)</f>
        <v>0</v>
      </c>
      <c r="BL352" s="19" t="s">
        <v>143</v>
      </c>
      <c r="BM352" s="191" t="s">
        <v>4503</v>
      </c>
    </row>
    <row r="353" spans="1:65" s="2" customFormat="1" ht="16.5" customHeight="1">
      <c r="A353" s="36"/>
      <c r="B353" s="37"/>
      <c r="C353" s="231" t="s">
        <v>1090</v>
      </c>
      <c r="D353" s="231" t="s">
        <v>242</v>
      </c>
      <c r="E353" s="232" t="s">
        <v>2692</v>
      </c>
      <c r="F353" s="233" t="s">
        <v>2693</v>
      </c>
      <c r="G353" s="234" t="s">
        <v>261</v>
      </c>
      <c r="H353" s="235">
        <v>2</v>
      </c>
      <c r="I353" s="236"/>
      <c r="J353" s="237">
        <f>ROUND(I353*H353,2)</f>
        <v>0</v>
      </c>
      <c r="K353" s="233" t="s">
        <v>233</v>
      </c>
      <c r="L353" s="238"/>
      <c r="M353" s="239" t="s">
        <v>19</v>
      </c>
      <c r="N353" s="240" t="s">
        <v>44</v>
      </c>
      <c r="O353" s="66"/>
      <c r="P353" s="189">
        <f>O353*H353</f>
        <v>0</v>
      </c>
      <c r="Q353" s="189">
        <v>1.3500000000000001E-3</v>
      </c>
      <c r="R353" s="189">
        <f>Q353*H353</f>
        <v>2.7000000000000001E-3</v>
      </c>
      <c r="S353" s="189">
        <v>0</v>
      </c>
      <c r="T353" s="190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91" t="s">
        <v>275</v>
      </c>
      <c r="AT353" s="191" t="s">
        <v>242</v>
      </c>
      <c r="AU353" s="191" t="s">
        <v>82</v>
      </c>
      <c r="AY353" s="19" t="s">
        <v>226</v>
      </c>
      <c r="BE353" s="192">
        <f>IF(N353="základní",J353,0)</f>
        <v>0</v>
      </c>
      <c r="BF353" s="192">
        <f>IF(N353="snížená",J353,0)</f>
        <v>0</v>
      </c>
      <c r="BG353" s="192">
        <f>IF(N353="zákl. přenesená",J353,0)</f>
        <v>0</v>
      </c>
      <c r="BH353" s="192">
        <f>IF(N353="sníž. přenesená",J353,0)</f>
        <v>0</v>
      </c>
      <c r="BI353" s="192">
        <f>IF(N353="nulová",J353,0)</f>
        <v>0</v>
      </c>
      <c r="BJ353" s="19" t="s">
        <v>80</v>
      </c>
      <c r="BK353" s="192">
        <f>ROUND(I353*H353,2)</f>
        <v>0</v>
      </c>
      <c r="BL353" s="19" t="s">
        <v>143</v>
      </c>
      <c r="BM353" s="191" t="s">
        <v>4504</v>
      </c>
    </row>
    <row r="354" spans="1:65" s="2" customFormat="1" ht="16.5" customHeight="1">
      <c r="A354" s="36"/>
      <c r="B354" s="37"/>
      <c r="C354" s="231" t="s">
        <v>1096</v>
      </c>
      <c r="D354" s="231" t="s">
        <v>242</v>
      </c>
      <c r="E354" s="232" t="s">
        <v>2695</v>
      </c>
      <c r="F354" s="233" t="s">
        <v>2696</v>
      </c>
      <c r="G354" s="234" t="s">
        <v>328</v>
      </c>
      <c r="H354" s="235">
        <v>27</v>
      </c>
      <c r="I354" s="236"/>
      <c r="J354" s="237">
        <f>ROUND(I354*H354,2)</f>
        <v>0</v>
      </c>
      <c r="K354" s="233" t="s">
        <v>233</v>
      </c>
      <c r="L354" s="238"/>
      <c r="M354" s="239" t="s">
        <v>19</v>
      </c>
      <c r="N354" s="240" t="s">
        <v>44</v>
      </c>
      <c r="O354" s="66"/>
      <c r="P354" s="189">
        <f>O354*H354</f>
        <v>0</v>
      </c>
      <c r="Q354" s="189">
        <v>3.5999999999999999E-3</v>
      </c>
      <c r="R354" s="189">
        <f>Q354*H354</f>
        <v>9.7199999999999995E-2</v>
      </c>
      <c r="S354" s="189">
        <v>0</v>
      </c>
      <c r="T354" s="190">
        <f>S354*H354</f>
        <v>0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91" t="s">
        <v>275</v>
      </c>
      <c r="AT354" s="191" t="s">
        <v>242</v>
      </c>
      <c r="AU354" s="191" t="s">
        <v>82</v>
      </c>
      <c r="AY354" s="19" t="s">
        <v>226</v>
      </c>
      <c r="BE354" s="192">
        <f>IF(N354="základní",J354,0)</f>
        <v>0</v>
      </c>
      <c r="BF354" s="192">
        <f>IF(N354="snížená",J354,0)</f>
        <v>0</v>
      </c>
      <c r="BG354" s="192">
        <f>IF(N354="zákl. přenesená",J354,0)</f>
        <v>0</v>
      </c>
      <c r="BH354" s="192">
        <f>IF(N354="sníž. přenesená",J354,0)</f>
        <v>0</v>
      </c>
      <c r="BI354" s="192">
        <f>IF(N354="nulová",J354,0)</f>
        <v>0</v>
      </c>
      <c r="BJ354" s="19" t="s">
        <v>80</v>
      </c>
      <c r="BK354" s="192">
        <f>ROUND(I354*H354,2)</f>
        <v>0</v>
      </c>
      <c r="BL354" s="19" t="s">
        <v>143</v>
      </c>
      <c r="BM354" s="191" t="s">
        <v>4505</v>
      </c>
    </row>
    <row r="355" spans="1:65" s="2" customFormat="1" ht="16.5" customHeight="1">
      <c r="A355" s="36"/>
      <c r="B355" s="37"/>
      <c r="C355" s="231" t="s">
        <v>1104</v>
      </c>
      <c r="D355" s="231" t="s">
        <v>242</v>
      </c>
      <c r="E355" s="232" t="s">
        <v>4506</v>
      </c>
      <c r="F355" s="233" t="s">
        <v>2699</v>
      </c>
      <c r="G355" s="234" t="s">
        <v>261</v>
      </c>
      <c r="H355" s="235">
        <v>2</v>
      </c>
      <c r="I355" s="236"/>
      <c r="J355" s="237">
        <f>ROUND(I355*H355,2)</f>
        <v>0</v>
      </c>
      <c r="K355" s="233" t="s">
        <v>19</v>
      </c>
      <c r="L355" s="238"/>
      <c r="M355" s="239" t="s">
        <v>19</v>
      </c>
      <c r="N355" s="240" t="s">
        <v>44</v>
      </c>
      <c r="O355" s="66"/>
      <c r="P355" s="189">
        <f>O355*H355</f>
        <v>0</v>
      </c>
      <c r="Q355" s="189">
        <v>4.2000000000000003E-2</v>
      </c>
      <c r="R355" s="189">
        <f>Q355*H355</f>
        <v>8.4000000000000005E-2</v>
      </c>
      <c r="S355" s="189">
        <v>0</v>
      </c>
      <c r="T355" s="190">
        <f>S355*H355</f>
        <v>0</v>
      </c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R355" s="191" t="s">
        <v>275</v>
      </c>
      <c r="AT355" s="191" t="s">
        <v>242</v>
      </c>
      <c r="AU355" s="191" t="s">
        <v>82</v>
      </c>
      <c r="AY355" s="19" t="s">
        <v>226</v>
      </c>
      <c r="BE355" s="192">
        <f>IF(N355="základní",J355,0)</f>
        <v>0</v>
      </c>
      <c r="BF355" s="192">
        <f>IF(N355="snížená",J355,0)</f>
        <v>0</v>
      </c>
      <c r="BG355" s="192">
        <f>IF(N355="zákl. přenesená",J355,0)</f>
        <v>0</v>
      </c>
      <c r="BH355" s="192">
        <f>IF(N355="sníž. přenesená",J355,0)</f>
        <v>0</v>
      </c>
      <c r="BI355" s="192">
        <f>IF(N355="nulová",J355,0)</f>
        <v>0</v>
      </c>
      <c r="BJ355" s="19" t="s">
        <v>80</v>
      </c>
      <c r="BK355" s="192">
        <f>ROUND(I355*H355,2)</f>
        <v>0</v>
      </c>
      <c r="BL355" s="19" t="s">
        <v>143</v>
      </c>
      <c r="BM355" s="191" t="s">
        <v>4507</v>
      </c>
    </row>
    <row r="356" spans="1:65" s="12" customFormat="1" ht="22.9" customHeight="1">
      <c r="B356" s="164"/>
      <c r="C356" s="165"/>
      <c r="D356" s="166" t="s">
        <v>72</v>
      </c>
      <c r="E356" s="178" t="s">
        <v>587</v>
      </c>
      <c r="F356" s="178" t="s">
        <v>588</v>
      </c>
      <c r="G356" s="165"/>
      <c r="H356" s="165"/>
      <c r="I356" s="168"/>
      <c r="J356" s="179">
        <f>BK356</f>
        <v>0</v>
      </c>
      <c r="K356" s="165"/>
      <c r="L356" s="170"/>
      <c r="M356" s="171"/>
      <c r="N356" s="172"/>
      <c r="O356" s="172"/>
      <c r="P356" s="173">
        <f>SUM(P357:P358)</f>
        <v>0</v>
      </c>
      <c r="Q356" s="172"/>
      <c r="R356" s="173">
        <f>SUM(R357:R358)</f>
        <v>0</v>
      </c>
      <c r="S356" s="172"/>
      <c r="T356" s="174">
        <f>SUM(T357:T358)</f>
        <v>0</v>
      </c>
      <c r="AR356" s="175" t="s">
        <v>80</v>
      </c>
      <c r="AT356" s="176" t="s">
        <v>72</v>
      </c>
      <c r="AU356" s="176" t="s">
        <v>80</v>
      </c>
      <c r="AY356" s="175" t="s">
        <v>226</v>
      </c>
      <c r="BK356" s="177">
        <f>SUM(BK357:BK358)</f>
        <v>0</v>
      </c>
    </row>
    <row r="357" spans="1:65" s="2" customFormat="1" ht="24.2" customHeight="1">
      <c r="A357" s="36"/>
      <c r="B357" s="37"/>
      <c r="C357" s="180" t="s">
        <v>1111</v>
      </c>
      <c r="D357" s="180" t="s">
        <v>229</v>
      </c>
      <c r="E357" s="181" t="s">
        <v>2701</v>
      </c>
      <c r="F357" s="182" t="s">
        <v>2702</v>
      </c>
      <c r="G357" s="183" t="s">
        <v>245</v>
      </c>
      <c r="H357" s="184">
        <v>24.63</v>
      </c>
      <c r="I357" s="185"/>
      <c r="J357" s="186">
        <f>ROUND(I357*H357,2)</f>
        <v>0</v>
      </c>
      <c r="K357" s="182" t="s">
        <v>233</v>
      </c>
      <c r="L357" s="41"/>
      <c r="M357" s="187" t="s">
        <v>19</v>
      </c>
      <c r="N357" s="188" t="s">
        <v>44</v>
      </c>
      <c r="O357" s="66"/>
      <c r="P357" s="189">
        <f>O357*H357</f>
        <v>0</v>
      </c>
      <c r="Q357" s="189">
        <v>0</v>
      </c>
      <c r="R357" s="189">
        <f>Q357*H357</f>
        <v>0</v>
      </c>
      <c r="S357" s="189">
        <v>0</v>
      </c>
      <c r="T357" s="190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91" t="s">
        <v>143</v>
      </c>
      <c r="AT357" s="191" t="s">
        <v>229</v>
      </c>
      <c r="AU357" s="191" t="s">
        <v>82</v>
      </c>
      <c r="AY357" s="19" t="s">
        <v>226</v>
      </c>
      <c r="BE357" s="192">
        <f>IF(N357="základní",J357,0)</f>
        <v>0</v>
      </c>
      <c r="BF357" s="192">
        <f>IF(N357="snížená",J357,0)</f>
        <v>0</v>
      </c>
      <c r="BG357" s="192">
        <f>IF(N357="zákl. přenesená",J357,0)</f>
        <v>0</v>
      </c>
      <c r="BH357" s="192">
        <f>IF(N357="sníž. přenesená",J357,0)</f>
        <v>0</v>
      </c>
      <c r="BI357" s="192">
        <f>IF(N357="nulová",J357,0)</f>
        <v>0</v>
      </c>
      <c r="BJ357" s="19" t="s">
        <v>80</v>
      </c>
      <c r="BK357" s="192">
        <f>ROUND(I357*H357,2)</f>
        <v>0</v>
      </c>
      <c r="BL357" s="19" t="s">
        <v>143</v>
      </c>
      <c r="BM357" s="191" t="s">
        <v>4508</v>
      </c>
    </row>
    <row r="358" spans="1:65" s="2" customFormat="1" ht="11.25">
      <c r="A358" s="36"/>
      <c r="B358" s="37"/>
      <c r="C358" s="38"/>
      <c r="D358" s="193" t="s">
        <v>236</v>
      </c>
      <c r="E358" s="38"/>
      <c r="F358" s="194" t="s">
        <v>2704</v>
      </c>
      <c r="G358" s="38"/>
      <c r="H358" s="38"/>
      <c r="I358" s="195"/>
      <c r="J358" s="38"/>
      <c r="K358" s="38"/>
      <c r="L358" s="41"/>
      <c r="M358" s="196"/>
      <c r="N358" s="197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236</v>
      </c>
      <c r="AU358" s="19" t="s">
        <v>82</v>
      </c>
    </row>
    <row r="359" spans="1:65" s="12" customFormat="1" ht="25.9" customHeight="1">
      <c r="B359" s="164"/>
      <c r="C359" s="165"/>
      <c r="D359" s="166" t="s">
        <v>72</v>
      </c>
      <c r="E359" s="167" t="s">
        <v>224</v>
      </c>
      <c r="F359" s="167" t="s">
        <v>225</v>
      </c>
      <c r="G359" s="165"/>
      <c r="H359" s="165"/>
      <c r="I359" s="168"/>
      <c r="J359" s="169">
        <f>BK359</f>
        <v>0</v>
      </c>
      <c r="K359" s="165"/>
      <c r="L359" s="170"/>
      <c r="M359" s="171"/>
      <c r="N359" s="172"/>
      <c r="O359" s="172"/>
      <c r="P359" s="173">
        <f>P360+P429+P461+P526</f>
        <v>0</v>
      </c>
      <c r="Q359" s="172"/>
      <c r="R359" s="173">
        <f>R360+R429+R461+R526</f>
        <v>0.55298559019999993</v>
      </c>
      <c r="S359" s="172"/>
      <c r="T359" s="174">
        <f>T360+T429+T461+T526</f>
        <v>0</v>
      </c>
      <c r="AR359" s="175" t="s">
        <v>82</v>
      </c>
      <c r="AT359" s="176" t="s">
        <v>72</v>
      </c>
      <c r="AU359" s="176" t="s">
        <v>73</v>
      </c>
      <c r="AY359" s="175" t="s">
        <v>226</v>
      </c>
      <c r="BK359" s="177">
        <f>BK360+BK429+BK461+BK526</f>
        <v>0</v>
      </c>
    </row>
    <row r="360" spans="1:65" s="12" customFormat="1" ht="22.9" customHeight="1">
      <c r="B360" s="164"/>
      <c r="C360" s="165"/>
      <c r="D360" s="166" t="s">
        <v>72</v>
      </c>
      <c r="E360" s="178" t="s">
        <v>441</v>
      </c>
      <c r="F360" s="178" t="s">
        <v>442</v>
      </c>
      <c r="G360" s="165"/>
      <c r="H360" s="165"/>
      <c r="I360" s="168"/>
      <c r="J360" s="179">
        <f>BK360</f>
        <v>0</v>
      </c>
      <c r="K360" s="165"/>
      <c r="L360" s="170"/>
      <c r="M360" s="171"/>
      <c r="N360" s="172"/>
      <c r="O360" s="172"/>
      <c r="P360" s="173">
        <f>SUM(P361:P428)</f>
        <v>0</v>
      </c>
      <c r="Q360" s="172"/>
      <c r="R360" s="173">
        <f>SUM(R361:R428)</f>
        <v>0.19200582999999999</v>
      </c>
      <c r="S360" s="172"/>
      <c r="T360" s="174">
        <f>SUM(T361:T428)</f>
        <v>0</v>
      </c>
      <c r="AR360" s="175" t="s">
        <v>82</v>
      </c>
      <c r="AT360" s="176" t="s">
        <v>72</v>
      </c>
      <c r="AU360" s="176" t="s">
        <v>80</v>
      </c>
      <c r="AY360" s="175" t="s">
        <v>226</v>
      </c>
      <c r="BK360" s="177">
        <f>SUM(BK361:BK428)</f>
        <v>0</v>
      </c>
    </row>
    <row r="361" spans="1:65" s="2" customFormat="1" ht="16.5" customHeight="1">
      <c r="A361" s="36"/>
      <c r="B361" s="37"/>
      <c r="C361" s="180" t="s">
        <v>1116</v>
      </c>
      <c r="D361" s="180" t="s">
        <v>229</v>
      </c>
      <c r="E361" s="181" t="s">
        <v>4509</v>
      </c>
      <c r="F361" s="182" t="s">
        <v>4510</v>
      </c>
      <c r="G361" s="183" t="s">
        <v>328</v>
      </c>
      <c r="H361" s="184">
        <v>5</v>
      </c>
      <c r="I361" s="185"/>
      <c r="J361" s="186">
        <f>ROUND(I361*H361,2)</f>
        <v>0</v>
      </c>
      <c r="K361" s="182" t="s">
        <v>233</v>
      </c>
      <c r="L361" s="41"/>
      <c r="M361" s="187" t="s">
        <v>19</v>
      </c>
      <c r="N361" s="188" t="s">
        <v>44</v>
      </c>
      <c r="O361" s="66"/>
      <c r="P361" s="189">
        <f>O361*H361</f>
        <v>0</v>
      </c>
      <c r="Q361" s="189">
        <v>1.6759800000000001E-3</v>
      </c>
      <c r="R361" s="189">
        <f>Q361*H361</f>
        <v>8.3799000000000009E-3</v>
      </c>
      <c r="S361" s="189">
        <v>0</v>
      </c>
      <c r="T361" s="190">
        <f>S361*H361</f>
        <v>0</v>
      </c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R361" s="191" t="s">
        <v>234</v>
      </c>
      <c r="AT361" s="191" t="s">
        <v>229</v>
      </c>
      <c r="AU361" s="191" t="s">
        <v>82</v>
      </c>
      <c r="AY361" s="19" t="s">
        <v>226</v>
      </c>
      <c r="BE361" s="192">
        <f>IF(N361="základní",J361,0)</f>
        <v>0</v>
      </c>
      <c r="BF361" s="192">
        <f>IF(N361="snížená",J361,0)</f>
        <v>0</v>
      </c>
      <c r="BG361" s="192">
        <f>IF(N361="zákl. přenesená",J361,0)</f>
        <v>0</v>
      </c>
      <c r="BH361" s="192">
        <f>IF(N361="sníž. přenesená",J361,0)</f>
        <v>0</v>
      </c>
      <c r="BI361" s="192">
        <f>IF(N361="nulová",J361,0)</f>
        <v>0</v>
      </c>
      <c r="BJ361" s="19" t="s">
        <v>80</v>
      </c>
      <c r="BK361" s="192">
        <f>ROUND(I361*H361,2)</f>
        <v>0</v>
      </c>
      <c r="BL361" s="19" t="s">
        <v>234</v>
      </c>
      <c r="BM361" s="191" t="s">
        <v>4511</v>
      </c>
    </row>
    <row r="362" spans="1:65" s="2" customFormat="1" ht="11.25">
      <c r="A362" s="36"/>
      <c r="B362" s="37"/>
      <c r="C362" s="38"/>
      <c r="D362" s="193" t="s">
        <v>236</v>
      </c>
      <c r="E362" s="38"/>
      <c r="F362" s="194" t="s">
        <v>4512</v>
      </c>
      <c r="G362" s="38"/>
      <c r="H362" s="38"/>
      <c r="I362" s="195"/>
      <c r="J362" s="38"/>
      <c r="K362" s="38"/>
      <c r="L362" s="41"/>
      <c r="M362" s="196"/>
      <c r="N362" s="197"/>
      <c r="O362" s="66"/>
      <c r="P362" s="66"/>
      <c r="Q362" s="66"/>
      <c r="R362" s="66"/>
      <c r="S362" s="66"/>
      <c r="T362" s="67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T362" s="19" t="s">
        <v>236</v>
      </c>
      <c r="AU362" s="19" t="s">
        <v>82</v>
      </c>
    </row>
    <row r="363" spans="1:65" s="13" customFormat="1" ht="11.25">
      <c r="B363" s="198"/>
      <c r="C363" s="199"/>
      <c r="D363" s="200" t="s">
        <v>238</v>
      </c>
      <c r="E363" s="201" t="s">
        <v>19</v>
      </c>
      <c r="F363" s="202" t="s">
        <v>4513</v>
      </c>
      <c r="G363" s="199"/>
      <c r="H363" s="201" t="s">
        <v>19</v>
      </c>
      <c r="I363" s="203"/>
      <c r="J363" s="199"/>
      <c r="K363" s="199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238</v>
      </c>
      <c r="AU363" s="208" t="s">
        <v>82</v>
      </c>
      <c r="AV363" s="13" t="s">
        <v>80</v>
      </c>
      <c r="AW363" s="13" t="s">
        <v>35</v>
      </c>
      <c r="AX363" s="13" t="s">
        <v>73</v>
      </c>
      <c r="AY363" s="208" t="s">
        <v>226</v>
      </c>
    </row>
    <row r="364" spans="1:65" s="14" customFormat="1" ht="11.25">
      <c r="B364" s="209"/>
      <c r="C364" s="210"/>
      <c r="D364" s="200" t="s">
        <v>238</v>
      </c>
      <c r="E364" s="211" t="s">
        <v>19</v>
      </c>
      <c r="F364" s="212" t="s">
        <v>1169</v>
      </c>
      <c r="G364" s="210"/>
      <c r="H364" s="213">
        <v>5</v>
      </c>
      <c r="I364" s="214"/>
      <c r="J364" s="210"/>
      <c r="K364" s="210"/>
      <c r="L364" s="215"/>
      <c r="M364" s="216"/>
      <c r="N364" s="217"/>
      <c r="O364" s="217"/>
      <c r="P364" s="217"/>
      <c r="Q364" s="217"/>
      <c r="R364" s="217"/>
      <c r="S364" s="217"/>
      <c r="T364" s="218"/>
      <c r="AT364" s="219" t="s">
        <v>238</v>
      </c>
      <c r="AU364" s="219" t="s">
        <v>82</v>
      </c>
      <c r="AV364" s="14" t="s">
        <v>82</v>
      </c>
      <c r="AW364" s="14" t="s">
        <v>35</v>
      </c>
      <c r="AX364" s="14" t="s">
        <v>73</v>
      </c>
      <c r="AY364" s="219" t="s">
        <v>226</v>
      </c>
    </row>
    <row r="365" spans="1:65" s="15" customFormat="1" ht="11.25">
      <c r="B365" s="220"/>
      <c r="C365" s="221"/>
      <c r="D365" s="200" t="s">
        <v>238</v>
      </c>
      <c r="E365" s="222" t="s">
        <v>19</v>
      </c>
      <c r="F365" s="223" t="s">
        <v>241</v>
      </c>
      <c r="G365" s="221"/>
      <c r="H365" s="224">
        <v>5</v>
      </c>
      <c r="I365" s="225"/>
      <c r="J365" s="221"/>
      <c r="K365" s="221"/>
      <c r="L365" s="226"/>
      <c r="M365" s="227"/>
      <c r="N365" s="228"/>
      <c r="O365" s="228"/>
      <c r="P365" s="228"/>
      <c r="Q365" s="228"/>
      <c r="R365" s="228"/>
      <c r="S365" s="228"/>
      <c r="T365" s="229"/>
      <c r="AT365" s="230" t="s">
        <v>238</v>
      </c>
      <c r="AU365" s="230" t="s">
        <v>82</v>
      </c>
      <c r="AV365" s="15" t="s">
        <v>143</v>
      </c>
      <c r="AW365" s="15" t="s">
        <v>35</v>
      </c>
      <c r="AX365" s="15" t="s">
        <v>80</v>
      </c>
      <c r="AY365" s="230" t="s">
        <v>226</v>
      </c>
    </row>
    <row r="366" spans="1:65" s="2" customFormat="1" ht="16.5" customHeight="1">
      <c r="A366" s="36"/>
      <c r="B366" s="37"/>
      <c r="C366" s="180" t="s">
        <v>1122</v>
      </c>
      <c r="D366" s="180" t="s">
        <v>229</v>
      </c>
      <c r="E366" s="181" t="s">
        <v>2705</v>
      </c>
      <c r="F366" s="182" t="s">
        <v>2706</v>
      </c>
      <c r="G366" s="183" t="s">
        <v>328</v>
      </c>
      <c r="H366" s="184">
        <v>4.5999999999999996</v>
      </c>
      <c r="I366" s="185"/>
      <c r="J366" s="186">
        <f>ROUND(I366*H366,2)</f>
        <v>0</v>
      </c>
      <c r="K366" s="182" t="s">
        <v>233</v>
      </c>
      <c r="L366" s="41"/>
      <c r="M366" s="187" t="s">
        <v>19</v>
      </c>
      <c r="N366" s="188" t="s">
        <v>44</v>
      </c>
      <c r="O366" s="66"/>
      <c r="P366" s="189">
        <f>O366*H366</f>
        <v>0</v>
      </c>
      <c r="Q366" s="189">
        <v>1.4215499999999999E-3</v>
      </c>
      <c r="R366" s="189">
        <f>Q366*H366</f>
        <v>6.5391299999999989E-3</v>
      </c>
      <c r="S366" s="189">
        <v>0</v>
      </c>
      <c r="T366" s="190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91" t="s">
        <v>234</v>
      </c>
      <c r="AT366" s="191" t="s">
        <v>229</v>
      </c>
      <c r="AU366" s="191" t="s">
        <v>82</v>
      </c>
      <c r="AY366" s="19" t="s">
        <v>226</v>
      </c>
      <c r="BE366" s="192">
        <f>IF(N366="základní",J366,0)</f>
        <v>0</v>
      </c>
      <c r="BF366" s="192">
        <f>IF(N366="snížená",J366,0)</f>
        <v>0</v>
      </c>
      <c r="BG366" s="192">
        <f>IF(N366="zákl. přenesená",J366,0)</f>
        <v>0</v>
      </c>
      <c r="BH366" s="192">
        <f>IF(N366="sníž. přenesená",J366,0)</f>
        <v>0</v>
      </c>
      <c r="BI366" s="192">
        <f>IF(N366="nulová",J366,0)</f>
        <v>0</v>
      </c>
      <c r="BJ366" s="19" t="s">
        <v>80</v>
      </c>
      <c r="BK366" s="192">
        <f>ROUND(I366*H366,2)</f>
        <v>0</v>
      </c>
      <c r="BL366" s="19" t="s">
        <v>234</v>
      </c>
      <c r="BM366" s="191" t="s">
        <v>4514</v>
      </c>
    </row>
    <row r="367" spans="1:65" s="2" customFormat="1" ht="11.25">
      <c r="A367" s="36"/>
      <c r="B367" s="37"/>
      <c r="C367" s="38"/>
      <c r="D367" s="193" t="s">
        <v>236</v>
      </c>
      <c r="E367" s="38"/>
      <c r="F367" s="194" t="s">
        <v>2708</v>
      </c>
      <c r="G367" s="38"/>
      <c r="H367" s="38"/>
      <c r="I367" s="195"/>
      <c r="J367" s="38"/>
      <c r="K367" s="38"/>
      <c r="L367" s="41"/>
      <c r="M367" s="196"/>
      <c r="N367" s="197"/>
      <c r="O367" s="66"/>
      <c r="P367" s="66"/>
      <c r="Q367" s="66"/>
      <c r="R367" s="66"/>
      <c r="S367" s="66"/>
      <c r="T367" s="67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T367" s="19" t="s">
        <v>236</v>
      </c>
      <c r="AU367" s="19" t="s">
        <v>82</v>
      </c>
    </row>
    <row r="368" spans="1:65" s="13" customFormat="1" ht="11.25">
      <c r="B368" s="198"/>
      <c r="C368" s="199"/>
      <c r="D368" s="200" t="s">
        <v>238</v>
      </c>
      <c r="E368" s="201" t="s">
        <v>19</v>
      </c>
      <c r="F368" s="202" t="s">
        <v>2709</v>
      </c>
      <c r="G368" s="199"/>
      <c r="H368" s="201" t="s">
        <v>19</v>
      </c>
      <c r="I368" s="203"/>
      <c r="J368" s="199"/>
      <c r="K368" s="199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238</v>
      </c>
      <c r="AU368" s="208" t="s">
        <v>82</v>
      </c>
      <c r="AV368" s="13" t="s">
        <v>80</v>
      </c>
      <c r="AW368" s="13" t="s">
        <v>35</v>
      </c>
      <c r="AX368" s="13" t="s">
        <v>73</v>
      </c>
      <c r="AY368" s="208" t="s">
        <v>226</v>
      </c>
    </row>
    <row r="369" spans="1:65" s="13" customFormat="1" ht="11.25">
      <c r="B369" s="198"/>
      <c r="C369" s="199"/>
      <c r="D369" s="200" t="s">
        <v>238</v>
      </c>
      <c r="E369" s="201" t="s">
        <v>19</v>
      </c>
      <c r="F369" s="202" t="s">
        <v>2710</v>
      </c>
      <c r="G369" s="199"/>
      <c r="H369" s="201" t="s">
        <v>19</v>
      </c>
      <c r="I369" s="203"/>
      <c r="J369" s="199"/>
      <c r="K369" s="199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238</v>
      </c>
      <c r="AU369" s="208" t="s">
        <v>82</v>
      </c>
      <c r="AV369" s="13" t="s">
        <v>80</v>
      </c>
      <c r="AW369" s="13" t="s">
        <v>35</v>
      </c>
      <c r="AX369" s="13" t="s">
        <v>73</v>
      </c>
      <c r="AY369" s="208" t="s">
        <v>226</v>
      </c>
    </row>
    <row r="370" spans="1:65" s="14" customFormat="1" ht="11.25">
      <c r="B370" s="209"/>
      <c r="C370" s="210"/>
      <c r="D370" s="200" t="s">
        <v>238</v>
      </c>
      <c r="E370" s="211" t="s">
        <v>19</v>
      </c>
      <c r="F370" s="212" t="s">
        <v>4515</v>
      </c>
      <c r="G370" s="210"/>
      <c r="H370" s="213">
        <v>1</v>
      </c>
      <c r="I370" s="214"/>
      <c r="J370" s="210"/>
      <c r="K370" s="210"/>
      <c r="L370" s="215"/>
      <c r="M370" s="216"/>
      <c r="N370" s="217"/>
      <c r="O370" s="217"/>
      <c r="P370" s="217"/>
      <c r="Q370" s="217"/>
      <c r="R370" s="217"/>
      <c r="S370" s="217"/>
      <c r="T370" s="218"/>
      <c r="AT370" s="219" t="s">
        <v>238</v>
      </c>
      <c r="AU370" s="219" t="s">
        <v>82</v>
      </c>
      <c r="AV370" s="14" t="s">
        <v>82</v>
      </c>
      <c r="AW370" s="14" t="s">
        <v>35</v>
      </c>
      <c r="AX370" s="14" t="s">
        <v>73</v>
      </c>
      <c r="AY370" s="219" t="s">
        <v>226</v>
      </c>
    </row>
    <row r="371" spans="1:65" s="14" customFormat="1" ht="11.25">
      <c r="B371" s="209"/>
      <c r="C371" s="210"/>
      <c r="D371" s="200" t="s">
        <v>238</v>
      </c>
      <c r="E371" s="211" t="s">
        <v>19</v>
      </c>
      <c r="F371" s="212" t="s">
        <v>4516</v>
      </c>
      <c r="G371" s="210"/>
      <c r="H371" s="213">
        <v>1</v>
      </c>
      <c r="I371" s="214"/>
      <c r="J371" s="210"/>
      <c r="K371" s="210"/>
      <c r="L371" s="215"/>
      <c r="M371" s="216"/>
      <c r="N371" s="217"/>
      <c r="O371" s="217"/>
      <c r="P371" s="217"/>
      <c r="Q371" s="217"/>
      <c r="R371" s="217"/>
      <c r="S371" s="217"/>
      <c r="T371" s="218"/>
      <c r="AT371" s="219" t="s">
        <v>238</v>
      </c>
      <c r="AU371" s="219" t="s">
        <v>82</v>
      </c>
      <c r="AV371" s="14" t="s">
        <v>82</v>
      </c>
      <c r="AW371" s="14" t="s">
        <v>35</v>
      </c>
      <c r="AX371" s="14" t="s">
        <v>73</v>
      </c>
      <c r="AY371" s="219" t="s">
        <v>226</v>
      </c>
    </row>
    <row r="372" spans="1:65" s="14" customFormat="1" ht="11.25">
      <c r="B372" s="209"/>
      <c r="C372" s="210"/>
      <c r="D372" s="200" t="s">
        <v>238</v>
      </c>
      <c r="E372" s="211" t="s">
        <v>19</v>
      </c>
      <c r="F372" s="212" t="s">
        <v>4517</v>
      </c>
      <c r="G372" s="210"/>
      <c r="H372" s="213">
        <v>0.6</v>
      </c>
      <c r="I372" s="214"/>
      <c r="J372" s="210"/>
      <c r="K372" s="210"/>
      <c r="L372" s="215"/>
      <c r="M372" s="216"/>
      <c r="N372" s="217"/>
      <c r="O372" s="217"/>
      <c r="P372" s="217"/>
      <c r="Q372" s="217"/>
      <c r="R372" s="217"/>
      <c r="S372" s="217"/>
      <c r="T372" s="218"/>
      <c r="AT372" s="219" t="s">
        <v>238</v>
      </c>
      <c r="AU372" s="219" t="s">
        <v>82</v>
      </c>
      <c r="AV372" s="14" t="s">
        <v>82</v>
      </c>
      <c r="AW372" s="14" t="s">
        <v>35</v>
      </c>
      <c r="AX372" s="14" t="s">
        <v>73</v>
      </c>
      <c r="AY372" s="219" t="s">
        <v>226</v>
      </c>
    </row>
    <row r="373" spans="1:65" s="14" customFormat="1" ht="11.25">
      <c r="B373" s="209"/>
      <c r="C373" s="210"/>
      <c r="D373" s="200" t="s">
        <v>238</v>
      </c>
      <c r="E373" s="211" t="s">
        <v>19</v>
      </c>
      <c r="F373" s="212" t="s">
        <v>4518</v>
      </c>
      <c r="G373" s="210"/>
      <c r="H373" s="213">
        <v>2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238</v>
      </c>
      <c r="AU373" s="219" t="s">
        <v>82</v>
      </c>
      <c r="AV373" s="14" t="s">
        <v>82</v>
      </c>
      <c r="AW373" s="14" t="s">
        <v>35</v>
      </c>
      <c r="AX373" s="14" t="s">
        <v>73</v>
      </c>
      <c r="AY373" s="219" t="s">
        <v>226</v>
      </c>
    </row>
    <row r="374" spans="1:65" s="15" customFormat="1" ht="11.25">
      <c r="B374" s="220"/>
      <c r="C374" s="221"/>
      <c r="D374" s="200" t="s">
        <v>238</v>
      </c>
      <c r="E374" s="222" t="s">
        <v>19</v>
      </c>
      <c r="F374" s="223" t="s">
        <v>241</v>
      </c>
      <c r="G374" s="221"/>
      <c r="H374" s="224">
        <v>4.5999999999999996</v>
      </c>
      <c r="I374" s="225"/>
      <c r="J374" s="221"/>
      <c r="K374" s="221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238</v>
      </c>
      <c r="AU374" s="230" t="s">
        <v>82</v>
      </c>
      <c r="AV374" s="15" t="s">
        <v>143</v>
      </c>
      <c r="AW374" s="15" t="s">
        <v>35</v>
      </c>
      <c r="AX374" s="15" t="s">
        <v>80</v>
      </c>
      <c r="AY374" s="230" t="s">
        <v>226</v>
      </c>
    </row>
    <row r="375" spans="1:65" s="2" customFormat="1" ht="16.5" customHeight="1">
      <c r="A375" s="36"/>
      <c r="B375" s="37"/>
      <c r="C375" s="180" t="s">
        <v>1129</v>
      </c>
      <c r="D375" s="180" t="s">
        <v>229</v>
      </c>
      <c r="E375" s="181" t="s">
        <v>2719</v>
      </c>
      <c r="F375" s="182" t="s">
        <v>2720</v>
      </c>
      <c r="G375" s="183" t="s">
        <v>328</v>
      </c>
      <c r="H375" s="184">
        <v>11</v>
      </c>
      <c r="I375" s="185"/>
      <c r="J375" s="186">
        <f>ROUND(I375*H375,2)</f>
        <v>0</v>
      </c>
      <c r="K375" s="182" t="s">
        <v>233</v>
      </c>
      <c r="L375" s="41"/>
      <c r="M375" s="187" t="s">
        <v>19</v>
      </c>
      <c r="N375" s="188" t="s">
        <v>44</v>
      </c>
      <c r="O375" s="66"/>
      <c r="P375" s="189">
        <f>O375*H375</f>
        <v>0</v>
      </c>
      <c r="Q375" s="189">
        <v>1.232225E-2</v>
      </c>
      <c r="R375" s="189">
        <f>Q375*H375</f>
        <v>0.13554474999999999</v>
      </c>
      <c r="S375" s="189">
        <v>0</v>
      </c>
      <c r="T375" s="190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91" t="s">
        <v>234</v>
      </c>
      <c r="AT375" s="191" t="s">
        <v>229</v>
      </c>
      <c r="AU375" s="191" t="s">
        <v>82</v>
      </c>
      <c r="AY375" s="19" t="s">
        <v>226</v>
      </c>
      <c r="BE375" s="192">
        <f>IF(N375="základní",J375,0)</f>
        <v>0</v>
      </c>
      <c r="BF375" s="192">
        <f>IF(N375="snížená",J375,0)</f>
        <v>0</v>
      </c>
      <c r="BG375" s="192">
        <f>IF(N375="zákl. přenesená",J375,0)</f>
        <v>0</v>
      </c>
      <c r="BH375" s="192">
        <f>IF(N375="sníž. přenesená",J375,0)</f>
        <v>0</v>
      </c>
      <c r="BI375" s="192">
        <f>IF(N375="nulová",J375,0)</f>
        <v>0</v>
      </c>
      <c r="BJ375" s="19" t="s">
        <v>80</v>
      </c>
      <c r="BK375" s="192">
        <f>ROUND(I375*H375,2)</f>
        <v>0</v>
      </c>
      <c r="BL375" s="19" t="s">
        <v>234</v>
      </c>
      <c r="BM375" s="191" t="s">
        <v>4519</v>
      </c>
    </row>
    <row r="376" spans="1:65" s="2" customFormat="1" ht="11.25">
      <c r="A376" s="36"/>
      <c r="B376" s="37"/>
      <c r="C376" s="38"/>
      <c r="D376" s="193" t="s">
        <v>236</v>
      </c>
      <c r="E376" s="38"/>
      <c r="F376" s="194" t="s">
        <v>2722</v>
      </c>
      <c r="G376" s="38"/>
      <c r="H376" s="38"/>
      <c r="I376" s="195"/>
      <c r="J376" s="38"/>
      <c r="K376" s="38"/>
      <c r="L376" s="41"/>
      <c r="M376" s="196"/>
      <c r="N376" s="197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236</v>
      </c>
      <c r="AU376" s="19" t="s">
        <v>82</v>
      </c>
    </row>
    <row r="377" spans="1:65" s="13" customFormat="1" ht="11.25">
      <c r="B377" s="198"/>
      <c r="C377" s="199"/>
      <c r="D377" s="200" t="s">
        <v>238</v>
      </c>
      <c r="E377" s="201" t="s">
        <v>19</v>
      </c>
      <c r="F377" s="202" t="s">
        <v>2709</v>
      </c>
      <c r="G377" s="199"/>
      <c r="H377" s="201" t="s">
        <v>19</v>
      </c>
      <c r="I377" s="203"/>
      <c r="J377" s="199"/>
      <c r="K377" s="199"/>
      <c r="L377" s="204"/>
      <c r="M377" s="205"/>
      <c r="N377" s="206"/>
      <c r="O377" s="206"/>
      <c r="P377" s="206"/>
      <c r="Q377" s="206"/>
      <c r="R377" s="206"/>
      <c r="S377" s="206"/>
      <c r="T377" s="207"/>
      <c r="AT377" s="208" t="s">
        <v>238</v>
      </c>
      <c r="AU377" s="208" t="s">
        <v>82</v>
      </c>
      <c r="AV377" s="13" t="s">
        <v>80</v>
      </c>
      <c r="AW377" s="13" t="s">
        <v>35</v>
      </c>
      <c r="AX377" s="13" t="s">
        <v>73</v>
      </c>
      <c r="AY377" s="208" t="s">
        <v>226</v>
      </c>
    </row>
    <row r="378" spans="1:65" s="13" customFormat="1" ht="11.25">
      <c r="B378" s="198"/>
      <c r="C378" s="199"/>
      <c r="D378" s="200" t="s">
        <v>238</v>
      </c>
      <c r="E378" s="201" t="s">
        <v>19</v>
      </c>
      <c r="F378" s="202" t="s">
        <v>2710</v>
      </c>
      <c r="G378" s="199"/>
      <c r="H378" s="201" t="s">
        <v>19</v>
      </c>
      <c r="I378" s="203"/>
      <c r="J378" s="199"/>
      <c r="K378" s="199"/>
      <c r="L378" s="204"/>
      <c r="M378" s="205"/>
      <c r="N378" s="206"/>
      <c r="O378" s="206"/>
      <c r="P378" s="206"/>
      <c r="Q378" s="206"/>
      <c r="R378" s="206"/>
      <c r="S378" s="206"/>
      <c r="T378" s="207"/>
      <c r="AT378" s="208" t="s">
        <v>238</v>
      </c>
      <c r="AU378" s="208" t="s">
        <v>82</v>
      </c>
      <c r="AV378" s="13" t="s">
        <v>80</v>
      </c>
      <c r="AW378" s="13" t="s">
        <v>35</v>
      </c>
      <c r="AX378" s="13" t="s">
        <v>73</v>
      </c>
      <c r="AY378" s="208" t="s">
        <v>226</v>
      </c>
    </row>
    <row r="379" spans="1:65" s="14" customFormat="1" ht="11.25">
      <c r="B379" s="209"/>
      <c r="C379" s="210"/>
      <c r="D379" s="200" t="s">
        <v>238</v>
      </c>
      <c r="E379" s="211" t="s">
        <v>19</v>
      </c>
      <c r="F379" s="212" t="s">
        <v>4520</v>
      </c>
      <c r="G379" s="210"/>
      <c r="H379" s="213">
        <v>10</v>
      </c>
      <c r="I379" s="214"/>
      <c r="J379" s="210"/>
      <c r="K379" s="210"/>
      <c r="L379" s="215"/>
      <c r="M379" s="216"/>
      <c r="N379" s="217"/>
      <c r="O379" s="217"/>
      <c r="P379" s="217"/>
      <c r="Q379" s="217"/>
      <c r="R379" s="217"/>
      <c r="S379" s="217"/>
      <c r="T379" s="218"/>
      <c r="AT379" s="219" t="s">
        <v>238</v>
      </c>
      <c r="AU379" s="219" t="s">
        <v>82</v>
      </c>
      <c r="AV379" s="14" t="s">
        <v>82</v>
      </c>
      <c r="AW379" s="14" t="s">
        <v>35</v>
      </c>
      <c r="AX379" s="14" t="s">
        <v>73</v>
      </c>
      <c r="AY379" s="219" t="s">
        <v>226</v>
      </c>
    </row>
    <row r="380" spans="1:65" s="16" customFormat="1" ht="11.25">
      <c r="B380" s="253"/>
      <c r="C380" s="254"/>
      <c r="D380" s="200" t="s">
        <v>238</v>
      </c>
      <c r="E380" s="255" t="s">
        <v>19</v>
      </c>
      <c r="F380" s="256" t="s">
        <v>1207</v>
      </c>
      <c r="G380" s="254"/>
      <c r="H380" s="257">
        <v>10</v>
      </c>
      <c r="I380" s="258"/>
      <c r="J380" s="254"/>
      <c r="K380" s="254"/>
      <c r="L380" s="259"/>
      <c r="M380" s="260"/>
      <c r="N380" s="261"/>
      <c r="O380" s="261"/>
      <c r="P380" s="261"/>
      <c r="Q380" s="261"/>
      <c r="R380" s="261"/>
      <c r="S380" s="261"/>
      <c r="T380" s="262"/>
      <c r="AT380" s="263" t="s">
        <v>238</v>
      </c>
      <c r="AU380" s="263" t="s">
        <v>82</v>
      </c>
      <c r="AV380" s="16" t="s">
        <v>90</v>
      </c>
      <c r="AW380" s="16" t="s">
        <v>35</v>
      </c>
      <c r="AX380" s="16" t="s">
        <v>73</v>
      </c>
      <c r="AY380" s="263" t="s">
        <v>226</v>
      </c>
    </row>
    <row r="381" spans="1:65" s="13" customFormat="1" ht="11.25">
      <c r="B381" s="198"/>
      <c r="C381" s="199"/>
      <c r="D381" s="200" t="s">
        <v>238</v>
      </c>
      <c r="E381" s="201" t="s">
        <v>19</v>
      </c>
      <c r="F381" s="202" t="s">
        <v>2725</v>
      </c>
      <c r="G381" s="199"/>
      <c r="H381" s="201" t="s">
        <v>19</v>
      </c>
      <c r="I381" s="203"/>
      <c r="J381" s="199"/>
      <c r="K381" s="199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238</v>
      </c>
      <c r="AU381" s="208" t="s">
        <v>82</v>
      </c>
      <c r="AV381" s="13" t="s">
        <v>80</v>
      </c>
      <c r="AW381" s="13" t="s">
        <v>35</v>
      </c>
      <c r="AX381" s="13" t="s">
        <v>73</v>
      </c>
      <c r="AY381" s="208" t="s">
        <v>226</v>
      </c>
    </row>
    <row r="382" spans="1:65" s="14" customFormat="1" ht="11.25">
      <c r="B382" s="209"/>
      <c r="C382" s="210"/>
      <c r="D382" s="200" t="s">
        <v>238</v>
      </c>
      <c r="E382" s="211" t="s">
        <v>19</v>
      </c>
      <c r="F382" s="212" t="s">
        <v>521</v>
      </c>
      <c r="G382" s="210"/>
      <c r="H382" s="213">
        <v>1</v>
      </c>
      <c r="I382" s="214"/>
      <c r="J382" s="210"/>
      <c r="K382" s="210"/>
      <c r="L382" s="215"/>
      <c r="M382" s="216"/>
      <c r="N382" s="217"/>
      <c r="O382" s="217"/>
      <c r="P382" s="217"/>
      <c r="Q382" s="217"/>
      <c r="R382" s="217"/>
      <c r="S382" s="217"/>
      <c r="T382" s="218"/>
      <c r="AT382" s="219" t="s">
        <v>238</v>
      </c>
      <c r="AU382" s="219" t="s">
        <v>82</v>
      </c>
      <c r="AV382" s="14" t="s">
        <v>82</v>
      </c>
      <c r="AW382" s="14" t="s">
        <v>35</v>
      </c>
      <c r="AX382" s="14" t="s">
        <v>73</v>
      </c>
      <c r="AY382" s="219" t="s">
        <v>226</v>
      </c>
    </row>
    <row r="383" spans="1:65" s="16" customFormat="1" ht="11.25">
      <c r="B383" s="253"/>
      <c r="C383" s="254"/>
      <c r="D383" s="200" t="s">
        <v>238</v>
      </c>
      <c r="E383" s="255" t="s">
        <v>19</v>
      </c>
      <c r="F383" s="256" t="s">
        <v>1207</v>
      </c>
      <c r="G383" s="254"/>
      <c r="H383" s="257">
        <v>1</v>
      </c>
      <c r="I383" s="258"/>
      <c r="J383" s="254"/>
      <c r="K383" s="254"/>
      <c r="L383" s="259"/>
      <c r="M383" s="260"/>
      <c r="N383" s="261"/>
      <c r="O383" s="261"/>
      <c r="P383" s="261"/>
      <c r="Q383" s="261"/>
      <c r="R383" s="261"/>
      <c r="S383" s="261"/>
      <c r="T383" s="262"/>
      <c r="AT383" s="263" t="s">
        <v>238</v>
      </c>
      <c r="AU383" s="263" t="s">
        <v>82</v>
      </c>
      <c r="AV383" s="16" t="s">
        <v>90</v>
      </c>
      <c r="AW383" s="16" t="s">
        <v>35</v>
      </c>
      <c r="AX383" s="16" t="s">
        <v>73</v>
      </c>
      <c r="AY383" s="263" t="s">
        <v>226</v>
      </c>
    </row>
    <row r="384" spans="1:65" s="15" customFormat="1" ht="11.25">
      <c r="B384" s="220"/>
      <c r="C384" s="221"/>
      <c r="D384" s="200" t="s">
        <v>238</v>
      </c>
      <c r="E384" s="222" t="s">
        <v>19</v>
      </c>
      <c r="F384" s="223" t="s">
        <v>241</v>
      </c>
      <c r="G384" s="221"/>
      <c r="H384" s="224">
        <v>11</v>
      </c>
      <c r="I384" s="225"/>
      <c r="J384" s="221"/>
      <c r="K384" s="221"/>
      <c r="L384" s="226"/>
      <c r="M384" s="227"/>
      <c r="N384" s="228"/>
      <c r="O384" s="228"/>
      <c r="P384" s="228"/>
      <c r="Q384" s="228"/>
      <c r="R384" s="228"/>
      <c r="S384" s="228"/>
      <c r="T384" s="229"/>
      <c r="AT384" s="230" t="s">
        <v>238</v>
      </c>
      <c r="AU384" s="230" t="s">
        <v>82</v>
      </c>
      <c r="AV384" s="15" t="s">
        <v>143</v>
      </c>
      <c r="AW384" s="15" t="s">
        <v>35</v>
      </c>
      <c r="AX384" s="15" t="s">
        <v>80</v>
      </c>
      <c r="AY384" s="230" t="s">
        <v>226</v>
      </c>
    </row>
    <row r="385" spans="1:65" s="2" customFormat="1" ht="16.5" customHeight="1">
      <c r="A385" s="36"/>
      <c r="B385" s="37"/>
      <c r="C385" s="180" t="s">
        <v>1136</v>
      </c>
      <c r="D385" s="180" t="s">
        <v>229</v>
      </c>
      <c r="E385" s="181" t="s">
        <v>2731</v>
      </c>
      <c r="F385" s="182" t="s">
        <v>2732</v>
      </c>
      <c r="G385" s="183" t="s">
        <v>328</v>
      </c>
      <c r="H385" s="184">
        <v>1</v>
      </c>
      <c r="I385" s="185"/>
      <c r="J385" s="186">
        <f>ROUND(I385*H385,2)</f>
        <v>0</v>
      </c>
      <c r="K385" s="182" t="s">
        <v>233</v>
      </c>
      <c r="L385" s="41"/>
      <c r="M385" s="187" t="s">
        <v>19</v>
      </c>
      <c r="N385" s="188" t="s">
        <v>44</v>
      </c>
      <c r="O385" s="66"/>
      <c r="P385" s="189">
        <f>O385*H385</f>
        <v>0</v>
      </c>
      <c r="Q385" s="189">
        <v>5.8679999999999995E-4</v>
      </c>
      <c r="R385" s="189">
        <f>Q385*H385</f>
        <v>5.8679999999999995E-4</v>
      </c>
      <c r="S385" s="189">
        <v>0</v>
      </c>
      <c r="T385" s="190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91" t="s">
        <v>234</v>
      </c>
      <c r="AT385" s="191" t="s">
        <v>229</v>
      </c>
      <c r="AU385" s="191" t="s">
        <v>82</v>
      </c>
      <c r="AY385" s="19" t="s">
        <v>226</v>
      </c>
      <c r="BE385" s="192">
        <f>IF(N385="základní",J385,0)</f>
        <v>0</v>
      </c>
      <c r="BF385" s="192">
        <f>IF(N385="snížená",J385,0)</f>
        <v>0</v>
      </c>
      <c r="BG385" s="192">
        <f>IF(N385="zákl. přenesená",J385,0)</f>
        <v>0</v>
      </c>
      <c r="BH385" s="192">
        <f>IF(N385="sníž. přenesená",J385,0)</f>
        <v>0</v>
      </c>
      <c r="BI385" s="192">
        <f>IF(N385="nulová",J385,0)</f>
        <v>0</v>
      </c>
      <c r="BJ385" s="19" t="s">
        <v>80</v>
      </c>
      <c r="BK385" s="192">
        <f>ROUND(I385*H385,2)</f>
        <v>0</v>
      </c>
      <c r="BL385" s="19" t="s">
        <v>234</v>
      </c>
      <c r="BM385" s="191" t="s">
        <v>4521</v>
      </c>
    </row>
    <row r="386" spans="1:65" s="2" customFormat="1" ht="11.25">
      <c r="A386" s="36"/>
      <c r="B386" s="37"/>
      <c r="C386" s="38"/>
      <c r="D386" s="193" t="s">
        <v>236</v>
      </c>
      <c r="E386" s="38"/>
      <c r="F386" s="194" t="s">
        <v>2734</v>
      </c>
      <c r="G386" s="38"/>
      <c r="H386" s="38"/>
      <c r="I386" s="195"/>
      <c r="J386" s="38"/>
      <c r="K386" s="38"/>
      <c r="L386" s="41"/>
      <c r="M386" s="196"/>
      <c r="N386" s="197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236</v>
      </c>
      <c r="AU386" s="19" t="s">
        <v>82</v>
      </c>
    </row>
    <row r="387" spans="1:65" s="13" customFormat="1" ht="11.25">
      <c r="B387" s="198"/>
      <c r="C387" s="199"/>
      <c r="D387" s="200" t="s">
        <v>238</v>
      </c>
      <c r="E387" s="201" t="s">
        <v>19</v>
      </c>
      <c r="F387" s="202" t="s">
        <v>2709</v>
      </c>
      <c r="G387" s="199"/>
      <c r="H387" s="201" t="s">
        <v>19</v>
      </c>
      <c r="I387" s="203"/>
      <c r="J387" s="199"/>
      <c r="K387" s="199"/>
      <c r="L387" s="204"/>
      <c r="M387" s="205"/>
      <c r="N387" s="206"/>
      <c r="O387" s="206"/>
      <c r="P387" s="206"/>
      <c r="Q387" s="206"/>
      <c r="R387" s="206"/>
      <c r="S387" s="206"/>
      <c r="T387" s="207"/>
      <c r="AT387" s="208" t="s">
        <v>238</v>
      </c>
      <c r="AU387" s="208" t="s">
        <v>82</v>
      </c>
      <c r="AV387" s="13" t="s">
        <v>80</v>
      </c>
      <c r="AW387" s="13" t="s">
        <v>35</v>
      </c>
      <c r="AX387" s="13" t="s">
        <v>73</v>
      </c>
      <c r="AY387" s="208" t="s">
        <v>226</v>
      </c>
    </row>
    <row r="388" spans="1:65" s="14" customFormat="1" ht="11.25">
      <c r="B388" s="209"/>
      <c r="C388" s="210"/>
      <c r="D388" s="200" t="s">
        <v>238</v>
      </c>
      <c r="E388" s="211" t="s">
        <v>19</v>
      </c>
      <c r="F388" s="212" t="s">
        <v>521</v>
      </c>
      <c r="G388" s="210"/>
      <c r="H388" s="213">
        <v>1</v>
      </c>
      <c r="I388" s="214"/>
      <c r="J388" s="210"/>
      <c r="K388" s="210"/>
      <c r="L388" s="215"/>
      <c r="M388" s="216"/>
      <c r="N388" s="217"/>
      <c r="O388" s="217"/>
      <c r="P388" s="217"/>
      <c r="Q388" s="217"/>
      <c r="R388" s="217"/>
      <c r="S388" s="217"/>
      <c r="T388" s="218"/>
      <c r="AT388" s="219" t="s">
        <v>238</v>
      </c>
      <c r="AU388" s="219" t="s">
        <v>82</v>
      </c>
      <c r="AV388" s="14" t="s">
        <v>82</v>
      </c>
      <c r="AW388" s="14" t="s">
        <v>35</v>
      </c>
      <c r="AX388" s="14" t="s">
        <v>73</v>
      </c>
      <c r="AY388" s="219" t="s">
        <v>226</v>
      </c>
    </row>
    <row r="389" spans="1:65" s="15" customFormat="1" ht="11.25">
      <c r="B389" s="220"/>
      <c r="C389" s="221"/>
      <c r="D389" s="200" t="s">
        <v>238</v>
      </c>
      <c r="E389" s="222" t="s">
        <v>19</v>
      </c>
      <c r="F389" s="223" t="s">
        <v>241</v>
      </c>
      <c r="G389" s="221"/>
      <c r="H389" s="224">
        <v>1</v>
      </c>
      <c r="I389" s="225"/>
      <c r="J389" s="221"/>
      <c r="K389" s="221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238</v>
      </c>
      <c r="AU389" s="230" t="s">
        <v>82</v>
      </c>
      <c r="AV389" s="15" t="s">
        <v>143</v>
      </c>
      <c r="AW389" s="15" t="s">
        <v>35</v>
      </c>
      <c r="AX389" s="15" t="s">
        <v>80</v>
      </c>
      <c r="AY389" s="230" t="s">
        <v>226</v>
      </c>
    </row>
    <row r="390" spans="1:65" s="2" customFormat="1" ht="16.5" customHeight="1">
      <c r="A390" s="36"/>
      <c r="B390" s="37"/>
      <c r="C390" s="180" t="s">
        <v>1142</v>
      </c>
      <c r="D390" s="180" t="s">
        <v>229</v>
      </c>
      <c r="E390" s="181" t="s">
        <v>2736</v>
      </c>
      <c r="F390" s="182" t="s">
        <v>2737</v>
      </c>
      <c r="G390" s="183" t="s">
        <v>328</v>
      </c>
      <c r="H390" s="184">
        <v>4.5</v>
      </c>
      <c r="I390" s="185"/>
      <c r="J390" s="186">
        <f>ROUND(I390*H390,2)</f>
        <v>0</v>
      </c>
      <c r="K390" s="182" t="s">
        <v>233</v>
      </c>
      <c r="L390" s="41"/>
      <c r="M390" s="187" t="s">
        <v>19</v>
      </c>
      <c r="N390" s="188" t="s">
        <v>44</v>
      </c>
      <c r="O390" s="66"/>
      <c r="P390" s="189">
        <f>O390*H390</f>
        <v>0</v>
      </c>
      <c r="Q390" s="189">
        <v>2.0098999999999998E-3</v>
      </c>
      <c r="R390" s="189">
        <f>Q390*H390</f>
        <v>9.0445499999999984E-3</v>
      </c>
      <c r="S390" s="189">
        <v>0</v>
      </c>
      <c r="T390" s="190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91" t="s">
        <v>234</v>
      </c>
      <c r="AT390" s="191" t="s">
        <v>229</v>
      </c>
      <c r="AU390" s="191" t="s">
        <v>82</v>
      </c>
      <c r="AY390" s="19" t="s">
        <v>226</v>
      </c>
      <c r="BE390" s="192">
        <f>IF(N390="základní",J390,0)</f>
        <v>0</v>
      </c>
      <c r="BF390" s="192">
        <f>IF(N390="snížená",J390,0)</f>
        <v>0</v>
      </c>
      <c r="BG390" s="192">
        <f>IF(N390="zákl. přenesená",J390,0)</f>
        <v>0</v>
      </c>
      <c r="BH390" s="192">
        <f>IF(N390="sníž. přenesená",J390,0)</f>
        <v>0</v>
      </c>
      <c r="BI390" s="192">
        <f>IF(N390="nulová",J390,0)</f>
        <v>0</v>
      </c>
      <c r="BJ390" s="19" t="s">
        <v>80</v>
      </c>
      <c r="BK390" s="192">
        <f>ROUND(I390*H390,2)</f>
        <v>0</v>
      </c>
      <c r="BL390" s="19" t="s">
        <v>234</v>
      </c>
      <c r="BM390" s="191" t="s">
        <v>4522</v>
      </c>
    </row>
    <row r="391" spans="1:65" s="2" customFormat="1" ht="11.25">
      <c r="A391" s="36"/>
      <c r="B391" s="37"/>
      <c r="C391" s="38"/>
      <c r="D391" s="193" t="s">
        <v>236</v>
      </c>
      <c r="E391" s="38"/>
      <c r="F391" s="194" t="s">
        <v>2739</v>
      </c>
      <c r="G391" s="38"/>
      <c r="H391" s="38"/>
      <c r="I391" s="195"/>
      <c r="J391" s="38"/>
      <c r="K391" s="38"/>
      <c r="L391" s="41"/>
      <c r="M391" s="196"/>
      <c r="N391" s="197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236</v>
      </c>
      <c r="AU391" s="19" t="s">
        <v>82</v>
      </c>
    </row>
    <row r="392" spans="1:65" s="13" customFormat="1" ht="11.25">
      <c r="B392" s="198"/>
      <c r="C392" s="199"/>
      <c r="D392" s="200" t="s">
        <v>238</v>
      </c>
      <c r="E392" s="201" t="s">
        <v>19</v>
      </c>
      <c r="F392" s="202" t="s">
        <v>2709</v>
      </c>
      <c r="G392" s="199"/>
      <c r="H392" s="201" t="s">
        <v>19</v>
      </c>
      <c r="I392" s="203"/>
      <c r="J392" s="199"/>
      <c r="K392" s="199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238</v>
      </c>
      <c r="AU392" s="208" t="s">
        <v>82</v>
      </c>
      <c r="AV392" s="13" t="s">
        <v>80</v>
      </c>
      <c r="AW392" s="13" t="s">
        <v>35</v>
      </c>
      <c r="AX392" s="13" t="s">
        <v>73</v>
      </c>
      <c r="AY392" s="208" t="s">
        <v>226</v>
      </c>
    </row>
    <row r="393" spans="1:65" s="14" customFormat="1" ht="11.25">
      <c r="B393" s="209"/>
      <c r="C393" s="210"/>
      <c r="D393" s="200" t="s">
        <v>238</v>
      </c>
      <c r="E393" s="211" t="s">
        <v>19</v>
      </c>
      <c r="F393" s="212" t="s">
        <v>4523</v>
      </c>
      <c r="G393" s="210"/>
      <c r="H393" s="213">
        <v>4.5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238</v>
      </c>
      <c r="AU393" s="219" t="s">
        <v>82</v>
      </c>
      <c r="AV393" s="14" t="s">
        <v>82</v>
      </c>
      <c r="AW393" s="14" t="s">
        <v>35</v>
      </c>
      <c r="AX393" s="14" t="s">
        <v>73</v>
      </c>
      <c r="AY393" s="219" t="s">
        <v>226</v>
      </c>
    </row>
    <row r="394" spans="1:65" s="15" customFormat="1" ht="11.25">
      <c r="B394" s="220"/>
      <c r="C394" s="221"/>
      <c r="D394" s="200" t="s">
        <v>238</v>
      </c>
      <c r="E394" s="222" t="s">
        <v>19</v>
      </c>
      <c r="F394" s="223" t="s">
        <v>241</v>
      </c>
      <c r="G394" s="221"/>
      <c r="H394" s="224">
        <v>4.5</v>
      </c>
      <c r="I394" s="225"/>
      <c r="J394" s="221"/>
      <c r="K394" s="221"/>
      <c r="L394" s="226"/>
      <c r="M394" s="227"/>
      <c r="N394" s="228"/>
      <c r="O394" s="228"/>
      <c r="P394" s="228"/>
      <c r="Q394" s="228"/>
      <c r="R394" s="228"/>
      <c r="S394" s="228"/>
      <c r="T394" s="229"/>
      <c r="AT394" s="230" t="s">
        <v>238</v>
      </c>
      <c r="AU394" s="230" t="s">
        <v>82</v>
      </c>
      <c r="AV394" s="15" t="s">
        <v>143</v>
      </c>
      <c r="AW394" s="15" t="s">
        <v>35</v>
      </c>
      <c r="AX394" s="15" t="s">
        <v>80</v>
      </c>
      <c r="AY394" s="230" t="s">
        <v>226</v>
      </c>
    </row>
    <row r="395" spans="1:65" s="2" customFormat="1" ht="16.5" customHeight="1">
      <c r="A395" s="36"/>
      <c r="B395" s="37"/>
      <c r="C395" s="180" t="s">
        <v>1148</v>
      </c>
      <c r="D395" s="180" t="s">
        <v>229</v>
      </c>
      <c r="E395" s="181" t="s">
        <v>2740</v>
      </c>
      <c r="F395" s="182" t="s">
        <v>2741</v>
      </c>
      <c r="G395" s="183" t="s">
        <v>328</v>
      </c>
      <c r="H395" s="184">
        <v>3</v>
      </c>
      <c r="I395" s="185"/>
      <c r="J395" s="186">
        <f>ROUND(I395*H395,2)</f>
        <v>0</v>
      </c>
      <c r="K395" s="182" t="s">
        <v>233</v>
      </c>
      <c r="L395" s="41"/>
      <c r="M395" s="187" t="s">
        <v>19</v>
      </c>
      <c r="N395" s="188" t="s">
        <v>44</v>
      </c>
      <c r="O395" s="66"/>
      <c r="P395" s="189">
        <f>O395*H395</f>
        <v>0</v>
      </c>
      <c r="Q395" s="189">
        <v>4.7649999999999998E-4</v>
      </c>
      <c r="R395" s="189">
        <f>Q395*H395</f>
        <v>1.4295E-3</v>
      </c>
      <c r="S395" s="189">
        <v>0</v>
      </c>
      <c r="T395" s="190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91" t="s">
        <v>234</v>
      </c>
      <c r="AT395" s="191" t="s">
        <v>229</v>
      </c>
      <c r="AU395" s="191" t="s">
        <v>82</v>
      </c>
      <c r="AY395" s="19" t="s">
        <v>226</v>
      </c>
      <c r="BE395" s="192">
        <f>IF(N395="základní",J395,0)</f>
        <v>0</v>
      </c>
      <c r="BF395" s="192">
        <f>IF(N395="snížená",J395,0)</f>
        <v>0</v>
      </c>
      <c r="BG395" s="192">
        <f>IF(N395="zákl. přenesená",J395,0)</f>
        <v>0</v>
      </c>
      <c r="BH395" s="192">
        <f>IF(N395="sníž. přenesená",J395,0)</f>
        <v>0</v>
      </c>
      <c r="BI395" s="192">
        <f>IF(N395="nulová",J395,0)</f>
        <v>0</v>
      </c>
      <c r="BJ395" s="19" t="s">
        <v>80</v>
      </c>
      <c r="BK395" s="192">
        <f>ROUND(I395*H395,2)</f>
        <v>0</v>
      </c>
      <c r="BL395" s="19" t="s">
        <v>234</v>
      </c>
      <c r="BM395" s="191" t="s">
        <v>4524</v>
      </c>
    </row>
    <row r="396" spans="1:65" s="2" customFormat="1" ht="11.25">
      <c r="A396" s="36"/>
      <c r="B396" s="37"/>
      <c r="C396" s="38"/>
      <c r="D396" s="193" t="s">
        <v>236</v>
      </c>
      <c r="E396" s="38"/>
      <c r="F396" s="194" t="s">
        <v>2743</v>
      </c>
      <c r="G396" s="38"/>
      <c r="H396" s="38"/>
      <c r="I396" s="195"/>
      <c r="J396" s="38"/>
      <c r="K396" s="38"/>
      <c r="L396" s="41"/>
      <c r="M396" s="196"/>
      <c r="N396" s="197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236</v>
      </c>
      <c r="AU396" s="19" t="s">
        <v>82</v>
      </c>
    </row>
    <row r="397" spans="1:65" s="13" customFormat="1" ht="11.25">
      <c r="B397" s="198"/>
      <c r="C397" s="199"/>
      <c r="D397" s="200" t="s">
        <v>238</v>
      </c>
      <c r="E397" s="201" t="s">
        <v>19</v>
      </c>
      <c r="F397" s="202" t="s">
        <v>2709</v>
      </c>
      <c r="G397" s="199"/>
      <c r="H397" s="201" t="s">
        <v>19</v>
      </c>
      <c r="I397" s="203"/>
      <c r="J397" s="199"/>
      <c r="K397" s="199"/>
      <c r="L397" s="204"/>
      <c r="M397" s="205"/>
      <c r="N397" s="206"/>
      <c r="O397" s="206"/>
      <c r="P397" s="206"/>
      <c r="Q397" s="206"/>
      <c r="R397" s="206"/>
      <c r="S397" s="206"/>
      <c r="T397" s="207"/>
      <c r="AT397" s="208" t="s">
        <v>238</v>
      </c>
      <c r="AU397" s="208" t="s">
        <v>82</v>
      </c>
      <c r="AV397" s="13" t="s">
        <v>80</v>
      </c>
      <c r="AW397" s="13" t="s">
        <v>35</v>
      </c>
      <c r="AX397" s="13" t="s">
        <v>73</v>
      </c>
      <c r="AY397" s="208" t="s">
        <v>226</v>
      </c>
    </row>
    <row r="398" spans="1:65" s="14" customFormat="1" ht="11.25">
      <c r="B398" s="209"/>
      <c r="C398" s="210"/>
      <c r="D398" s="200" t="s">
        <v>238</v>
      </c>
      <c r="E398" s="211" t="s">
        <v>19</v>
      </c>
      <c r="F398" s="212" t="s">
        <v>502</v>
      </c>
      <c r="G398" s="210"/>
      <c r="H398" s="213">
        <v>3</v>
      </c>
      <c r="I398" s="214"/>
      <c r="J398" s="210"/>
      <c r="K398" s="210"/>
      <c r="L398" s="215"/>
      <c r="M398" s="216"/>
      <c r="N398" s="217"/>
      <c r="O398" s="217"/>
      <c r="P398" s="217"/>
      <c r="Q398" s="217"/>
      <c r="R398" s="217"/>
      <c r="S398" s="217"/>
      <c r="T398" s="218"/>
      <c r="AT398" s="219" t="s">
        <v>238</v>
      </c>
      <c r="AU398" s="219" t="s">
        <v>82</v>
      </c>
      <c r="AV398" s="14" t="s">
        <v>82</v>
      </c>
      <c r="AW398" s="14" t="s">
        <v>35</v>
      </c>
      <c r="AX398" s="14" t="s">
        <v>73</v>
      </c>
      <c r="AY398" s="219" t="s">
        <v>226</v>
      </c>
    </row>
    <row r="399" spans="1:65" s="15" customFormat="1" ht="11.25">
      <c r="B399" s="220"/>
      <c r="C399" s="221"/>
      <c r="D399" s="200" t="s">
        <v>238</v>
      </c>
      <c r="E399" s="222" t="s">
        <v>19</v>
      </c>
      <c r="F399" s="223" t="s">
        <v>241</v>
      </c>
      <c r="G399" s="221"/>
      <c r="H399" s="224">
        <v>3</v>
      </c>
      <c r="I399" s="225"/>
      <c r="J399" s="221"/>
      <c r="K399" s="221"/>
      <c r="L399" s="226"/>
      <c r="M399" s="227"/>
      <c r="N399" s="228"/>
      <c r="O399" s="228"/>
      <c r="P399" s="228"/>
      <c r="Q399" s="228"/>
      <c r="R399" s="228"/>
      <c r="S399" s="228"/>
      <c r="T399" s="229"/>
      <c r="AT399" s="230" t="s">
        <v>238</v>
      </c>
      <c r="AU399" s="230" t="s">
        <v>82</v>
      </c>
      <c r="AV399" s="15" t="s">
        <v>143</v>
      </c>
      <c r="AW399" s="15" t="s">
        <v>35</v>
      </c>
      <c r="AX399" s="15" t="s">
        <v>80</v>
      </c>
      <c r="AY399" s="230" t="s">
        <v>226</v>
      </c>
    </row>
    <row r="400" spans="1:65" s="2" customFormat="1" ht="16.5" customHeight="1">
      <c r="A400" s="36"/>
      <c r="B400" s="37"/>
      <c r="C400" s="180" t="s">
        <v>1153</v>
      </c>
      <c r="D400" s="180" t="s">
        <v>229</v>
      </c>
      <c r="E400" s="181" t="s">
        <v>2746</v>
      </c>
      <c r="F400" s="182" t="s">
        <v>2747</v>
      </c>
      <c r="G400" s="183" t="s">
        <v>328</v>
      </c>
      <c r="H400" s="184">
        <v>1</v>
      </c>
      <c r="I400" s="185"/>
      <c r="J400" s="186">
        <f>ROUND(I400*H400,2)</f>
        <v>0</v>
      </c>
      <c r="K400" s="182" t="s">
        <v>233</v>
      </c>
      <c r="L400" s="41"/>
      <c r="M400" s="187" t="s">
        <v>19</v>
      </c>
      <c r="N400" s="188" t="s">
        <v>44</v>
      </c>
      <c r="O400" s="66"/>
      <c r="P400" s="189">
        <f>O400*H400</f>
        <v>0</v>
      </c>
      <c r="Q400" s="189">
        <v>7.092E-4</v>
      </c>
      <c r="R400" s="189">
        <f>Q400*H400</f>
        <v>7.092E-4</v>
      </c>
      <c r="S400" s="189">
        <v>0</v>
      </c>
      <c r="T400" s="190">
        <f>S400*H400</f>
        <v>0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91" t="s">
        <v>234</v>
      </c>
      <c r="AT400" s="191" t="s">
        <v>229</v>
      </c>
      <c r="AU400" s="191" t="s">
        <v>82</v>
      </c>
      <c r="AY400" s="19" t="s">
        <v>226</v>
      </c>
      <c r="BE400" s="192">
        <f>IF(N400="základní",J400,0)</f>
        <v>0</v>
      </c>
      <c r="BF400" s="192">
        <f>IF(N400="snížená",J400,0)</f>
        <v>0</v>
      </c>
      <c r="BG400" s="192">
        <f>IF(N400="zákl. přenesená",J400,0)</f>
        <v>0</v>
      </c>
      <c r="BH400" s="192">
        <f>IF(N400="sníž. přenesená",J400,0)</f>
        <v>0</v>
      </c>
      <c r="BI400" s="192">
        <f>IF(N400="nulová",J400,0)</f>
        <v>0</v>
      </c>
      <c r="BJ400" s="19" t="s">
        <v>80</v>
      </c>
      <c r="BK400" s="192">
        <f>ROUND(I400*H400,2)</f>
        <v>0</v>
      </c>
      <c r="BL400" s="19" t="s">
        <v>234</v>
      </c>
      <c r="BM400" s="191" t="s">
        <v>4525</v>
      </c>
    </row>
    <row r="401" spans="1:65" s="2" customFormat="1" ht="11.25">
      <c r="A401" s="36"/>
      <c r="B401" s="37"/>
      <c r="C401" s="38"/>
      <c r="D401" s="193" t="s">
        <v>236</v>
      </c>
      <c r="E401" s="38"/>
      <c r="F401" s="194" t="s">
        <v>2749</v>
      </c>
      <c r="G401" s="38"/>
      <c r="H401" s="38"/>
      <c r="I401" s="195"/>
      <c r="J401" s="38"/>
      <c r="K401" s="38"/>
      <c r="L401" s="41"/>
      <c r="M401" s="196"/>
      <c r="N401" s="197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236</v>
      </c>
      <c r="AU401" s="19" t="s">
        <v>82</v>
      </c>
    </row>
    <row r="402" spans="1:65" s="13" customFormat="1" ht="11.25">
      <c r="B402" s="198"/>
      <c r="C402" s="199"/>
      <c r="D402" s="200" t="s">
        <v>238</v>
      </c>
      <c r="E402" s="201" t="s">
        <v>19</v>
      </c>
      <c r="F402" s="202" t="s">
        <v>2709</v>
      </c>
      <c r="G402" s="199"/>
      <c r="H402" s="201" t="s">
        <v>19</v>
      </c>
      <c r="I402" s="203"/>
      <c r="J402" s="199"/>
      <c r="K402" s="199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238</v>
      </c>
      <c r="AU402" s="208" t="s">
        <v>82</v>
      </c>
      <c r="AV402" s="13" t="s">
        <v>80</v>
      </c>
      <c r="AW402" s="13" t="s">
        <v>35</v>
      </c>
      <c r="AX402" s="13" t="s">
        <v>73</v>
      </c>
      <c r="AY402" s="208" t="s">
        <v>226</v>
      </c>
    </row>
    <row r="403" spans="1:65" s="14" customFormat="1" ht="11.25">
      <c r="B403" s="209"/>
      <c r="C403" s="210"/>
      <c r="D403" s="200" t="s">
        <v>238</v>
      </c>
      <c r="E403" s="211" t="s">
        <v>19</v>
      </c>
      <c r="F403" s="212" t="s">
        <v>521</v>
      </c>
      <c r="G403" s="210"/>
      <c r="H403" s="213">
        <v>1</v>
      </c>
      <c r="I403" s="214"/>
      <c r="J403" s="210"/>
      <c r="K403" s="210"/>
      <c r="L403" s="215"/>
      <c r="M403" s="216"/>
      <c r="N403" s="217"/>
      <c r="O403" s="217"/>
      <c r="P403" s="217"/>
      <c r="Q403" s="217"/>
      <c r="R403" s="217"/>
      <c r="S403" s="217"/>
      <c r="T403" s="218"/>
      <c r="AT403" s="219" t="s">
        <v>238</v>
      </c>
      <c r="AU403" s="219" t="s">
        <v>82</v>
      </c>
      <c r="AV403" s="14" t="s">
        <v>82</v>
      </c>
      <c r="AW403" s="14" t="s">
        <v>35</v>
      </c>
      <c r="AX403" s="14" t="s">
        <v>73</v>
      </c>
      <c r="AY403" s="219" t="s">
        <v>226</v>
      </c>
    </row>
    <row r="404" spans="1:65" s="15" customFormat="1" ht="11.25">
      <c r="B404" s="220"/>
      <c r="C404" s="221"/>
      <c r="D404" s="200" t="s">
        <v>238</v>
      </c>
      <c r="E404" s="222" t="s">
        <v>19</v>
      </c>
      <c r="F404" s="223" t="s">
        <v>241</v>
      </c>
      <c r="G404" s="221"/>
      <c r="H404" s="224">
        <v>1</v>
      </c>
      <c r="I404" s="225"/>
      <c r="J404" s="221"/>
      <c r="K404" s="221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238</v>
      </c>
      <c r="AU404" s="230" t="s">
        <v>82</v>
      </c>
      <c r="AV404" s="15" t="s">
        <v>143</v>
      </c>
      <c r="AW404" s="15" t="s">
        <v>35</v>
      </c>
      <c r="AX404" s="15" t="s">
        <v>80</v>
      </c>
      <c r="AY404" s="230" t="s">
        <v>226</v>
      </c>
    </row>
    <row r="405" spans="1:65" s="2" customFormat="1" ht="16.5" customHeight="1">
      <c r="A405" s="36"/>
      <c r="B405" s="37"/>
      <c r="C405" s="180" t="s">
        <v>1159</v>
      </c>
      <c r="D405" s="180" t="s">
        <v>229</v>
      </c>
      <c r="E405" s="181" t="s">
        <v>2750</v>
      </c>
      <c r="F405" s="182" t="s">
        <v>2751</v>
      </c>
      <c r="G405" s="183" t="s">
        <v>328</v>
      </c>
      <c r="H405" s="184">
        <v>3</v>
      </c>
      <c r="I405" s="185"/>
      <c r="J405" s="186">
        <f>ROUND(I405*H405,2)</f>
        <v>0</v>
      </c>
      <c r="K405" s="182" t="s">
        <v>233</v>
      </c>
      <c r="L405" s="41"/>
      <c r="M405" s="187" t="s">
        <v>19</v>
      </c>
      <c r="N405" s="188" t="s">
        <v>44</v>
      </c>
      <c r="O405" s="66"/>
      <c r="P405" s="189">
        <f>O405*H405</f>
        <v>0</v>
      </c>
      <c r="Q405" s="189">
        <v>2.2361999999999998E-3</v>
      </c>
      <c r="R405" s="189">
        <f>Q405*H405</f>
        <v>6.7085999999999995E-3</v>
      </c>
      <c r="S405" s="189">
        <v>0</v>
      </c>
      <c r="T405" s="190">
        <f>S405*H405</f>
        <v>0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91" t="s">
        <v>234</v>
      </c>
      <c r="AT405" s="191" t="s">
        <v>229</v>
      </c>
      <c r="AU405" s="191" t="s">
        <v>82</v>
      </c>
      <c r="AY405" s="19" t="s">
        <v>226</v>
      </c>
      <c r="BE405" s="192">
        <f>IF(N405="základní",J405,0)</f>
        <v>0</v>
      </c>
      <c r="BF405" s="192">
        <f>IF(N405="snížená",J405,0)</f>
        <v>0</v>
      </c>
      <c r="BG405" s="192">
        <f>IF(N405="zákl. přenesená",J405,0)</f>
        <v>0</v>
      </c>
      <c r="BH405" s="192">
        <f>IF(N405="sníž. přenesená",J405,0)</f>
        <v>0</v>
      </c>
      <c r="BI405" s="192">
        <f>IF(N405="nulová",J405,0)</f>
        <v>0</v>
      </c>
      <c r="BJ405" s="19" t="s">
        <v>80</v>
      </c>
      <c r="BK405" s="192">
        <f>ROUND(I405*H405,2)</f>
        <v>0</v>
      </c>
      <c r="BL405" s="19" t="s">
        <v>234</v>
      </c>
      <c r="BM405" s="191" t="s">
        <v>4526</v>
      </c>
    </row>
    <row r="406" spans="1:65" s="2" customFormat="1" ht="11.25">
      <c r="A406" s="36"/>
      <c r="B406" s="37"/>
      <c r="C406" s="38"/>
      <c r="D406" s="193" t="s">
        <v>236</v>
      </c>
      <c r="E406" s="38"/>
      <c r="F406" s="194" t="s">
        <v>2753</v>
      </c>
      <c r="G406" s="38"/>
      <c r="H406" s="38"/>
      <c r="I406" s="195"/>
      <c r="J406" s="38"/>
      <c r="K406" s="38"/>
      <c r="L406" s="41"/>
      <c r="M406" s="196"/>
      <c r="N406" s="197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236</v>
      </c>
      <c r="AU406" s="19" t="s">
        <v>82</v>
      </c>
    </row>
    <row r="407" spans="1:65" s="13" customFormat="1" ht="11.25">
      <c r="B407" s="198"/>
      <c r="C407" s="199"/>
      <c r="D407" s="200" t="s">
        <v>238</v>
      </c>
      <c r="E407" s="201" t="s">
        <v>19</v>
      </c>
      <c r="F407" s="202" t="s">
        <v>2709</v>
      </c>
      <c r="G407" s="199"/>
      <c r="H407" s="201" t="s">
        <v>19</v>
      </c>
      <c r="I407" s="203"/>
      <c r="J407" s="199"/>
      <c r="K407" s="199"/>
      <c r="L407" s="204"/>
      <c r="M407" s="205"/>
      <c r="N407" s="206"/>
      <c r="O407" s="206"/>
      <c r="P407" s="206"/>
      <c r="Q407" s="206"/>
      <c r="R407" s="206"/>
      <c r="S407" s="206"/>
      <c r="T407" s="207"/>
      <c r="AT407" s="208" t="s">
        <v>238</v>
      </c>
      <c r="AU407" s="208" t="s">
        <v>82</v>
      </c>
      <c r="AV407" s="13" t="s">
        <v>80</v>
      </c>
      <c r="AW407" s="13" t="s">
        <v>35</v>
      </c>
      <c r="AX407" s="13" t="s">
        <v>73</v>
      </c>
      <c r="AY407" s="208" t="s">
        <v>226</v>
      </c>
    </row>
    <row r="408" spans="1:65" s="14" customFormat="1" ht="11.25">
      <c r="B408" s="209"/>
      <c r="C408" s="210"/>
      <c r="D408" s="200" t="s">
        <v>238</v>
      </c>
      <c r="E408" s="211" t="s">
        <v>19</v>
      </c>
      <c r="F408" s="212" t="s">
        <v>502</v>
      </c>
      <c r="G408" s="210"/>
      <c r="H408" s="213">
        <v>3</v>
      </c>
      <c r="I408" s="214"/>
      <c r="J408" s="210"/>
      <c r="K408" s="210"/>
      <c r="L408" s="215"/>
      <c r="M408" s="216"/>
      <c r="N408" s="217"/>
      <c r="O408" s="217"/>
      <c r="P408" s="217"/>
      <c r="Q408" s="217"/>
      <c r="R408" s="217"/>
      <c r="S408" s="217"/>
      <c r="T408" s="218"/>
      <c r="AT408" s="219" t="s">
        <v>238</v>
      </c>
      <c r="AU408" s="219" t="s">
        <v>82</v>
      </c>
      <c r="AV408" s="14" t="s">
        <v>82</v>
      </c>
      <c r="AW408" s="14" t="s">
        <v>35</v>
      </c>
      <c r="AX408" s="14" t="s">
        <v>73</v>
      </c>
      <c r="AY408" s="219" t="s">
        <v>226</v>
      </c>
    </row>
    <row r="409" spans="1:65" s="15" customFormat="1" ht="11.25">
      <c r="B409" s="220"/>
      <c r="C409" s="221"/>
      <c r="D409" s="200" t="s">
        <v>238</v>
      </c>
      <c r="E409" s="222" t="s">
        <v>19</v>
      </c>
      <c r="F409" s="223" t="s">
        <v>241</v>
      </c>
      <c r="G409" s="221"/>
      <c r="H409" s="224">
        <v>3</v>
      </c>
      <c r="I409" s="225"/>
      <c r="J409" s="221"/>
      <c r="K409" s="221"/>
      <c r="L409" s="226"/>
      <c r="M409" s="227"/>
      <c r="N409" s="228"/>
      <c r="O409" s="228"/>
      <c r="P409" s="228"/>
      <c r="Q409" s="228"/>
      <c r="R409" s="228"/>
      <c r="S409" s="228"/>
      <c r="T409" s="229"/>
      <c r="AT409" s="230" t="s">
        <v>238</v>
      </c>
      <c r="AU409" s="230" t="s">
        <v>82</v>
      </c>
      <c r="AV409" s="15" t="s">
        <v>143</v>
      </c>
      <c r="AW409" s="15" t="s">
        <v>35</v>
      </c>
      <c r="AX409" s="15" t="s">
        <v>80</v>
      </c>
      <c r="AY409" s="230" t="s">
        <v>226</v>
      </c>
    </row>
    <row r="410" spans="1:65" s="2" customFormat="1" ht="16.5" customHeight="1">
      <c r="A410" s="36"/>
      <c r="B410" s="37"/>
      <c r="C410" s="180" t="s">
        <v>1164</v>
      </c>
      <c r="D410" s="180" t="s">
        <v>229</v>
      </c>
      <c r="E410" s="181" t="s">
        <v>2761</v>
      </c>
      <c r="F410" s="182" t="s">
        <v>2762</v>
      </c>
      <c r="G410" s="183" t="s">
        <v>328</v>
      </c>
      <c r="H410" s="184">
        <v>12</v>
      </c>
      <c r="I410" s="185"/>
      <c r="J410" s="186">
        <f>ROUND(I410*H410,2)</f>
        <v>0</v>
      </c>
      <c r="K410" s="182" t="s">
        <v>233</v>
      </c>
      <c r="L410" s="41"/>
      <c r="M410" s="187" t="s">
        <v>19</v>
      </c>
      <c r="N410" s="188" t="s">
        <v>44</v>
      </c>
      <c r="O410" s="66"/>
      <c r="P410" s="189">
        <f>O410*H410</f>
        <v>0</v>
      </c>
      <c r="Q410" s="189">
        <v>1.8982000000000001E-3</v>
      </c>
      <c r="R410" s="189">
        <f>Q410*H410</f>
        <v>2.2778400000000001E-2</v>
      </c>
      <c r="S410" s="189">
        <v>0</v>
      </c>
      <c r="T410" s="190">
        <f>S410*H410</f>
        <v>0</v>
      </c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R410" s="191" t="s">
        <v>234</v>
      </c>
      <c r="AT410" s="191" t="s">
        <v>229</v>
      </c>
      <c r="AU410" s="191" t="s">
        <v>82</v>
      </c>
      <c r="AY410" s="19" t="s">
        <v>226</v>
      </c>
      <c r="BE410" s="192">
        <f>IF(N410="základní",J410,0)</f>
        <v>0</v>
      </c>
      <c r="BF410" s="192">
        <f>IF(N410="snížená",J410,0)</f>
        <v>0</v>
      </c>
      <c r="BG410" s="192">
        <f>IF(N410="zákl. přenesená",J410,0)</f>
        <v>0</v>
      </c>
      <c r="BH410" s="192">
        <f>IF(N410="sníž. přenesená",J410,0)</f>
        <v>0</v>
      </c>
      <c r="BI410" s="192">
        <f>IF(N410="nulová",J410,0)</f>
        <v>0</v>
      </c>
      <c r="BJ410" s="19" t="s">
        <v>80</v>
      </c>
      <c r="BK410" s="192">
        <f>ROUND(I410*H410,2)</f>
        <v>0</v>
      </c>
      <c r="BL410" s="19" t="s">
        <v>234</v>
      </c>
      <c r="BM410" s="191" t="s">
        <v>4527</v>
      </c>
    </row>
    <row r="411" spans="1:65" s="2" customFormat="1" ht="11.25">
      <c r="A411" s="36"/>
      <c r="B411" s="37"/>
      <c r="C411" s="38"/>
      <c r="D411" s="193" t="s">
        <v>236</v>
      </c>
      <c r="E411" s="38"/>
      <c r="F411" s="194" t="s">
        <v>2764</v>
      </c>
      <c r="G411" s="38"/>
      <c r="H411" s="38"/>
      <c r="I411" s="195"/>
      <c r="J411" s="38"/>
      <c r="K411" s="38"/>
      <c r="L411" s="41"/>
      <c r="M411" s="196"/>
      <c r="N411" s="197"/>
      <c r="O411" s="66"/>
      <c r="P411" s="66"/>
      <c r="Q411" s="66"/>
      <c r="R411" s="66"/>
      <c r="S411" s="66"/>
      <c r="T411" s="67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T411" s="19" t="s">
        <v>236</v>
      </c>
      <c r="AU411" s="19" t="s">
        <v>82</v>
      </c>
    </row>
    <row r="412" spans="1:65" s="13" customFormat="1" ht="11.25">
      <c r="B412" s="198"/>
      <c r="C412" s="199"/>
      <c r="D412" s="200" t="s">
        <v>238</v>
      </c>
      <c r="E412" s="201" t="s">
        <v>19</v>
      </c>
      <c r="F412" s="202" t="s">
        <v>2709</v>
      </c>
      <c r="G412" s="199"/>
      <c r="H412" s="201" t="s">
        <v>19</v>
      </c>
      <c r="I412" s="203"/>
      <c r="J412" s="199"/>
      <c r="K412" s="199"/>
      <c r="L412" s="204"/>
      <c r="M412" s="205"/>
      <c r="N412" s="206"/>
      <c r="O412" s="206"/>
      <c r="P412" s="206"/>
      <c r="Q412" s="206"/>
      <c r="R412" s="206"/>
      <c r="S412" s="206"/>
      <c r="T412" s="207"/>
      <c r="AT412" s="208" t="s">
        <v>238</v>
      </c>
      <c r="AU412" s="208" t="s">
        <v>82</v>
      </c>
      <c r="AV412" s="13" t="s">
        <v>80</v>
      </c>
      <c r="AW412" s="13" t="s">
        <v>35</v>
      </c>
      <c r="AX412" s="13" t="s">
        <v>73</v>
      </c>
      <c r="AY412" s="208" t="s">
        <v>226</v>
      </c>
    </row>
    <row r="413" spans="1:65" s="14" customFormat="1" ht="11.25">
      <c r="B413" s="209"/>
      <c r="C413" s="210"/>
      <c r="D413" s="200" t="s">
        <v>238</v>
      </c>
      <c r="E413" s="211" t="s">
        <v>19</v>
      </c>
      <c r="F413" s="212" t="s">
        <v>4528</v>
      </c>
      <c r="G413" s="210"/>
      <c r="H413" s="213">
        <v>12</v>
      </c>
      <c r="I413" s="214"/>
      <c r="J413" s="210"/>
      <c r="K413" s="210"/>
      <c r="L413" s="215"/>
      <c r="M413" s="216"/>
      <c r="N413" s="217"/>
      <c r="O413" s="217"/>
      <c r="P413" s="217"/>
      <c r="Q413" s="217"/>
      <c r="R413" s="217"/>
      <c r="S413" s="217"/>
      <c r="T413" s="218"/>
      <c r="AT413" s="219" t="s">
        <v>238</v>
      </c>
      <c r="AU413" s="219" t="s">
        <v>82</v>
      </c>
      <c r="AV413" s="14" t="s">
        <v>82</v>
      </c>
      <c r="AW413" s="14" t="s">
        <v>35</v>
      </c>
      <c r="AX413" s="14" t="s">
        <v>73</v>
      </c>
      <c r="AY413" s="219" t="s">
        <v>226</v>
      </c>
    </row>
    <row r="414" spans="1:65" s="15" customFormat="1" ht="11.25">
      <c r="B414" s="220"/>
      <c r="C414" s="221"/>
      <c r="D414" s="200" t="s">
        <v>238</v>
      </c>
      <c r="E414" s="222" t="s">
        <v>19</v>
      </c>
      <c r="F414" s="223" t="s">
        <v>241</v>
      </c>
      <c r="G414" s="221"/>
      <c r="H414" s="224">
        <v>12</v>
      </c>
      <c r="I414" s="225"/>
      <c r="J414" s="221"/>
      <c r="K414" s="221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238</v>
      </c>
      <c r="AU414" s="230" t="s">
        <v>82</v>
      </c>
      <c r="AV414" s="15" t="s">
        <v>143</v>
      </c>
      <c r="AW414" s="15" t="s">
        <v>35</v>
      </c>
      <c r="AX414" s="15" t="s">
        <v>80</v>
      </c>
      <c r="AY414" s="230" t="s">
        <v>226</v>
      </c>
    </row>
    <row r="415" spans="1:65" s="2" customFormat="1" ht="16.5" customHeight="1">
      <c r="A415" s="36"/>
      <c r="B415" s="37"/>
      <c r="C415" s="180" t="s">
        <v>1170</v>
      </c>
      <c r="D415" s="180" t="s">
        <v>229</v>
      </c>
      <c r="E415" s="181" t="s">
        <v>2769</v>
      </c>
      <c r="F415" s="182" t="s">
        <v>2770</v>
      </c>
      <c r="G415" s="183" t="s">
        <v>261</v>
      </c>
      <c r="H415" s="184">
        <v>3</v>
      </c>
      <c r="I415" s="185"/>
      <c r="J415" s="186">
        <f>ROUND(I415*H415,2)</f>
        <v>0</v>
      </c>
      <c r="K415" s="182" t="s">
        <v>233</v>
      </c>
      <c r="L415" s="41"/>
      <c r="M415" s="187" t="s">
        <v>19</v>
      </c>
      <c r="N415" s="188" t="s">
        <v>44</v>
      </c>
      <c r="O415" s="66"/>
      <c r="P415" s="189">
        <f>O415*H415</f>
        <v>0</v>
      </c>
      <c r="Q415" s="189">
        <v>0</v>
      </c>
      <c r="R415" s="189">
        <f>Q415*H415</f>
        <v>0</v>
      </c>
      <c r="S415" s="189">
        <v>0</v>
      </c>
      <c r="T415" s="190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91" t="s">
        <v>234</v>
      </c>
      <c r="AT415" s="191" t="s">
        <v>229</v>
      </c>
      <c r="AU415" s="191" t="s">
        <v>82</v>
      </c>
      <c r="AY415" s="19" t="s">
        <v>226</v>
      </c>
      <c r="BE415" s="192">
        <f>IF(N415="základní",J415,0)</f>
        <v>0</v>
      </c>
      <c r="BF415" s="192">
        <f>IF(N415="snížená",J415,0)</f>
        <v>0</v>
      </c>
      <c r="BG415" s="192">
        <f>IF(N415="zákl. přenesená",J415,0)</f>
        <v>0</v>
      </c>
      <c r="BH415" s="192">
        <f>IF(N415="sníž. přenesená",J415,0)</f>
        <v>0</v>
      </c>
      <c r="BI415" s="192">
        <f>IF(N415="nulová",J415,0)</f>
        <v>0</v>
      </c>
      <c r="BJ415" s="19" t="s">
        <v>80</v>
      </c>
      <c r="BK415" s="192">
        <f>ROUND(I415*H415,2)</f>
        <v>0</v>
      </c>
      <c r="BL415" s="19" t="s">
        <v>234</v>
      </c>
      <c r="BM415" s="191" t="s">
        <v>4529</v>
      </c>
    </row>
    <row r="416" spans="1:65" s="2" customFormat="1" ht="11.25">
      <c r="A416" s="36"/>
      <c r="B416" s="37"/>
      <c r="C416" s="38"/>
      <c r="D416" s="193" t="s">
        <v>236</v>
      </c>
      <c r="E416" s="38"/>
      <c r="F416" s="194" t="s">
        <v>2772</v>
      </c>
      <c r="G416" s="38"/>
      <c r="H416" s="38"/>
      <c r="I416" s="195"/>
      <c r="J416" s="38"/>
      <c r="K416" s="38"/>
      <c r="L416" s="41"/>
      <c r="M416" s="196"/>
      <c r="N416" s="197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236</v>
      </c>
      <c r="AU416" s="19" t="s">
        <v>82</v>
      </c>
    </row>
    <row r="417" spans="1:65" s="2" customFormat="1" ht="16.5" customHeight="1">
      <c r="A417" s="36"/>
      <c r="B417" s="37"/>
      <c r="C417" s="180" t="s">
        <v>1776</v>
      </c>
      <c r="D417" s="180" t="s">
        <v>229</v>
      </c>
      <c r="E417" s="181" t="s">
        <v>2773</v>
      </c>
      <c r="F417" s="182" t="s">
        <v>2774</v>
      </c>
      <c r="G417" s="183" t="s">
        <v>261</v>
      </c>
      <c r="H417" s="184">
        <v>1</v>
      </c>
      <c r="I417" s="185"/>
      <c r="J417" s="186">
        <f>ROUND(I417*H417,2)</f>
        <v>0</v>
      </c>
      <c r="K417" s="182" t="s">
        <v>233</v>
      </c>
      <c r="L417" s="41"/>
      <c r="M417" s="187" t="s">
        <v>19</v>
      </c>
      <c r="N417" s="188" t="s">
        <v>44</v>
      </c>
      <c r="O417" s="66"/>
      <c r="P417" s="189">
        <f>O417*H417</f>
        <v>0</v>
      </c>
      <c r="Q417" s="189">
        <v>0</v>
      </c>
      <c r="R417" s="189">
        <f>Q417*H417</f>
        <v>0</v>
      </c>
      <c r="S417" s="189">
        <v>0</v>
      </c>
      <c r="T417" s="190">
        <f>S417*H417</f>
        <v>0</v>
      </c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R417" s="191" t="s">
        <v>234</v>
      </c>
      <c r="AT417" s="191" t="s">
        <v>229</v>
      </c>
      <c r="AU417" s="191" t="s">
        <v>82</v>
      </c>
      <c r="AY417" s="19" t="s">
        <v>226</v>
      </c>
      <c r="BE417" s="192">
        <f>IF(N417="základní",J417,0)</f>
        <v>0</v>
      </c>
      <c r="BF417" s="192">
        <f>IF(N417="snížená",J417,0)</f>
        <v>0</v>
      </c>
      <c r="BG417" s="192">
        <f>IF(N417="zákl. přenesená",J417,0)</f>
        <v>0</v>
      </c>
      <c r="BH417" s="192">
        <f>IF(N417="sníž. přenesená",J417,0)</f>
        <v>0</v>
      </c>
      <c r="BI417" s="192">
        <f>IF(N417="nulová",J417,0)</f>
        <v>0</v>
      </c>
      <c r="BJ417" s="19" t="s">
        <v>80</v>
      </c>
      <c r="BK417" s="192">
        <f>ROUND(I417*H417,2)</f>
        <v>0</v>
      </c>
      <c r="BL417" s="19" t="s">
        <v>234</v>
      </c>
      <c r="BM417" s="191" t="s">
        <v>4530</v>
      </c>
    </row>
    <row r="418" spans="1:65" s="2" customFormat="1" ht="11.25">
      <c r="A418" s="36"/>
      <c r="B418" s="37"/>
      <c r="C418" s="38"/>
      <c r="D418" s="193" t="s">
        <v>236</v>
      </c>
      <c r="E418" s="38"/>
      <c r="F418" s="194" t="s">
        <v>2776</v>
      </c>
      <c r="G418" s="38"/>
      <c r="H418" s="38"/>
      <c r="I418" s="195"/>
      <c r="J418" s="38"/>
      <c r="K418" s="38"/>
      <c r="L418" s="41"/>
      <c r="M418" s="196"/>
      <c r="N418" s="197"/>
      <c r="O418" s="66"/>
      <c r="P418" s="66"/>
      <c r="Q418" s="66"/>
      <c r="R418" s="66"/>
      <c r="S418" s="66"/>
      <c r="T418" s="67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T418" s="19" t="s">
        <v>236</v>
      </c>
      <c r="AU418" s="19" t="s">
        <v>82</v>
      </c>
    </row>
    <row r="419" spans="1:65" s="2" customFormat="1" ht="16.5" customHeight="1">
      <c r="A419" s="36"/>
      <c r="B419" s="37"/>
      <c r="C419" s="180" t="s">
        <v>1780</v>
      </c>
      <c r="D419" s="180" t="s">
        <v>229</v>
      </c>
      <c r="E419" s="181" t="s">
        <v>2777</v>
      </c>
      <c r="F419" s="182" t="s">
        <v>2778</v>
      </c>
      <c r="G419" s="183" t="s">
        <v>261</v>
      </c>
      <c r="H419" s="184">
        <v>3</v>
      </c>
      <c r="I419" s="185"/>
      <c r="J419" s="186">
        <f>ROUND(I419*H419,2)</f>
        <v>0</v>
      </c>
      <c r="K419" s="182" t="s">
        <v>233</v>
      </c>
      <c r="L419" s="41"/>
      <c r="M419" s="187" t="s">
        <v>19</v>
      </c>
      <c r="N419" s="188" t="s">
        <v>44</v>
      </c>
      <c r="O419" s="66"/>
      <c r="P419" s="189">
        <f>O419*H419</f>
        <v>0</v>
      </c>
      <c r="Q419" s="189">
        <v>0</v>
      </c>
      <c r="R419" s="189">
        <f>Q419*H419</f>
        <v>0</v>
      </c>
      <c r="S419" s="189">
        <v>0</v>
      </c>
      <c r="T419" s="190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91" t="s">
        <v>234</v>
      </c>
      <c r="AT419" s="191" t="s">
        <v>229</v>
      </c>
      <c r="AU419" s="191" t="s">
        <v>82</v>
      </c>
      <c r="AY419" s="19" t="s">
        <v>226</v>
      </c>
      <c r="BE419" s="192">
        <f>IF(N419="základní",J419,0)</f>
        <v>0</v>
      </c>
      <c r="BF419" s="192">
        <f>IF(N419="snížená",J419,0)</f>
        <v>0</v>
      </c>
      <c r="BG419" s="192">
        <f>IF(N419="zákl. přenesená",J419,0)</f>
        <v>0</v>
      </c>
      <c r="BH419" s="192">
        <f>IF(N419="sníž. přenesená",J419,0)</f>
        <v>0</v>
      </c>
      <c r="BI419" s="192">
        <f>IF(N419="nulová",J419,0)</f>
        <v>0</v>
      </c>
      <c r="BJ419" s="19" t="s">
        <v>80</v>
      </c>
      <c r="BK419" s="192">
        <f>ROUND(I419*H419,2)</f>
        <v>0</v>
      </c>
      <c r="BL419" s="19" t="s">
        <v>234</v>
      </c>
      <c r="BM419" s="191" t="s">
        <v>4531</v>
      </c>
    </row>
    <row r="420" spans="1:65" s="2" customFormat="1" ht="11.25">
      <c r="A420" s="36"/>
      <c r="B420" s="37"/>
      <c r="C420" s="38"/>
      <c r="D420" s="193" t="s">
        <v>236</v>
      </c>
      <c r="E420" s="38"/>
      <c r="F420" s="194" t="s">
        <v>2780</v>
      </c>
      <c r="G420" s="38"/>
      <c r="H420" s="38"/>
      <c r="I420" s="195"/>
      <c r="J420" s="38"/>
      <c r="K420" s="38"/>
      <c r="L420" s="41"/>
      <c r="M420" s="196"/>
      <c r="N420" s="197"/>
      <c r="O420" s="66"/>
      <c r="P420" s="66"/>
      <c r="Q420" s="66"/>
      <c r="R420" s="66"/>
      <c r="S420" s="66"/>
      <c r="T420" s="67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T420" s="19" t="s">
        <v>236</v>
      </c>
      <c r="AU420" s="19" t="s">
        <v>82</v>
      </c>
    </row>
    <row r="421" spans="1:65" s="2" customFormat="1" ht="16.5" customHeight="1">
      <c r="A421" s="36"/>
      <c r="B421" s="37"/>
      <c r="C421" s="180" t="s">
        <v>1785</v>
      </c>
      <c r="D421" s="180" t="s">
        <v>229</v>
      </c>
      <c r="E421" s="181" t="s">
        <v>2785</v>
      </c>
      <c r="F421" s="182" t="s">
        <v>2786</v>
      </c>
      <c r="G421" s="183" t="s">
        <v>261</v>
      </c>
      <c r="H421" s="184">
        <v>1</v>
      </c>
      <c r="I421" s="185"/>
      <c r="J421" s="186">
        <f>ROUND(I421*H421,2)</f>
        <v>0</v>
      </c>
      <c r="K421" s="182" t="s">
        <v>233</v>
      </c>
      <c r="L421" s="41"/>
      <c r="M421" s="187" t="s">
        <v>19</v>
      </c>
      <c r="N421" s="188" t="s">
        <v>44</v>
      </c>
      <c r="O421" s="66"/>
      <c r="P421" s="189">
        <f>O421*H421</f>
        <v>0</v>
      </c>
      <c r="Q421" s="189">
        <v>2.8499999999999999E-4</v>
      </c>
      <c r="R421" s="189">
        <f>Q421*H421</f>
        <v>2.8499999999999999E-4</v>
      </c>
      <c r="S421" s="189">
        <v>0</v>
      </c>
      <c r="T421" s="190">
        <f>S421*H421</f>
        <v>0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91" t="s">
        <v>234</v>
      </c>
      <c r="AT421" s="191" t="s">
        <v>229</v>
      </c>
      <c r="AU421" s="191" t="s">
        <v>82</v>
      </c>
      <c r="AY421" s="19" t="s">
        <v>226</v>
      </c>
      <c r="BE421" s="192">
        <f>IF(N421="základní",J421,0)</f>
        <v>0</v>
      </c>
      <c r="BF421" s="192">
        <f>IF(N421="snížená",J421,0)</f>
        <v>0</v>
      </c>
      <c r="BG421" s="192">
        <f>IF(N421="zákl. přenesená",J421,0)</f>
        <v>0</v>
      </c>
      <c r="BH421" s="192">
        <f>IF(N421="sníž. přenesená",J421,0)</f>
        <v>0</v>
      </c>
      <c r="BI421" s="192">
        <f>IF(N421="nulová",J421,0)</f>
        <v>0</v>
      </c>
      <c r="BJ421" s="19" t="s">
        <v>80</v>
      </c>
      <c r="BK421" s="192">
        <f>ROUND(I421*H421,2)</f>
        <v>0</v>
      </c>
      <c r="BL421" s="19" t="s">
        <v>234</v>
      </c>
      <c r="BM421" s="191" t="s">
        <v>4532</v>
      </c>
    </row>
    <row r="422" spans="1:65" s="2" customFormat="1" ht="11.25">
      <c r="A422" s="36"/>
      <c r="B422" s="37"/>
      <c r="C422" s="38"/>
      <c r="D422" s="193" t="s">
        <v>236</v>
      </c>
      <c r="E422" s="38"/>
      <c r="F422" s="194" t="s">
        <v>2788</v>
      </c>
      <c r="G422" s="38"/>
      <c r="H422" s="38"/>
      <c r="I422" s="195"/>
      <c r="J422" s="38"/>
      <c r="K422" s="38"/>
      <c r="L422" s="41"/>
      <c r="M422" s="196"/>
      <c r="N422" s="197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236</v>
      </c>
      <c r="AU422" s="19" t="s">
        <v>82</v>
      </c>
    </row>
    <row r="423" spans="1:65" s="2" customFormat="1" ht="16.5" customHeight="1">
      <c r="A423" s="36"/>
      <c r="B423" s="37"/>
      <c r="C423" s="180" t="s">
        <v>1789</v>
      </c>
      <c r="D423" s="180" t="s">
        <v>229</v>
      </c>
      <c r="E423" s="181" t="s">
        <v>2789</v>
      </c>
      <c r="F423" s="182" t="s">
        <v>2790</v>
      </c>
      <c r="G423" s="183" t="s">
        <v>328</v>
      </c>
      <c r="H423" s="184">
        <v>34.1</v>
      </c>
      <c r="I423" s="185"/>
      <c r="J423" s="186">
        <f>ROUND(I423*H423,2)</f>
        <v>0</v>
      </c>
      <c r="K423" s="182" t="s">
        <v>233</v>
      </c>
      <c r="L423" s="41"/>
      <c r="M423" s="187" t="s">
        <v>19</v>
      </c>
      <c r="N423" s="188" t="s">
        <v>44</v>
      </c>
      <c r="O423" s="66"/>
      <c r="P423" s="189">
        <f>O423*H423</f>
        <v>0</v>
      </c>
      <c r="Q423" s="189">
        <v>0</v>
      </c>
      <c r="R423" s="189">
        <f>Q423*H423</f>
        <v>0</v>
      </c>
      <c r="S423" s="189">
        <v>0</v>
      </c>
      <c r="T423" s="190">
        <f>S423*H423</f>
        <v>0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91" t="s">
        <v>234</v>
      </c>
      <c r="AT423" s="191" t="s">
        <v>229</v>
      </c>
      <c r="AU423" s="191" t="s">
        <v>82</v>
      </c>
      <c r="AY423" s="19" t="s">
        <v>226</v>
      </c>
      <c r="BE423" s="192">
        <f>IF(N423="základní",J423,0)</f>
        <v>0</v>
      </c>
      <c r="BF423" s="192">
        <f>IF(N423="snížená",J423,0)</f>
        <v>0</v>
      </c>
      <c r="BG423" s="192">
        <f>IF(N423="zákl. přenesená",J423,0)</f>
        <v>0</v>
      </c>
      <c r="BH423" s="192">
        <f>IF(N423="sníž. přenesená",J423,0)</f>
        <v>0</v>
      </c>
      <c r="BI423" s="192">
        <f>IF(N423="nulová",J423,0)</f>
        <v>0</v>
      </c>
      <c r="BJ423" s="19" t="s">
        <v>80</v>
      </c>
      <c r="BK423" s="192">
        <f>ROUND(I423*H423,2)</f>
        <v>0</v>
      </c>
      <c r="BL423" s="19" t="s">
        <v>234</v>
      </c>
      <c r="BM423" s="191" t="s">
        <v>4533</v>
      </c>
    </row>
    <row r="424" spans="1:65" s="2" customFormat="1" ht="11.25">
      <c r="A424" s="36"/>
      <c r="B424" s="37"/>
      <c r="C424" s="38"/>
      <c r="D424" s="193" t="s">
        <v>236</v>
      </c>
      <c r="E424" s="38"/>
      <c r="F424" s="194" t="s">
        <v>2792</v>
      </c>
      <c r="G424" s="38"/>
      <c r="H424" s="38"/>
      <c r="I424" s="195"/>
      <c r="J424" s="38"/>
      <c r="K424" s="38"/>
      <c r="L424" s="41"/>
      <c r="M424" s="196"/>
      <c r="N424" s="197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236</v>
      </c>
      <c r="AU424" s="19" t="s">
        <v>82</v>
      </c>
    </row>
    <row r="425" spans="1:65" s="2" customFormat="1" ht="16.5" customHeight="1">
      <c r="A425" s="36"/>
      <c r="B425" s="37"/>
      <c r="C425" s="180" t="s">
        <v>1794</v>
      </c>
      <c r="D425" s="180" t="s">
        <v>229</v>
      </c>
      <c r="E425" s="181" t="s">
        <v>2793</v>
      </c>
      <c r="F425" s="182" t="s">
        <v>2794</v>
      </c>
      <c r="G425" s="183" t="s">
        <v>328</v>
      </c>
      <c r="H425" s="184">
        <v>11</v>
      </c>
      <c r="I425" s="185"/>
      <c r="J425" s="186">
        <f>ROUND(I425*H425,2)</f>
        <v>0</v>
      </c>
      <c r="K425" s="182" t="s">
        <v>233</v>
      </c>
      <c r="L425" s="41"/>
      <c r="M425" s="187" t="s">
        <v>19</v>
      </c>
      <c r="N425" s="188" t="s">
        <v>44</v>
      </c>
      <c r="O425" s="66"/>
      <c r="P425" s="189">
        <f>O425*H425</f>
        <v>0</v>
      </c>
      <c r="Q425" s="189">
        <v>0</v>
      </c>
      <c r="R425" s="189">
        <f>Q425*H425</f>
        <v>0</v>
      </c>
      <c r="S425" s="189">
        <v>0</v>
      </c>
      <c r="T425" s="190">
        <f>S425*H425</f>
        <v>0</v>
      </c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R425" s="191" t="s">
        <v>234</v>
      </c>
      <c r="AT425" s="191" t="s">
        <v>229</v>
      </c>
      <c r="AU425" s="191" t="s">
        <v>82</v>
      </c>
      <c r="AY425" s="19" t="s">
        <v>226</v>
      </c>
      <c r="BE425" s="192">
        <f>IF(N425="základní",J425,0)</f>
        <v>0</v>
      </c>
      <c r="BF425" s="192">
        <f>IF(N425="snížená",J425,0)</f>
        <v>0</v>
      </c>
      <c r="BG425" s="192">
        <f>IF(N425="zákl. přenesená",J425,0)</f>
        <v>0</v>
      </c>
      <c r="BH425" s="192">
        <f>IF(N425="sníž. přenesená",J425,0)</f>
        <v>0</v>
      </c>
      <c r="BI425" s="192">
        <f>IF(N425="nulová",J425,0)</f>
        <v>0</v>
      </c>
      <c r="BJ425" s="19" t="s">
        <v>80</v>
      </c>
      <c r="BK425" s="192">
        <f>ROUND(I425*H425,2)</f>
        <v>0</v>
      </c>
      <c r="BL425" s="19" t="s">
        <v>234</v>
      </c>
      <c r="BM425" s="191" t="s">
        <v>4534</v>
      </c>
    </row>
    <row r="426" spans="1:65" s="2" customFormat="1" ht="11.25">
      <c r="A426" s="36"/>
      <c r="B426" s="37"/>
      <c r="C426" s="38"/>
      <c r="D426" s="193" t="s">
        <v>236</v>
      </c>
      <c r="E426" s="38"/>
      <c r="F426" s="194" t="s">
        <v>2796</v>
      </c>
      <c r="G426" s="38"/>
      <c r="H426" s="38"/>
      <c r="I426" s="195"/>
      <c r="J426" s="38"/>
      <c r="K426" s="38"/>
      <c r="L426" s="41"/>
      <c r="M426" s="196"/>
      <c r="N426" s="197"/>
      <c r="O426" s="66"/>
      <c r="P426" s="66"/>
      <c r="Q426" s="66"/>
      <c r="R426" s="66"/>
      <c r="S426" s="66"/>
      <c r="T426" s="67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T426" s="19" t="s">
        <v>236</v>
      </c>
      <c r="AU426" s="19" t="s">
        <v>82</v>
      </c>
    </row>
    <row r="427" spans="1:65" s="2" customFormat="1" ht="24.2" customHeight="1">
      <c r="A427" s="36"/>
      <c r="B427" s="37"/>
      <c r="C427" s="180" t="s">
        <v>1800</v>
      </c>
      <c r="D427" s="180" t="s">
        <v>229</v>
      </c>
      <c r="E427" s="181" t="s">
        <v>457</v>
      </c>
      <c r="F427" s="182" t="s">
        <v>458</v>
      </c>
      <c r="G427" s="183" t="s">
        <v>245</v>
      </c>
      <c r="H427" s="184">
        <v>0.192</v>
      </c>
      <c r="I427" s="185"/>
      <c r="J427" s="186">
        <f>ROUND(I427*H427,2)</f>
        <v>0</v>
      </c>
      <c r="K427" s="182" t="s">
        <v>233</v>
      </c>
      <c r="L427" s="41"/>
      <c r="M427" s="187" t="s">
        <v>19</v>
      </c>
      <c r="N427" s="188" t="s">
        <v>44</v>
      </c>
      <c r="O427" s="66"/>
      <c r="P427" s="189">
        <f>O427*H427</f>
        <v>0</v>
      </c>
      <c r="Q427" s="189">
        <v>0</v>
      </c>
      <c r="R427" s="189">
        <f>Q427*H427</f>
        <v>0</v>
      </c>
      <c r="S427" s="189">
        <v>0</v>
      </c>
      <c r="T427" s="190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91" t="s">
        <v>234</v>
      </c>
      <c r="AT427" s="191" t="s">
        <v>229</v>
      </c>
      <c r="AU427" s="191" t="s">
        <v>82</v>
      </c>
      <c r="AY427" s="19" t="s">
        <v>226</v>
      </c>
      <c r="BE427" s="192">
        <f>IF(N427="základní",J427,0)</f>
        <v>0</v>
      </c>
      <c r="BF427" s="192">
        <f>IF(N427="snížená",J427,0)</f>
        <v>0</v>
      </c>
      <c r="BG427" s="192">
        <f>IF(N427="zákl. přenesená",J427,0)</f>
        <v>0</v>
      </c>
      <c r="BH427" s="192">
        <f>IF(N427="sníž. přenesená",J427,0)</f>
        <v>0</v>
      </c>
      <c r="BI427" s="192">
        <f>IF(N427="nulová",J427,0)</f>
        <v>0</v>
      </c>
      <c r="BJ427" s="19" t="s">
        <v>80</v>
      </c>
      <c r="BK427" s="192">
        <f>ROUND(I427*H427,2)</f>
        <v>0</v>
      </c>
      <c r="BL427" s="19" t="s">
        <v>234</v>
      </c>
      <c r="BM427" s="191" t="s">
        <v>4535</v>
      </c>
    </row>
    <row r="428" spans="1:65" s="2" customFormat="1" ht="11.25">
      <c r="A428" s="36"/>
      <c r="B428" s="37"/>
      <c r="C428" s="38"/>
      <c r="D428" s="193" t="s">
        <v>236</v>
      </c>
      <c r="E428" s="38"/>
      <c r="F428" s="194" t="s">
        <v>460</v>
      </c>
      <c r="G428" s="38"/>
      <c r="H428" s="38"/>
      <c r="I428" s="195"/>
      <c r="J428" s="38"/>
      <c r="K428" s="38"/>
      <c r="L428" s="41"/>
      <c r="M428" s="196"/>
      <c r="N428" s="197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236</v>
      </c>
      <c r="AU428" s="19" t="s">
        <v>82</v>
      </c>
    </row>
    <row r="429" spans="1:65" s="12" customFormat="1" ht="22.9" customHeight="1">
      <c r="B429" s="164"/>
      <c r="C429" s="165"/>
      <c r="D429" s="166" t="s">
        <v>72</v>
      </c>
      <c r="E429" s="178" t="s">
        <v>2798</v>
      </c>
      <c r="F429" s="178" t="s">
        <v>2799</v>
      </c>
      <c r="G429" s="165"/>
      <c r="H429" s="165"/>
      <c r="I429" s="168"/>
      <c r="J429" s="179">
        <f>BK429</f>
        <v>0</v>
      </c>
      <c r="K429" s="165"/>
      <c r="L429" s="170"/>
      <c r="M429" s="171"/>
      <c r="N429" s="172"/>
      <c r="O429" s="172"/>
      <c r="P429" s="173">
        <f>SUM(P430:P460)</f>
        <v>0</v>
      </c>
      <c r="Q429" s="172"/>
      <c r="R429" s="173">
        <f>SUM(R430:R460)</f>
        <v>4.5200539500000005E-2</v>
      </c>
      <c r="S429" s="172"/>
      <c r="T429" s="174">
        <f>SUM(T430:T460)</f>
        <v>0</v>
      </c>
      <c r="AR429" s="175" t="s">
        <v>82</v>
      </c>
      <c r="AT429" s="176" t="s">
        <v>72</v>
      </c>
      <c r="AU429" s="176" t="s">
        <v>80</v>
      </c>
      <c r="AY429" s="175" t="s">
        <v>226</v>
      </c>
      <c r="BK429" s="177">
        <f>SUM(BK430:BK460)</f>
        <v>0</v>
      </c>
    </row>
    <row r="430" spans="1:65" s="2" customFormat="1" ht="21.75" customHeight="1">
      <c r="A430" s="36"/>
      <c r="B430" s="37"/>
      <c r="C430" s="180" t="s">
        <v>1805</v>
      </c>
      <c r="D430" s="180" t="s">
        <v>229</v>
      </c>
      <c r="E430" s="181" t="s">
        <v>2800</v>
      </c>
      <c r="F430" s="182" t="s">
        <v>2801</v>
      </c>
      <c r="G430" s="183" t="s">
        <v>328</v>
      </c>
      <c r="H430" s="184">
        <v>10</v>
      </c>
      <c r="I430" s="185"/>
      <c r="J430" s="186">
        <f>ROUND(I430*H430,2)</f>
        <v>0</v>
      </c>
      <c r="K430" s="182" t="s">
        <v>233</v>
      </c>
      <c r="L430" s="41"/>
      <c r="M430" s="187" t="s">
        <v>19</v>
      </c>
      <c r="N430" s="188" t="s">
        <v>44</v>
      </c>
      <c r="O430" s="66"/>
      <c r="P430" s="189">
        <f>O430*H430</f>
        <v>0</v>
      </c>
      <c r="Q430" s="189">
        <v>8.3765E-4</v>
      </c>
      <c r="R430" s="189">
        <f>Q430*H430</f>
        <v>8.3765000000000003E-3</v>
      </c>
      <c r="S430" s="189">
        <v>0</v>
      </c>
      <c r="T430" s="190">
        <f>S430*H430</f>
        <v>0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91" t="s">
        <v>234</v>
      </c>
      <c r="AT430" s="191" t="s">
        <v>229</v>
      </c>
      <c r="AU430" s="191" t="s">
        <v>82</v>
      </c>
      <c r="AY430" s="19" t="s">
        <v>226</v>
      </c>
      <c r="BE430" s="192">
        <f>IF(N430="základní",J430,0)</f>
        <v>0</v>
      </c>
      <c r="BF430" s="192">
        <f>IF(N430="snížená",J430,0)</f>
        <v>0</v>
      </c>
      <c r="BG430" s="192">
        <f>IF(N430="zákl. přenesená",J430,0)</f>
        <v>0</v>
      </c>
      <c r="BH430" s="192">
        <f>IF(N430="sníž. přenesená",J430,0)</f>
        <v>0</v>
      </c>
      <c r="BI430" s="192">
        <f>IF(N430="nulová",J430,0)</f>
        <v>0</v>
      </c>
      <c r="BJ430" s="19" t="s">
        <v>80</v>
      </c>
      <c r="BK430" s="192">
        <f>ROUND(I430*H430,2)</f>
        <v>0</v>
      </c>
      <c r="BL430" s="19" t="s">
        <v>234</v>
      </c>
      <c r="BM430" s="191" t="s">
        <v>4536</v>
      </c>
    </row>
    <row r="431" spans="1:65" s="2" customFormat="1" ht="11.25">
      <c r="A431" s="36"/>
      <c r="B431" s="37"/>
      <c r="C431" s="38"/>
      <c r="D431" s="193" t="s">
        <v>236</v>
      </c>
      <c r="E431" s="38"/>
      <c r="F431" s="194" t="s">
        <v>2803</v>
      </c>
      <c r="G431" s="38"/>
      <c r="H431" s="38"/>
      <c r="I431" s="195"/>
      <c r="J431" s="38"/>
      <c r="K431" s="38"/>
      <c r="L431" s="41"/>
      <c r="M431" s="196"/>
      <c r="N431" s="197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236</v>
      </c>
      <c r="AU431" s="19" t="s">
        <v>82</v>
      </c>
    </row>
    <row r="432" spans="1:65" s="13" customFormat="1" ht="11.25">
      <c r="B432" s="198"/>
      <c r="C432" s="199"/>
      <c r="D432" s="200" t="s">
        <v>238</v>
      </c>
      <c r="E432" s="201" t="s">
        <v>19</v>
      </c>
      <c r="F432" s="202" t="s">
        <v>2768</v>
      </c>
      <c r="G432" s="199"/>
      <c r="H432" s="201" t="s">
        <v>19</v>
      </c>
      <c r="I432" s="203"/>
      <c r="J432" s="199"/>
      <c r="K432" s="199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238</v>
      </c>
      <c r="AU432" s="208" t="s">
        <v>82</v>
      </c>
      <c r="AV432" s="13" t="s">
        <v>80</v>
      </c>
      <c r="AW432" s="13" t="s">
        <v>35</v>
      </c>
      <c r="AX432" s="13" t="s">
        <v>73</v>
      </c>
      <c r="AY432" s="208" t="s">
        <v>226</v>
      </c>
    </row>
    <row r="433" spans="1:65" s="14" customFormat="1" ht="11.25">
      <c r="B433" s="209"/>
      <c r="C433" s="210"/>
      <c r="D433" s="200" t="s">
        <v>238</v>
      </c>
      <c r="E433" s="211" t="s">
        <v>19</v>
      </c>
      <c r="F433" s="212" t="s">
        <v>1394</v>
      </c>
      <c r="G433" s="210"/>
      <c r="H433" s="213">
        <v>10</v>
      </c>
      <c r="I433" s="214"/>
      <c r="J433" s="210"/>
      <c r="K433" s="210"/>
      <c r="L433" s="215"/>
      <c r="M433" s="216"/>
      <c r="N433" s="217"/>
      <c r="O433" s="217"/>
      <c r="P433" s="217"/>
      <c r="Q433" s="217"/>
      <c r="R433" s="217"/>
      <c r="S433" s="217"/>
      <c r="T433" s="218"/>
      <c r="AT433" s="219" t="s">
        <v>238</v>
      </c>
      <c r="AU433" s="219" t="s">
        <v>82</v>
      </c>
      <c r="AV433" s="14" t="s">
        <v>82</v>
      </c>
      <c r="AW433" s="14" t="s">
        <v>35</v>
      </c>
      <c r="AX433" s="14" t="s">
        <v>73</v>
      </c>
      <c r="AY433" s="219" t="s">
        <v>226</v>
      </c>
    </row>
    <row r="434" spans="1:65" s="15" customFormat="1" ht="11.25">
      <c r="B434" s="220"/>
      <c r="C434" s="221"/>
      <c r="D434" s="200" t="s">
        <v>238</v>
      </c>
      <c r="E434" s="222" t="s">
        <v>19</v>
      </c>
      <c r="F434" s="223" t="s">
        <v>241</v>
      </c>
      <c r="G434" s="221"/>
      <c r="H434" s="224">
        <v>10</v>
      </c>
      <c r="I434" s="225"/>
      <c r="J434" s="221"/>
      <c r="K434" s="221"/>
      <c r="L434" s="226"/>
      <c r="M434" s="227"/>
      <c r="N434" s="228"/>
      <c r="O434" s="228"/>
      <c r="P434" s="228"/>
      <c r="Q434" s="228"/>
      <c r="R434" s="228"/>
      <c r="S434" s="228"/>
      <c r="T434" s="229"/>
      <c r="AT434" s="230" t="s">
        <v>238</v>
      </c>
      <c r="AU434" s="230" t="s">
        <v>82</v>
      </c>
      <c r="AV434" s="15" t="s">
        <v>143</v>
      </c>
      <c r="AW434" s="15" t="s">
        <v>35</v>
      </c>
      <c r="AX434" s="15" t="s">
        <v>80</v>
      </c>
      <c r="AY434" s="230" t="s">
        <v>226</v>
      </c>
    </row>
    <row r="435" spans="1:65" s="2" customFormat="1" ht="21.75" customHeight="1">
      <c r="A435" s="36"/>
      <c r="B435" s="37"/>
      <c r="C435" s="180" t="s">
        <v>1812</v>
      </c>
      <c r="D435" s="180" t="s">
        <v>229</v>
      </c>
      <c r="E435" s="181" t="s">
        <v>2809</v>
      </c>
      <c r="F435" s="182" t="s">
        <v>2810</v>
      </c>
      <c r="G435" s="183" t="s">
        <v>328</v>
      </c>
      <c r="H435" s="184">
        <v>14</v>
      </c>
      <c r="I435" s="185"/>
      <c r="J435" s="186">
        <f>ROUND(I435*H435,2)</f>
        <v>0</v>
      </c>
      <c r="K435" s="182" t="s">
        <v>233</v>
      </c>
      <c r="L435" s="41"/>
      <c r="M435" s="187" t="s">
        <v>19</v>
      </c>
      <c r="N435" s="188" t="s">
        <v>44</v>
      </c>
      <c r="O435" s="66"/>
      <c r="P435" s="189">
        <f>O435*H435</f>
        <v>0</v>
      </c>
      <c r="Q435" s="189">
        <v>9.76972E-4</v>
      </c>
      <c r="R435" s="189">
        <f>Q435*H435</f>
        <v>1.3677608000000001E-2</v>
      </c>
      <c r="S435" s="189">
        <v>0</v>
      </c>
      <c r="T435" s="190">
        <f>S435*H435</f>
        <v>0</v>
      </c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R435" s="191" t="s">
        <v>234</v>
      </c>
      <c r="AT435" s="191" t="s">
        <v>229</v>
      </c>
      <c r="AU435" s="191" t="s">
        <v>82</v>
      </c>
      <c r="AY435" s="19" t="s">
        <v>226</v>
      </c>
      <c r="BE435" s="192">
        <f>IF(N435="základní",J435,0)</f>
        <v>0</v>
      </c>
      <c r="BF435" s="192">
        <f>IF(N435="snížená",J435,0)</f>
        <v>0</v>
      </c>
      <c r="BG435" s="192">
        <f>IF(N435="zákl. přenesená",J435,0)</f>
        <v>0</v>
      </c>
      <c r="BH435" s="192">
        <f>IF(N435="sníž. přenesená",J435,0)</f>
        <v>0</v>
      </c>
      <c r="BI435" s="192">
        <f>IF(N435="nulová",J435,0)</f>
        <v>0</v>
      </c>
      <c r="BJ435" s="19" t="s">
        <v>80</v>
      </c>
      <c r="BK435" s="192">
        <f>ROUND(I435*H435,2)</f>
        <v>0</v>
      </c>
      <c r="BL435" s="19" t="s">
        <v>234</v>
      </c>
      <c r="BM435" s="191" t="s">
        <v>4537</v>
      </c>
    </row>
    <row r="436" spans="1:65" s="2" customFormat="1" ht="11.25">
      <c r="A436" s="36"/>
      <c r="B436" s="37"/>
      <c r="C436" s="38"/>
      <c r="D436" s="193" t="s">
        <v>236</v>
      </c>
      <c r="E436" s="38"/>
      <c r="F436" s="194" t="s">
        <v>2812</v>
      </c>
      <c r="G436" s="38"/>
      <c r="H436" s="38"/>
      <c r="I436" s="195"/>
      <c r="J436" s="38"/>
      <c r="K436" s="38"/>
      <c r="L436" s="41"/>
      <c r="M436" s="196"/>
      <c r="N436" s="197"/>
      <c r="O436" s="66"/>
      <c r="P436" s="66"/>
      <c r="Q436" s="66"/>
      <c r="R436" s="66"/>
      <c r="S436" s="66"/>
      <c r="T436" s="67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T436" s="19" t="s">
        <v>236</v>
      </c>
      <c r="AU436" s="19" t="s">
        <v>82</v>
      </c>
    </row>
    <row r="437" spans="1:65" s="13" customFormat="1" ht="11.25">
      <c r="B437" s="198"/>
      <c r="C437" s="199"/>
      <c r="D437" s="200" t="s">
        <v>238</v>
      </c>
      <c r="E437" s="201" t="s">
        <v>19</v>
      </c>
      <c r="F437" s="202" t="s">
        <v>2768</v>
      </c>
      <c r="G437" s="199"/>
      <c r="H437" s="201" t="s">
        <v>19</v>
      </c>
      <c r="I437" s="203"/>
      <c r="J437" s="199"/>
      <c r="K437" s="199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238</v>
      </c>
      <c r="AU437" s="208" t="s">
        <v>82</v>
      </c>
      <c r="AV437" s="13" t="s">
        <v>80</v>
      </c>
      <c r="AW437" s="13" t="s">
        <v>35</v>
      </c>
      <c r="AX437" s="13" t="s">
        <v>73</v>
      </c>
      <c r="AY437" s="208" t="s">
        <v>226</v>
      </c>
    </row>
    <row r="438" spans="1:65" s="14" customFormat="1" ht="11.25">
      <c r="B438" s="209"/>
      <c r="C438" s="210"/>
      <c r="D438" s="200" t="s">
        <v>238</v>
      </c>
      <c r="E438" s="211" t="s">
        <v>19</v>
      </c>
      <c r="F438" s="212" t="s">
        <v>1083</v>
      </c>
      <c r="G438" s="210"/>
      <c r="H438" s="213">
        <v>14</v>
      </c>
      <c r="I438" s="214"/>
      <c r="J438" s="210"/>
      <c r="K438" s="210"/>
      <c r="L438" s="215"/>
      <c r="M438" s="216"/>
      <c r="N438" s="217"/>
      <c r="O438" s="217"/>
      <c r="P438" s="217"/>
      <c r="Q438" s="217"/>
      <c r="R438" s="217"/>
      <c r="S438" s="217"/>
      <c r="T438" s="218"/>
      <c r="AT438" s="219" t="s">
        <v>238</v>
      </c>
      <c r="AU438" s="219" t="s">
        <v>82</v>
      </c>
      <c r="AV438" s="14" t="s">
        <v>82</v>
      </c>
      <c r="AW438" s="14" t="s">
        <v>35</v>
      </c>
      <c r="AX438" s="14" t="s">
        <v>73</v>
      </c>
      <c r="AY438" s="219" t="s">
        <v>226</v>
      </c>
    </row>
    <row r="439" spans="1:65" s="15" customFormat="1" ht="11.25">
      <c r="B439" s="220"/>
      <c r="C439" s="221"/>
      <c r="D439" s="200" t="s">
        <v>238</v>
      </c>
      <c r="E439" s="222" t="s">
        <v>19</v>
      </c>
      <c r="F439" s="223" t="s">
        <v>241</v>
      </c>
      <c r="G439" s="221"/>
      <c r="H439" s="224">
        <v>14</v>
      </c>
      <c r="I439" s="225"/>
      <c r="J439" s="221"/>
      <c r="K439" s="221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238</v>
      </c>
      <c r="AU439" s="230" t="s">
        <v>82</v>
      </c>
      <c r="AV439" s="15" t="s">
        <v>143</v>
      </c>
      <c r="AW439" s="15" t="s">
        <v>35</v>
      </c>
      <c r="AX439" s="15" t="s">
        <v>80</v>
      </c>
      <c r="AY439" s="230" t="s">
        <v>226</v>
      </c>
    </row>
    <row r="440" spans="1:65" s="2" customFormat="1" ht="21.75" customHeight="1">
      <c r="A440" s="36"/>
      <c r="B440" s="37"/>
      <c r="C440" s="180" t="s">
        <v>1817</v>
      </c>
      <c r="D440" s="180" t="s">
        <v>229</v>
      </c>
      <c r="E440" s="181" t="s">
        <v>2823</v>
      </c>
      <c r="F440" s="182" t="s">
        <v>2824</v>
      </c>
      <c r="G440" s="183" t="s">
        <v>328</v>
      </c>
      <c r="H440" s="184">
        <v>5</v>
      </c>
      <c r="I440" s="185"/>
      <c r="J440" s="186">
        <f>ROUND(I440*H440,2)</f>
        <v>0</v>
      </c>
      <c r="K440" s="182" t="s">
        <v>233</v>
      </c>
      <c r="L440" s="41"/>
      <c r="M440" s="187" t="s">
        <v>19</v>
      </c>
      <c r="N440" s="188" t="s">
        <v>44</v>
      </c>
      <c r="O440" s="66"/>
      <c r="P440" s="189">
        <f>O440*H440</f>
        <v>0</v>
      </c>
      <c r="Q440" s="189">
        <v>1.525808E-3</v>
      </c>
      <c r="R440" s="189">
        <f>Q440*H440</f>
        <v>7.6290400000000001E-3</v>
      </c>
      <c r="S440" s="189">
        <v>0</v>
      </c>
      <c r="T440" s="190">
        <f>S440*H440</f>
        <v>0</v>
      </c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R440" s="191" t="s">
        <v>234</v>
      </c>
      <c r="AT440" s="191" t="s">
        <v>229</v>
      </c>
      <c r="AU440" s="191" t="s">
        <v>82</v>
      </c>
      <c r="AY440" s="19" t="s">
        <v>226</v>
      </c>
      <c r="BE440" s="192">
        <f>IF(N440="základní",J440,0)</f>
        <v>0</v>
      </c>
      <c r="BF440" s="192">
        <f>IF(N440="snížená",J440,0)</f>
        <v>0</v>
      </c>
      <c r="BG440" s="192">
        <f>IF(N440="zákl. přenesená",J440,0)</f>
        <v>0</v>
      </c>
      <c r="BH440" s="192">
        <f>IF(N440="sníž. přenesená",J440,0)</f>
        <v>0</v>
      </c>
      <c r="BI440" s="192">
        <f>IF(N440="nulová",J440,0)</f>
        <v>0</v>
      </c>
      <c r="BJ440" s="19" t="s">
        <v>80</v>
      </c>
      <c r="BK440" s="192">
        <f>ROUND(I440*H440,2)</f>
        <v>0</v>
      </c>
      <c r="BL440" s="19" t="s">
        <v>234</v>
      </c>
      <c r="BM440" s="191" t="s">
        <v>4538</v>
      </c>
    </row>
    <row r="441" spans="1:65" s="2" customFormat="1" ht="11.25">
      <c r="A441" s="36"/>
      <c r="B441" s="37"/>
      <c r="C441" s="38"/>
      <c r="D441" s="193" t="s">
        <v>236</v>
      </c>
      <c r="E441" s="38"/>
      <c r="F441" s="194" t="s">
        <v>2826</v>
      </c>
      <c r="G441" s="38"/>
      <c r="H441" s="38"/>
      <c r="I441" s="195"/>
      <c r="J441" s="38"/>
      <c r="K441" s="38"/>
      <c r="L441" s="41"/>
      <c r="M441" s="196"/>
      <c r="N441" s="197"/>
      <c r="O441" s="66"/>
      <c r="P441" s="66"/>
      <c r="Q441" s="66"/>
      <c r="R441" s="66"/>
      <c r="S441" s="66"/>
      <c r="T441" s="67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T441" s="19" t="s">
        <v>236</v>
      </c>
      <c r="AU441" s="19" t="s">
        <v>82</v>
      </c>
    </row>
    <row r="442" spans="1:65" s="13" customFormat="1" ht="11.25">
      <c r="B442" s="198"/>
      <c r="C442" s="199"/>
      <c r="D442" s="200" t="s">
        <v>238</v>
      </c>
      <c r="E442" s="201" t="s">
        <v>19</v>
      </c>
      <c r="F442" s="202" t="s">
        <v>2768</v>
      </c>
      <c r="G442" s="199"/>
      <c r="H442" s="201" t="s">
        <v>19</v>
      </c>
      <c r="I442" s="203"/>
      <c r="J442" s="199"/>
      <c r="K442" s="199"/>
      <c r="L442" s="204"/>
      <c r="M442" s="205"/>
      <c r="N442" s="206"/>
      <c r="O442" s="206"/>
      <c r="P442" s="206"/>
      <c r="Q442" s="206"/>
      <c r="R442" s="206"/>
      <c r="S442" s="206"/>
      <c r="T442" s="207"/>
      <c r="AT442" s="208" t="s">
        <v>238</v>
      </c>
      <c r="AU442" s="208" t="s">
        <v>82</v>
      </c>
      <c r="AV442" s="13" t="s">
        <v>80</v>
      </c>
      <c r="AW442" s="13" t="s">
        <v>35</v>
      </c>
      <c r="AX442" s="13" t="s">
        <v>73</v>
      </c>
      <c r="AY442" s="208" t="s">
        <v>226</v>
      </c>
    </row>
    <row r="443" spans="1:65" s="14" customFormat="1" ht="11.25">
      <c r="B443" s="209"/>
      <c r="C443" s="210"/>
      <c r="D443" s="200" t="s">
        <v>238</v>
      </c>
      <c r="E443" s="211" t="s">
        <v>19</v>
      </c>
      <c r="F443" s="212" t="s">
        <v>1169</v>
      </c>
      <c r="G443" s="210"/>
      <c r="H443" s="213">
        <v>5</v>
      </c>
      <c r="I443" s="214"/>
      <c r="J443" s="210"/>
      <c r="K443" s="210"/>
      <c r="L443" s="215"/>
      <c r="M443" s="216"/>
      <c r="N443" s="217"/>
      <c r="O443" s="217"/>
      <c r="P443" s="217"/>
      <c r="Q443" s="217"/>
      <c r="R443" s="217"/>
      <c r="S443" s="217"/>
      <c r="T443" s="218"/>
      <c r="AT443" s="219" t="s">
        <v>238</v>
      </c>
      <c r="AU443" s="219" t="s">
        <v>82</v>
      </c>
      <c r="AV443" s="14" t="s">
        <v>82</v>
      </c>
      <c r="AW443" s="14" t="s">
        <v>35</v>
      </c>
      <c r="AX443" s="14" t="s">
        <v>73</v>
      </c>
      <c r="AY443" s="219" t="s">
        <v>226</v>
      </c>
    </row>
    <row r="444" spans="1:65" s="15" customFormat="1" ht="11.25">
      <c r="B444" s="220"/>
      <c r="C444" s="221"/>
      <c r="D444" s="200" t="s">
        <v>238</v>
      </c>
      <c r="E444" s="222" t="s">
        <v>19</v>
      </c>
      <c r="F444" s="223" t="s">
        <v>241</v>
      </c>
      <c r="G444" s="221"/>
      <c r="H444" s="224">
        <v>5</v>
      </c>
      <c r="I444" s="225"/>
      <c r="J444" s="221"/>
      <c r="K444" s="221"/>
      <c r="L444" s="226"/>
      <c r="M444" s="227"/>
      <c r="N444" s="228"/>
      <c r="O444" s="228"/>
      <c r="P444" s="228"/>
      <c r="Q444" s="228"/>
      <c r="R444" s="228"/>
      <c r="S444" s="228"/>
      <c r="T444" s="229"/>
      <c r="AT444" s="230" t="s">
        <v>238</v>
      </c>
      <c r="AU444" s="230" t="s">
        <v>82</v>
      </c>
      <c r="AV444" s="15" t="s">
        <v>143</v>
      </c>
      <c r="AW444" s="15" t="s">
        <v>35</v>
      </c>
      <c r="AX444" s="15" t="s">
        <v>80</v>
      </c>
      <c r="AY444" s="230" t="s">
        <v>226</v>
      </c>
    </row>
    <row r="445" spans="1:65" s="2" customFormat="1" ht="24.2" customHeight="1">
      <c r="A445" s="36"/>
      <c r="B445" s="37"/>
      <c r="C445" s="180" t="s">
        <v>1822</v>
      </c>
      <c r="D445" s="180" t="s">
        <v>229</v>
      </c>
      <c r="E445" s="181" t="s">
        <v>2834</v>
      </c>
      <c r="F445" s="182" t="s">
        <v>2835</v>
      </c>
      <c r="G445" s="183" t="s">
        <v>328</v>
      </c>
      <c r="H445" s="184">
        <v>24</v>
      </c>
      <c r="I445" s="185"/>
      <c r="J445" s="186">
        <f>ROUND(I445*H445,2)</f>
        <v>0</v>
      </c>
      <c r="K445" s="182" t="s">
        <v>233</v>
      </c>
      <c r="L445" s="41"/>
      <c r="M445" s="187" t="s">
        <v>19</v>
      </c>
      <c r="N445" s="188" t="s">
        <v>44</v>
      </c>
      <c r="O445" s="66"/>
      <c r="P445" s="189">
        <f>O445*H445</f>
        <v>0</v>
      </c>
      <c r="Q445" s="189">
        <v>7.3860000000000001E-5</v>
      </c>
      <c r="R445" s="189">
        <f>Q445*H445</f>
        <v>1.77264E-3</v>
      </c>
      <c r="S445" s="189">
        <v>0</v>
      </c>
      <c r="T445" s="190">
        <f>S445*H445</f>
        <v>0</v>
      </c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R445" s="191" t="s">
        <v>234</v>
      </c>
      <c r="AT445" s="191" t="s">
        <v>229</v>
      </c>
      <c r="AU445" s="191" t="s">
        <v>82</v>
      </c>
      <c r="AY445" s="19" t="s">
        <v>226</v>
      </c>
      <c r="BE445" s="192">
        <f>IF(N445="základní",J445,0)</f>
        <v>0</v>
      </c>
      <c r="BF445" s="192">
        <f>IF(N445="snížená",J445,0)</f>
        <v>0</v>
      </c>
      <c r="BG445" s="192">
        <f>IF(N445="zákl. přenesená",J445,0)</f>
        <v>0</v>
      </c>
      <c r="BH445" s="192">
        <f>IF(N445="sníž. přenesená",J445,0)</f>
        <v>0</v>
      </c>
      <c r="BI445" s="192">
        <f>IF(N445="nulová",J445,0)</f>
        <v>0</v>
      </c>
      <c r="BJ445" s="19" t="s">
        <v>80</v>
      </c>
      <c r="BK445" s="192">
        <f>ROUND(I445*H445,2)</f>
        <v>0</v>
      </c>
      <c r="BL445" s="19" t="s">
        <v>234</v>
      </c>
      <c r="BM445" s="191" t="s">
        <v>4539</v>
      </c>
    </row>
    <row r="446" spans="1:65" s="2" customFormat="1" ht="11.25">
      <c r="A446" s="36"/>
      <c r="B446" s="37"/>
      <c r="C446" s="38"/>
      <c r="D446" s="193" t="s">
        <v>236</v>
      </c>
      <c r="E446" s="38"/>
      <c r="F446" s="194" t="s">
        <v>2837</v>
      </c>
      <c r="G446" s="38"/>
      <c r="H446" s="38"/>
      <c r="I446" s="195"/>
      <c r="J446" s="38"/>
      <c r="K446" s="38"/>
      <c r="L446" s="41"/>
      <c r="M446" s="196"/>
      <c r="N446" s="197"/>
      <c r="O446" s="66"/>
      <c r="P446" s="66"/>
      <c r="Q446" s="66"/>
      <c r="R446" s="66"/>
      <c r="S446" s="66"/>
      <c r="T446" s="67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T446" s="19" t="s">
        <v>236</v>
      </c>
      <c r="AU446" s="19" t="s">
        <v>82</v>
      </c>
    </row>
    <row r="447" spans="1:65" s="2" customFormat="1" ht="33" customHeight="1">
      <c r="A447" s="36"/>
      <c r="B447" s="37"/>
      <c r="C447" s="180" t="s">
        <v>1829</v>
      </c>
      <c r="D447" s="180" t="s">
        <v>229</v>
      </c>
      <c r="E447" s="181" t="s">
        <v>2838</v>
      </c>
      <c r="F447" s="182" t="s">
        <v>2839</v>
      </c>
      <c r="G447" s="183" t="s">
        <v>328</v>
      </c>
      <c r="H447" s="184">
        <v>5</v>
      </c>
      <c r="I447" s="185"/>
      <c r="J447" s="186">
        <f>ROUND(I447*H447,2)</f>
        <v>0</v>
      </c>
      <c r="K447" s="182" t="s">
        <v>233</v>
      </c>
      <c r="L447" s="41"/>
      <c r="M447" s="187" t="s">
        <v>19</v>
      </c>
      <c r="N447" s="188" t="s">
        <v>44</v>
      </c>
      <c r="O447" s="66"/>
      <c r="P447" s="189">
        <f>O447*H447</f>
        <v>0</v>
      </c>
      <c r="Q447" s="189">
        <v>9.4640000000000002E-5</v>
      </c>
      <c r="R447" s="189">
        <f>Q447*H447</f>
        <v>4.7320000000000001E-4</v>
      </c>
      <c r="S447" s="189">
        <v>0</v>
      </c>
      <c r="T447" s="190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91" t="s">
        <v>234</v>
      </c>
      <c r="AT447" s="191" t="s">
        <v>229</v>
      </c>
      <c r="AU447" s="191" t="s">
        <v>82</v>
      </c>
      <c r="AY447" s="19" t="s">
        <v>226</v>
      </c>
      <c r="BE447" s="192">
        <f>IF(N447="základní",J447,0)</f>
        <v>0</v>
      </c>
      <c r="BF447" s="192">
        <f>IF(N447="snížená",J447,0)</f>
        <v>0</v>
      </c>
      <c r="BG447" s="192">
        <f>IF(N447="zákl. přenesená",J447,0)</f>
        <v>0</v>
      </c>
      <c r="BH447" s="192">
        <f>IF(N447="sníž. přenesená",J447,0)</f>
        <v>0</v>
      </c>
      <c r="BI447" s="192">
        <f>IF(N447="nulová",J447,0)</f>
        <v>0</v>
      </c>
      <c r="BJ447" s="19" t="s">
        <v>80</v>
      </c>
      <c r="BK447" s="192">
        <f>ROUND(I447*H447,2)</f>
        <v>0</v>
      </c>
      <c r="BL447" s="19" t="s">
        <v>234</v>
      </c>
      <c r="BM447" s="191" t="s">
        <v>4540</v>
      </c>
    </row>
    <row r="448" spans="1:65" s="2" customFormat="1" ht="11.25">
      <c r="A448" s="36"/>
      <c r="B448" s="37"/>
      <c r="C448" s="38"/>
      <c r="D448" s="193" t="s">
        <v>236</v>
      </c>
      <c r="E448" s="38"/>
      <c r="F448" s="194" t="s">
        <v>2841</v>
      </c>
      <c r="G448" s="38"/>
      <c r="H448" s="38"/>
      <c r="I448" s="195"/>
      <c r="J448" s="38"/>
      <c r="K448" s="38"/>
      <c r="L448" s="41"/>
      <c r="M448" s="196"/>
      <c r="N448" s="197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236</v>
      </c>
      <c r="AU448" s="19" t="s">
        <v>82</v>
      </c>
    </row>
    <row r="449" spans="1:65" s="2" customFormat="1" ht="16.5" customHeight="1">
      <c r="A449" s="36"/>
      <c r="B449" s="37"/>
      <c r="C449" s="180" t="s">
        <v>1835</v>
      </c>
      <c r="D449" s="180" t="s">
        <v>229</v>
      </c>
      <c r="E449" s="181" t="s">
        <v>2842</v>
      </c>
      <c r="F449" s="182" t="s">
        <v>2843</v>
      </c>
      <c r="G449" s="183" t="s">
        <v>261</v>
      </c>
      <c r="H449" s="184">
        <v>10</v>
      </c>
      <c r="I449" s="185"/>
      <c r="J449" s="186">
        <f>ROUND(I449*H449,2)</f>
        <v>0</v>
      </c>
      <c r="K449" s="182" t="s">
        <v>233</v>
      </c>
      <c r="L449" s="41"/>
      <c r="M449" s="187" t="s">
        <v>19</v>
      </c>
      <c r="N449" s="188" t="s">
        <v>44</v>
      </c>
      <c r="O449" s="66"/>
      <c r="P449" s="189">
        <f>O449*H449</f>
        <v>0</v>
      </c>
      <c r="Q449" s="189">
        <v>0</v>
      </c>
      <c r="R449" s="189">
        <f>Q449*H449</f>
        <v>0</v>
      </c>
      <c r="S449" s="189">
        <v>0</v>
      </c>
      <c r="T449" s="190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91" t="s">
        <v>234</v>
      </c>
      <c r="AT449" s="191" t="s">
        <v>229</v>
      </c>
      <c r="AU449" s="191" t="s">
        <v>82</v>
      </c>
      <c r="AY449" s="19" t="s">
        <v>226</v>
      </c>
      <c r="BE449" s="192">
        <f>IF(N449="základní",J449,0)</f>
        <v>0</v>
      </c>
      <c r="BF449" s="192">
        <f>IF(N449="snížená",J449,0)</f>
        <v>0</v>
      </c>
      <c r="BG449" s="192">
        <f>IF(N449="zákl. přenesená",J449,0)</f>
        <v>0</v>
      </c>
      <c r="BH449" s="192">
        <f>IF(N449="sníž. přenesená",J449,0)</f>
        <v>0</v>
      </c>
      <c r="BI449" s="192">
        <f>IF(N449="nulová",J449,0)</f>
        <v>0</v>
      </c>
      <c r="BJ449" s="19" t="s">
        <v>80</v>
      </c>
      <c r="BK449" s="192">
        <f>ROUND(I449*H449,2)</f>
        <v>0</v>
      </c>
      <c r="BL449" s="19" t="s">
        <v>234</v>
      </c>
      <c r="BM449" s="191" t="s">
        <v>4541</v>
      </c>
    </row>
    <row r="450" spans="1:65" s="2" customFormat="1" ht="11.25">
      <c r="A450" s="36"/>
      <c r="B450" s="37"/>
      <c r="C450" s="38"/>
      <c r="D450" s="193" t="s">
        <v>236</v>
      </c>
      <c r="E450" s="38"/>
      <c r="F450" s="194" t="s">
        <v>2845</v>
      </c>
      <c r="G450" s="38"/>
      <c r="H450" s="38"/>
      <c r="I450" s="195"/>
      <c r="J450" s="38"/>
      <c r="K450" s="38"/>
      <c r="L450" s="41"/>
      <c r="M450" s="196"/>
      <c r="N450" s="197"/>
      <c r="O450" s="66"/>
      <c r="P450" s="66"/>
      <c r="Q450" s="66"/>
      <c r="R450" s="66"/>
      <c r="S450" s="66"/>
      <c r="T450" s="67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T450" s="19" t="s">
        <v>236</v>
      </c>
      <c r="AU450" s="19" t="s">
        <v>82</v>
      </c>
    </row>
    <row r="451" spans="1:65" s="2" customFormat="1" ht="16.5" customHeight="1">
      <c r="A451" s="36"/>
      <c r="B451" s="37"/>
      <c r="C451" s="180" t="s">
        <v>1839</v>
      </c>
      <c r="D451" s="180" t="s">
        <v>229</v>
      </c>
      <c r="E451" s="181" t="s">
        <v>2846</v>
      </c>
      <c r="F451" s="182" t="s">
        <v>2847</v>
      </c>
      <c r="G451" s="183" t="s">
        <v>261</v>
      </c>
      <c r="H451" s="184">
        <v>1</v>
      </c>
      <c r="I451" s="185"/>
      <c r="J451" s="186">
        <f>ROUND(I451*H451,2)</f>
        <v>0</v>
      </c>
      <c r="K451" s="182" t="s">
        <v>233</v>
      </c>
      <c r="L451" s="41"/>
      <c r="M451" s="187" t="s">
        <v>19</v>
      </c>
      <c r="N451" s="188" t="s">
        <v>44</v>
      </c>
      <c r="O451" s="66"/>
      <c r="P451" s="189">
        <f>O451*H451</f>
        <v>0</v>
      </c>
      <c r="Q451" s="189">
        <v>6.9957000000000005E-4</v>
      </c>
      <c r="R451" s="189">
        <f>Q451*H451</f>
        <v>6.9957000000000005E-4</v>
      </c>
      <c r="S451" s="189">
        <v>0</v>
      </c>
      <c r="T451" s="190">
        <f>S451*H451</f>
        <v>0</v>
      </c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R451" s="191" t="s">
        <v>234</v>
      </c>
      <c r="AT451" s="191" t="s">
        <v>229</v>
      </c>
      <c r="AU451" s="191" t="s">
        <v>82</v>
      </c>
      <c r="AY451" s="19" t="s">
        <v>226</v>
      </c>
      <c r="BE451" s="192">
        <f>IF(N451="základní",J451,0)</f>
        <v>0</v>
      </c>
      <c r="BF451" s="192">
        <f>IF(N451="snížená",J451,0)</f>
        <v>0</v>
      </c>
      <c r="BG451" s="192">
        <f>IF(N451="zákl. přenesená",J451,0)</f>
        <v>0</v>
      </c>
      <c r="BH451" s="192">
        <f>IF(N451="sníž. přenesená",J451,0)</f>
        <v>0</v>
      </c>
      <c r="BI451" s="192">
        <f>IF(N451="nulová",J451,0)</f>
        <v>0</v>
      </c>
      <c r="BJ451" s="19" t="s">
        <v>80</v>
      </c>
      <c r="BK451" s="192">
        <f>ROUND(I451*H451,2)</f>
        <v>0</v>
      </c>
      <c r="BL451" s="19" t="s">
        <v>234</v>
      </c>
      <c r="BM451" s="191" t="s">
        <v>4542</v>
      </c>
    </row>
    <row r="452" spans="1:65" s="2" customFormat="1" ht="11.25">
      <c r="A452" s="36"/>
      <c r="B452" s="37"/>
      <c r="C452" s="38"/>
      <c r="D452" s="193" t="s">
        <v>236</v>
      </c>
      <c r="E452" s="38"/>
      <c r="F452" s="194" t="s">
        <v>2849</v>
      </c>
      <c r="G452" s="38"/>
      <c r="H452" s="38"/>
      <c r="I452" s="195"/>
      <c r="J452" s="38"/>
      <c r="K452" s="38"/>
      <c r="L452" s="41"/>
      <c r="M452" s="196"/>
      <c r="N452" s="197"/>
      <c r="O452" s="66"/>
      <c r="P452" s="66"/>
      <c r="Q452" s="66"/>
      <c r="R452" s="66"/>
      <c r="S452" s="66"/>
      <c r="T452" s="67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T452" s="19" t="s">
        <v>236</v>
      </c>
      <c r="AU452" s="19" t="s">
        <v>82</v>
      </c>
    </row>
    <row r="453" spans="1:65" s="2" customFormat="1" ht="16.5" customHeight="1">
      <c r="A453" s="36"/>
      <c r="B453" s="37"/>
      <c r="C453" s="180" t="s">
        <v>1848</v>
      </c>
      <c r="D453" s="180" t="s">
        <v>229</v>
      </c>
      <c r="E453" s="181" t="s">
        <v>2855</v>
      </c>
      <c r="F453" s="182" t="s">
        <v>2856</v>
      </c>
      <c r="G453" s="183" t="s">
        <v>2852</v>
      </c>
      <c r="H453" s="184">
        <v>1</v>
      </c>
      <c r="I453" s="185"/>
      <c r="J453" s="186">
        <f>ROUND(I453*H453,2)</f>
        <v>0</v>
      </c>
      <c r="K453" s="182" t="s">
        <v>233</v>
      </c>
      <c r="L453" s="41"/>
      <c r="M453" s="187" t="s">
        <v>19</v>
      </c>
      <c r="N453" s="188" t="s">
        <v>44</v>
      </c>
      <c r="O453" s="66"/>
      <c r="P453" s="189">
        <f>O453*H453</f>
        <v>0</v>
      </c>
      <c r="Q453" s="189">
        <v>6.7799999999999996E-3</v>
      </c>
      <c r="R453" s="189">
        <f>Q453*H453</f>
        <v>6.7799999999999996E-3</v>
      </c>
      <c r="S453" s="189">
        <v>0</v>
      </c>
      <c r="T453" s="190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91" t="s">
        <v>234</v>
      </c>
      <c r="AT453" s="191" t="s">
        <v>229</v>
      </c>
      <c r="AU453" s="191" t="s">
        <v>82</v>
      </c>
      <c r="AY453" s="19" t="s">
        <v>226</v>
      </c>
      <c r="BE453" s="192">
        <f>IF(N453="základní",J453,0)</f>
        <v>0</v>
      </c>
      <c r="BF453" s="192">
        <f>IF(N453="snížená",J453,0)</f>
        <v>0</v>
      </c>
      <c r="BG453" s="192">
        <f>IF(N453="zákl. přenesená",J453,0)</f>
        <v>0</v>
      </c>
      <c r="BH453" s="192">
        <f>IF(N453="sníž. přenesená",J453,0)</f>
        <v>0</v>
      </c>
      <c r="BI453" s="192">
        <f>IF(N453="nulová",J453,0)</f>
        <v>0</v>
      </c>
      <c r="BJ453" s="19" t="s">
        <v>80</v>
      </c>
      <c r="BK453" s="192">
        <f>ROUND(I453*H453,2)</f>
        <v>0</v>
      </c>
      <c r="BL453" s="19" t="s">
        <v>234</v>
      </c>
      <c r="BM453" s="191" t="s">
        <v>4543</v>
      </c>
    </row>
    <row r="454" spans="1:65" s="2" customFormat="1" ht="11.25">
      <c r="A454" s="36"/>
      <c r="B454" s="37"/>
      <c r="C454" s="38"/>
      <c r="D454" s="193" t="s">
        <v>236</v>
      </c>
      <c r="E454" s="38"/>
      <c r="F454" s="194" t="s">
        <v>2858</v>
      </c>
      <c r="G454" s="38"/>
      <c r="H454" s="38"/>
      <c r="I454" s="195"/>
      <c r="J454" s="38"/>
      <c r="K454" s="38"/>
      <c r="L454" s="41"/>
      <c r="M454" s="196"/>
      <c r="N454" s="197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236</v>
      </c>
      <c r="AU454" s="19" t="s">
        <v>82</v>
      </c>
    </row>
    <row r="455" spans="1:65" s="2" customFormat="1" ht="24.2" customHeight="1">
      <c r="A455" s="36"/>
      <c r="B455" s="37"/>
      <c r="C455" s="180" t="s">
        <v>1854</v>
      </c>
      <c r="D455" s="180" t="s">
        <v>229</v>
      </c>
      <c r="E455" s="181" t="s">
        <v>2859</v>
      </c>
      <c r="F455" s="182" t="s">
        <v>2860</v>
      </c>
      <c r="G455" s="183" t="s">
        <v>328</v>
      </c>
      <c r="H455" s="184">
        <v>29</v>
      </c>
      <c r="I455" s="185"/>
      <c r="J455" s="186">
        <f>ROUND(I455*H455,2)</f>
        <v>0</v>
      </c>
      <c r="K455" s="182" t="s">
        <v>233</v>
      </c>
      <c r="L455" s="41"/>
      <c r="M455" s="187" t="s">
        <v>19</v>
      </c>
      <c r="N455" s="188" t="s">
        <v>44</v>
      </c>
      <c r="O455" s="66"/>
      <c r="P455" s="189">
        <f>O455*H455</f>
        <v>0</v>
      </c>
      <c r="Q455" s="189">
        <v>1.8972349999999999E-4</v>
      </c>
      <c r="R455" s="189">
        <f>Q455*H455</f>
        <v>5.5019815000000001E-3</v>
      </c>
      <c r="S455" s="189">
        <v>0</v>
      </c>
      <c r="T455" s="190">
        <f>S455*H455</f>
        <v>0</v>
      </c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R455" s="191" t="s">
        <v>234</v>
      </c>
      <c r="AT455" s="191" t="s">
        <v>229</v>
      </c>
      <c r="AU455" s="191" t="s">
        <v>82</v>
      </c>
      <c r="AY455" s="19" t="s">
        <v>226</v>
      </c>
      <c r="BE455" s="192">
        <f>IF(N455="základní",J455,0)</f>
        <v>0</v>
      </c>
      <c r="BF455" s="192">
        <f>IF(N455="snížená",J455,0)</f>
        <v>0</v>
      </c>
      <c r="BG455" s="192">
        <f>IF(N455="zákl. přenesená",J455,0)</f>
        <v>0</v>
      </c>
      <c r="BH455" s="192">
        <f>IF(N455="sníž. přenesená",J455,0)</f>
        <v>0</v>
      </c>
      <c r="BI455" s="192">
        <f>IF(N455="nulová",J455,0)</f>
        <v>0</v>
      </c>
      <c r="BJ455" s="19" t="s">
        <v>80</v>
      </c>
      <c r="BK455" s="192">
        <f>ROUND(I455*H455,2)</f>
        <v>0</v>
      </c>
      <c r="BL455" s="19" t="s">
        <v>234</v>
      </c>
      <c r="BM455" s="191" t="s">
        <v>4544</v>
      </c>
    </row>
    <row r="456" spans="1:65" s="2" customFormat="1" ht="11.25">
      <c r="A456" s="36"/>
      <c r="B456" s="37"/>
      <c r="C456" s="38"/>
      <c r="D456" s="193" t="s">
        <v>236</v>
      </c>
      <c r="E456" s="38"/>
      <c r="F456" s="194" t="s">
        <v>2862</v>
      </c>
      <c r="G456" s="38"/>
      <c r="H456" s="38"/>
      <c r="I456" s="195"/>
      <c r="J456" s="38"/>
      <c r="K456" s="38"/>
      <c r="L456" s="41"/>
      <c r="M456" s="196"/>
      <c r="N456" s="197"/>
      <c r="O456" s="66"/>
      <c r="P456" s="66"/>
      <c r="Q456" s="66"/>
      <c r="R456" s="66"/>
      <c r="S456" s="66"/>
      <c r="T456" s="67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T456" s="19" t="s">
        <v>236</v>
      </c>
      <c r="AU456" s="19" t="s">
        <v>82</v>
      </c>
    </row>
    <row r="457" spans="1:65" s="2" customFormat="1" ht="21.75" customHeight="1">
      <c r="A457" s="36"/>
      <c r="B457" s="37"/>
      <c r="C457" s="180" t="s">
        <v>1860</v>
      </c>
      <c r="D457" s="180" t="s">
        <v>229</v>
      </c>
      <c r="E457" s="181" t="s">
        <v>2863</v>
      </c>
      <c r="F457" s="182" t="s">
        <v>2864</v>
      </c>
      <c r="G457" s="183" t="s">
        <v>328</v>
      </c>
      <c r="H457" s="184">
        <v>29</v>
      </c>
      <c r="I457" s="185"/>
      <c r="J457" s="186">
        <f>ROUND(I457*H457,2)</f>
        <v>0</v>
      </c>
      <c r="K457" s="182" t="s">
        <v>233</v>
      </c>
      <c r="L457" s="41"/>
      <c r="M457" s="187" t="s">
        <v>19</v>
      </c>
      <c r="N457" s="188" t="s">
        <v>44</v>
      </c>
      <c r="O457" s="66"/>
      <c r="P457" s="189">
        <f>O457*H457</f>
        <v>0</v>
      </c>
      <c r="Q457" s="189">
        <v>1.0000000000000001E-5</v>
      </c>
      <c r="R457" s="189">
        <f>Q457*H457</f>
        <v>2.9E-4</v>
      </c>
      <c r="S457" s="189">
        <v>0</v>
      </c>
      <c r="T457" s="190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91" t="s">
        <v>234</v>
      </c>
      <c r="AT457" s="191" t="s">
        <v>229</v>
      </c>
      <c r="AU457" s="191" t="s">
        <v>82</v>
      </c>
      <c r="AY457" s="19" t="s">
        <v>226</v>
      </c>
      <c r="BE457" s="192">
        <f>IF(N457="základní",J457,0)</f>
        <v>0</v>
      </c>
      <c r="BF457" s="192">
        <f>IF(N457="snížená",J457,0)</f>
        <v>0</v>
      </c>
      <c r="BG457" s="192">
        <f>IF(N457="zákl. přenesená",J457,0)</f>
        <v>0</v>
      </c>
      <c r="BH457" s="192">
        <f>IF(N457="sníž. přenesená",J457,0)</f>
        <v>0</v>
      </c>
      <c r="BI457" s="192">
        <f>IF(N457="nulová",J457,0)</f>
        <v>0</v>
      </c>
      <c r="BJ457" s="19" t="s">
        <v>80</v>
      </c>
      <c r="BK457" s="192">
        <f>ROUND(I457*H457,2)</f>
        <v>0</v>
      </c>
      <c r="BL457" s="19" t="s">
        <v>234</v>
      </c>
      <c r="BM457" s="191" t="s">
        <v>4545</v>
      </c>
    </row>
    <row r="458" spans="1:65" s="2" customFormat="1" ht="11.25">
      <c r="A458" s="36"/>
      <c r="B458" s="37"/>
      <c r="C458" s="38"/>
      <c r="D458" s="193" t="s">
        <v>236</v>
      </c>
      <c r="E458" s="38"/>
      <c r="F458" s="194" t="s">
        <v>2866</v>
      </c>
      <c r="G458" s="38"/>
      <c r="H458" s="38"/>
      <c r="I458" s="195"/>
      <c r="J458" s="38"/>
      <c r="K458" s="38"/>
      <c r="L458" s="41"/>
      <c r="M458" s="196"/>
      <c r="N458" s="197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236</v>
      </c>
      <c r="AU458" s="19" t="s">
        <v>82</v>
      </c>
    </row>
    <row r="459" spans="1:65" s="2" customFormat="1" ht="24.2" customHeight="1">
      <c r="A459" s="36"/>
      <c r="B459" s="37"/>
      <c r="C459" s="180" t="s">
        <v>1867</v>
      </c>
      <c r="D459" s="180" t="s">
        <v>229</v>
      </c>
      <c r="E459" s="181" t="s">
        <v>2867</v>
      </c>
      <c r="F459" s="182" t="s">
        <v>2868</v>
      </c>
      <c r="G459" s="183" t="s">
        <v>245</v>
      </c>
      <c r="H459" s="184">
        <v>4.4999999999999998E-2</v>
      </c>
      <c r="I459" s="185"/>
      <c r="J459" s="186">
        <f>ROUND(I459*H459,2)</f>
        <v>0</v>
      </c>
      <c r="K459" s="182" t="s">
        <v>233</v>
      </c>
      <c r="L459" s="41"/>
      <c r="M459" s="187" t="s">
        <v>19</v>
      </c>
      <c r="N459" s="188" t="s">
        <v>44</v>
      </c>
      <c r="O459" s="66"/>
      <c r="P459" s="189">
        <f>O459*H459</f>
        <v>0</v>
      </c>
      <c r="Q459" s="189">
        <v>0</v>
      </c>
      <c r="R459" s="189">
        <f>Q459*H459</f>
        <v>0</v>
      </c>
      <c r="S459" s="189">
        <v>0</v>
      </c>
      <c r="T459" s="190">
        <f>S459*H459</f>
        <v>0</v>
      </c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R459" s="191" t="s">
        <v>234</v>
      </c>
      <c r="AT459" s="191" t="s">
        <v>229</v>
      </c>
      <c r="AU459" s="191" t="s">
        <v>82</v>
      </c>
      <c r="AY459" s="19" t="s">
        <v>226</v>
      </c>
      <c r="BE459" s="192">
        <f>IF(N459="základní",J459,0)</f>
        <v>0</v>
      </c>
      <c r="BF459" s="192">
        <f>IF(N459="snížená",J459,0)</f>
        <v>0</v>
      </c>
      <c r="BG459" s="192">
        <f>IF(N459="zákl. přenesená",J459,0)</f>
        <v>0</v>
      </c>
      <c r="BH459" s="192">
        <f>IF(N459="sníž. přenesená",J459,0)</f>
        <v>0</v>
      </c>
      <c r="BI459" s="192">
        <f>IF(N459="nulová",J459,0)</f>
        <v>0</v>
      </c>
      <c r="BJ459" s="19" t="s">
        <v>80</v>
      </c>
      <c r="BK459" s="192">
        <f>ROUND(I459*H459,2)</f>
        <v>0</v>
      </c>
      <c r="BL459" s="19" t="s">
        <v>234</v>
      </c>
      <c r="BM459" s="191" t="s">
        <v>4546</v>
      </c>
    </row>
    <row r="460" spans="1:65" s="2" customFormat="1" ht="11.25">
      <c r="A460" s="36"/>
      <c r="B460" s="37"/>
      <c r="C460" s="38"/>
      <c r="D460" s="193" t="s">
        <v>236</v>
      </c>
      <c r="E460" s="38"/>
      <c r="F460" s="194" t="s">
        <v>2870</v>
      </c>
      <c r="G460" s="38"/>
      <c r="H460" s="38"/>
      <c r="I460" s="195"/>
      <c r="J460" s="38"/>
      <c r="K460" s="38"/>
      <c r="L460" s="41"/>
      <c r="M460" s="196"/>
      <c r="N460" s="197"/>
      <c r="O460" s="66"/>
      <c r="P460" s="66"/>
      <c r="Q460" s="66"/>
      <c r="R460" s="66"/>
      <c r="S460" s="66"/>
      <c r="T460" s="67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T460" s="19" t="s">
        <v>236</v>
      </c>
      <c r="AU460" s="19" t="s">
        <v>82</v>
      </c>
    </row>
    <row r="461" spans="1:65" s="12" customFormat="1" ht="22.9" customHeight="1">
      <c r="B461" s="164"/>
      <c r="C461" s="165"/>
      <c r="D461" s="166" t="s">
        <v>72</v>
      </c>
      <c r="E461" s="178" t="s">
        <v>2871</v>
      </c>
      <c r="F461" s="178" t="s">
        <v>2872</v>
      </c>
      <c r="G461" s="165"/>
      <c r="H461" s="165"/>
      <c r="I461" s="168"/>
      <c r="J461" s="179">
        <f>BK461</f>
        <v>0</v>
      </c>
      <c r="K461" s="165"/>
      <c r="L461" s="170"/>
      <c r="M461" s="171"/>
      <c r="N461" s="172"/>
      <c r="O461" s="172"/>
      <c r="P461" s="173">
        <f>SUM(P462:P525)</f>
        <v>0</v>
      </c>
      <c r="Q461" s="172"/>
      <c r="R461" s="173">
        <f>SUM(R462:R525)</f>
        <v>0.21322922069999997</v>
      </c>
      <c r="S461" s="172"/>
      <c r="T461" s="174">
        <f>SUM(T462:T525)</f>
        <v>0</v>
      </c>
      <c r="AR461" s="175" t="s">
        <v>82</v>
      </c>
      <c r="AT461" s="176" t="s">
        <v>72</v>
      </c>
      <c r="AU461" s="176" t="s">
        <v>80</v>
      </c>
      <c r="AY461" s="175" t="s">
        <v>226</v>
      </c>
      <c r="BK461" s="177">
        <f>SUM(BK462:BK525)</f>
        <v>0</v>
      </c>
    </row>
    <row r="462" spans="1:65" s="2" customFormat="1" ht="16.5" customHeight="1">
      <c r="A462" s="36"/>
      <c r="B462" s="37"/>
      <c r="C462" s="180" t="s">
        <v>1873</v>
      </c>
      <c r="D462" s="180" t="s">
        <v>229</v>
      </c>
      <c r="E462" s="181" t="s">
        <v>2873</v>
      </c>
      <c r="F462" s="182" t="s">
        <v>2874</v>
      </c>
      <c r="G462" s="183" t="s">
        <v>261</v>
      </c>
      <c r="H462" s="184">
        <v>3</v>
      </c>
      <c r="I462" s="185"/>
      <c r="J462" s="186">
        <f>ROUND(I462*H462,2)</f>
        <v>0</v>
      </c>
      <c r="K462" s="182" t="s">
        <v>233</v>
      </c>
      <c r="L462" s="41"/>
      <c r="M462" s="187" t="s">
        <v>19</v>
      </c>
      <c r="N462" s="188" t="s">
        <v>44</v>
      </c>
      <c r="O462" s="66"/>
      <c r="P462" s="189">
        <f>O462*H462</f>
        <v>0</v>
      </c>
      <c r="Q462" s="189">
        <v>2.4688363E-3</v>
      </c>
      <c r="R462" s="189">
        <f>Q462*H462</f>
        <v>7.4065088999999999E-3</v>
      </c>
      <c r="S462" s="189">
        <v>0</v>
      </c>
      <c r="T462" s="190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91" t="s">
        <v>234</v>
      </c>
      <c r="AT462" s="191" t="s">
        <v>229</v>
      </c>
      <c r="AU462" s="191" t="s">
        <v>82</v>
      </c>
      <c r="AY462" s="19" t="s">
        <v>226</v>
      </c>
      <c r="BE462" s="192">
        <f>IF(N462="základní",J462,0)</f>
        <v>0</v>
      </c>
      <c r="BF462" s="192">
        <f>IF(N462="snížená",J462,0)</f>
        <v>0</v>
      </c>
      <c r="BG462" s="192">
        <f>IF(N462="zákl. přenesená",J462,0)</f>
        <v>0</v>
      </c>
      <c r="BH462" s="192">
        <f>IF(N462="sníž. přenesená",J462,0)</f>
        <v>0</v>
      </c>
      <c r="BI462" s="192">
        <f>IF(N462="nulová",J462,0)</f>
        <v>0</v>
      </c>
      <c r="BJ462" s="19" t="s">
        <v>80</v>
      </c>
      <c r="BK462" s="192">
        <f>ROUND(I462*H462,2)</f>
        <v>0</v>
      </c>
      <c r="BL462" s="19" t="s">
        <v>234</v>
      </c>
      <c r="BM462" s="191" t="s">
        <v>4547</v>
      </c>
    </row>
    <row r="463" spans="1:65" s="2" customFormat="1" ht="11.25">
      <c r="A463" s="36"/>
      <c r="B463" s="37"/>
      <c r="C463" s="38"/>
      <c r="D463" s="193" t="s">
        <v>236</v>
      </c>
      <c r="E463" s="38"/>
      <c r="F463" s="194" t="s">
        <v>2876</v>
      </c>
      <c r="G463" s="38"/>
      <c r="H463" s="38"/>
      <c r="I463" s="195"/>
      <c r="J463" s="38"/>
      <c r="K463" s="38"/>
      <c r="L463" s="41"/>
      <c r="M463" s="196"/>
      <c r="N463" s="197"/>
      <c r="O463" s="66"/>
      <c r="P463" s="66"/>
      <c r="Q463" s="66"/>
      <c r="R463" s="66"/>
      <c r="S463" s="66"/>
      <c r="T463" s="67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T463" s="19" t="s">
        <v>236</v>
      </c>
      <c r="AU463" s="19" t="s">
        <v>82</v>
      </c>
    </row>
    <row r="464" spans="1:65" s="2" customFormat="1" ht="19.5">
      <c r="A464" s="36"/>
      <c r="B464" s="37"/>
      <c r="C464" s="38"/>
      <c r="D464" s="200" t="s">
        <v>737</v>
      </c>
      <c r="E464" s="38"/>
      <c r="F464" s="249" t="s">
        <v>2877</v>
      </c>
      <c r="G464" s="38"/>
      <c r="H464" s="38"/>
      <c r="I464" s="195"/>
      <c r="J464" s="38"/>
      <c r="K464" s="38"/>
      <c r="L464" s="41"/>
      <c r="M464" s="196"/>
      <c r="N464" s="197"/>
      <c r="O464" s="66"/>
      <c r="P464" s="66"/>
      <c r="Q464" s="66"/>
      <c r="R464" s="66"/>
      <c r="S464" s="66"/>
      <c r="T464" s="67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T464" s="19" t="s">
        <v>737</v>
      </c>
      <c r="AU464" s="19" t="s">
        <v>82</v>
      </c>
    </row>
    <row r="465" spans="1:65" s="13" customFormat="1" ht="11.25">
      <c r="B465" s="198"/>
      <c r="C465" s="199"/>
      <c r="D465" s="200" t="s">
        <v>238</v>
      </c>
      <c r="E465" s="201" t="s">
        <v>19</v>
      </c>
      <c r="F465" s="202" t="s">
        <v>2878</v>
      </c>
      <c r="G465" s="199"/>
      <c r="H465" s="201" t="s">
        <v>19</v>
      </c>
      <c r="I465" s="203"/>
      <c r="J465" s="199"/>
      <c r="K465" s="199"/>
      <c r="L465" s="204"/>
      <c r="M465" s="205"/>
      <c r="N465" s="206"/>
      <c r="O465" s="206"/>
      <c r="P465" s="206"/>
      <c r="Q465" s="206"/>
      <c r="R465" s="206"/>
      <c r="S465" s="206"/>
      <c r="T465" s="207"/>
      <c r="AT465" s="208" t="s">
        <v>238</v>
      </c>
      <c r="AU465" s="208" t="s">
        <v>82</v>
      </c>
      <c r="AV465" s="13" t="s">
        <v>80</v>
      </c>
      <c r="AW465" s="13" t="s">
        <v>35</v>
      </c>
      <c r="AX465" s="13" t="s">
        <v>73</v>
      </c>
      <c r="AY465" s="208" t="s">
        <v>226</v>
      </c>
    </row>
    <row r="466" spans="1:65" s="14" customFormat="1" ht="11.25">
      <c r="B466" s="209"/>
      <c r="C466" s="210"/>
      <c r="D466" s="200" t="s">
        <v>238</v>
      </c>
      <c r="E466" s="211" t="s">
        <v>19</v>
      </c>
      <c r="F466" s="212" t="s">
        <v>502</v>
      </c>
      <c r="G466" s="210"/>
      <c r="H466" s="213">
        <v>3</v>
      </c>
      <c r="I466" s="214"/>
      <c r="J466" s="210"/>
      <c r="K466" s="210"/>
      <c r="L466" s="215"/>
      <c r="M466" s="216"/>
      <c r="N466" s="217"/>
      <c r="O466" s="217"/>
      <c r="P466" s="217"/>
      <c r="Q466" s="217"/>
      <c r="R466" s="217"/>
      <c r="S466" s="217"/>
      <c r="T466" s="218"/>
      <c r="AT466" s="219" t="s">
        <v>238</v>
      </c>
      <c r="AU466" s="219" t="s">
        <v>82</v>
      </c>
      <c r="AV466" s="14" t="s">
        <v>82</v>
      </c>
      <c r="AW466" s="14" t="s">
        <v>35</v>
      </c>
      <c r="AX466" s="14" t="s">
        <v>73</v>
      </c>
      <c r="AY466" s="219" t="s">
        <v>226</v>
      </c>
    </row>
    <row r="467" spans="1:65" s="15" customFormat="1" ht="11.25">
      <c r="B467" s="220"/>
      <c r="C467" s="221"/>
      <c r="D467" s="200" t="s">
        <v>238</v>
      </c>
      <c r="E467" s="222" t="s">
        <v>19</v>
      </c>
      <c r="F467" s="223" t="s">
        <v>241</v>
      </c>
      <c r="G467" s="221"/>
      <c r="H467" s="224">
        <v>3</v>
      </c>
      <c r="I467" s="225"/>
      <c r="J467" s="221"/>
      <c r="K467" s="221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238</v>
      </c>
      <c r="AU467" s="230" t="s">
        <v>82</v>
      </c>
      <c r="AV467" s="15" t="s">
        <v>143</v>
      </c>
      <c r="AW467" s="15" t="s">
        <v>35</v>
      </c>
      <c r="AX467" s="15" t="s">
        <v>80</v>
      </c>
      <c r="AY467" s="230" t="s">
        <v>226</v>
      </c>
    </row>
    <row r="468" spans="1:65" s="2" customFormat="1" ht="16.5" customHeight="1">
      <c r="A468" s="36"/>
      <c r="B468" s="37"/>
      <c r="C468" s="231" t="s">
        <v>1876</v>
      </c>
      <c r="D468" s="231" t="s">
        <v>242</v>
      </c>
      <c r="E468" s="232" t="s">
        <v>2880</v>
      </c>
      <c r="F468" s="233" t="s">
        <v>2881</v>
      </c>
      <c r="G468" s="234" t="s">
        <v>261</v>
      </c>
      <c r="H468" s="235">
        <v>2</v>
      </c>
      <c r="I468" s="236"/>
      <c r="J468" s="237">
        <f>ROUND(I468*H468,2)</f>
        <v>0</v>
      </c>
      <c r="K468" s="233" t="s">
        <v>233</v>
      </c>
      <c r="L468" s="238"/>
      <c r="M468" s="239" t="s">
        <v>19</v>
      </c>
      <c r="N468" s="240" t="s">
        <v>44</v>
      </c>
      <c r="O468" s="66"/>
      <c r="P468" s="189">
        <f>O468*H468</f>
        <v>0</v>
      </c>
      <c r="Q468" s="189">
        <v>1.7999999999999999E-2</v>
      </c>
      <c r="R468" s="189">
        <f>Q468*H468</f>
        <v>3.5999999999999997E-2</v>
      </c>
      <c r="S468" s="189">
        <v>0</v>
      </c>
      <c r="T468" s="190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91" t="s">
        <v>246</v>
      </c>
      <c r="AT468" s="191" t="s">
        <v>242</v>
      </c>
      <c r="AU468" s="191" t="s">
        <v>82</v>
      </c>
      <c r="AY468" s="19" t="s">
        <v>226</v>
      </c>
      <c r="BE468" s="192">
        <f>IF(N468="základní",J468,0)</f>
        <v>0</v>
      </c>
      <c r="BF468" s="192">
        <f>IF(N468="snížená",J468,0)</f>
        <v>0</v>
      </c>
      <c r="BG468" s="192">
        <f>IF(N468="zákl. přenesená",J468,0)</f>
        <v>0</v>
      </c>
      <c r="BH468" s="192">
        <f>IF(N468="sníž. přenesená",J468,0)</f>
        <v>0</v>
      </c>
      <c r="BI468" s="192">
        <f>IF(N468="nulová",J468,0)</f>
        <v>0</v>
      </c>
      <c r="BJ468" s="19" t="s">
        <v>80</v>
      </c>
      <c r="BK468" s="192">
        <f>ROUND(I468*H468,2)</f>
        <v>0</v>
      </c>
      <c r="BL468" s="19" t="s">
        <v>234</v>
      </c>
      <c r="BM468" s="191" t="s">
        <v>4548</v>
      </c>
    </row>
    <row r="469" spans="1:65" s="2" customFormat="1" ht="16.5" customHeight="1">
      <c r="A469" s="36"/>
      <c r="B469" s="37"/>
      <c r="C469" s="231" t="s">
        <v>1884</v>
      </c>
      <c r="D469" s="231" t="s">
        <v>242</v>
      </c>
      <c r="E469" s="232" t="s">
        <v>2883</v>
      </c>
      <c r="F469" s="233" t="s">
        <v>2884</v>
      </c>
      <c r="G469" s="234" t="s">
        <v>261</v>
      </c>
      <c r="H469" s="235">
        <v>1</v>
      </c>
      <c r="I469" s="236"/>
      <c r="J469" s="237">
        <f>ROUND(I469*H469,2)</f>
        <v>0</v>
      </c>
      <c r="K469" s="233" t="s">
        <v>233</v>
      </c>
      <c r="L469" s="238"/>
      <c r="M469" s="239" t="s">
        <v>19</v>
      </c>
      <c r="N469" s="240" t="s">
        <v>44</v>
      </c>
      <c r="O469" s="66"/>
      <c r="P469" s="189">
        <f>O469*H469</f>
        <v>0</v>
      </c>
      <c r="Q469" s="189">
        <v>1.4500000000000001E-2</v>
      </c>
      <c r="R469" s="189">
        <f>Q469*H469</f>
        <v>1.4500000000000001E-2</v>
      </c>
      <c r="S469" s="189">
        <v>0</v>
      </c>
      <c r="T469" s="190">
        <f>S469*H469</f>
        <v>0</v>
      </c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R469" s="191" t="s">
        <v>246</v>
      </c>
      <c r="AT469" s="191" t="s">
        <v>242</v>
      </c>
      <c r="AU469" s="191" t="s">
        <v>82</v>
      </c>
      <c r="AY469" s="19" t="s">
        <v>226</v>
      </c>
      <c r="BE469" s="192">
        <f>IF(N469="základní",J469,0)</f>
        <v>0</v>
      </c>
      <c r="BF469" s="192">
        <f>IF(N469="snížená",J469,0)</f>
        <v>0</v>
      </c>
      <c r="BG469" s="192">
        <f>IF(N469="zákl. přenesená",J469,0)</f>
        <v>0</v>
      </c>
      <c r="BH469" s="192">
        <f>IF(N469="sníž. přenesená",J469,0)</f>
        <v>0</v>
      </c>
      <c r="BI469" s="192">
        <f>IF(N469="nulová",J469,0)</f>
        <v>0</v>
      </c>
      <c r="BJ469" s="19" t="s">
        <v>80</v>
      </c>
      <c r="BK469" s="192">
        <f>ROUND(I469*H469,2)</f>
        <v>0</v>
      </c>
      <c r="BL469" s="19" t="s">
        <v>234</v>
      </c>
      <c r="BM469" s="191" t="s">
        <v>4549</v>
      </c>
    </row>
    <row r="470" spans="1:65" s="2" customFormat="1" ht="16.5" customHeight="1">
      <c r="A470" s="36"/>
      <c r="B470" s="37"/>
      <c r="C470" s="180" t="s">
        <v>1887</v>
      </c>
      <c r="D470" s="180" t="s">
        <v>229</v>
      </c>
      <c r="E470" s="181" t="s">
        <v>2886</v>
      </c>
      <c r="F470" s="182" t="s">
        <v>2887</v>
      </c>
      <c r="G470" s="183" t="s">
        <v>2852</v>
      </c>
      <c r="H470" s="184">
        <v>1</v>
      </c>
      <c r="I470" s="185"/>
      <c r="J470" s="186">
        <f>ROUND(I470*H470,2)</f>
        <v>0</v>
      </c>
      <c r="K470" s="182" t="s">
        <v>19</v>
      </c>
      <c r="L470" s="41"/>
      <c r="M470" s="187" t="s">
        <v>19</v>
      </c>
      <c r="N470" s="188" t="s">
        <v>44</v>
      </c>
      <c r="O470" s="66"/>
      <c r="P470" s="189">
        <f>O470*H470</f>
        <v>0</v>
      </c>
      <c r="Q470" s="189">
        <v>1.58E-3</v>
      </c>
      <c r="R470" s="189">
        <f>Q470*H470</f>
        <v>1.58E-3</v>
      </c>
      <c r="S470" s="189">
        <v>0</v>
      </c>
      <c r="T470" s="190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91" t="s">
        <v>234</v>
      </c>
      <c r="AT470" s="191" t="s">
        <v>229</v>
      </c>
      <c r="AU470" s="191" t="s">
        <v>82</v>
      </c>
      <c r="AY470" s="19" t="s">
        <v>226</v>
      </c>
      <c r="BE470" s="192">
        <f>IF(N470="základní",J470,0)</f>
        <v>0</v>
      </c>
      <c r="BF470" s="192">
        <f>IF(N470="snížená",J470,0)</f>
        <v>0</v>
      </c>
      <c r="BG470" s="192">
        <f>IF(N470="zákl. přenesená",J470,0)</f>
        <v>0</v>
      </c>
      <c r="BH470" s="192">
        <f>IF(N470="sníž. přenesená",J470,0)</f>
        <v>0</v>
      </c>
      <c r="BI470" s="192">
        <f>IF(N470="nulová",J470,0)</f>
        <v>0</v>
      </c>
      <c r="BJ470" s="19" t="s">
        <v>80</v>
      </c>
      <c r="BK470" s="192">
        <f>ROUND(I470*H470,2)</f>
        <v>0</v>
      </c>
      <c r="BL470" s="19" t="s">
        <v>234</v>
      </c>
      <c r="BM470" s="191" t="s">
        <v>4550</v>
      </c>
    </row>
    <row r="471" spans="1:65" s="2" customFormat="1" ht="16.5" customHeight="1">
      <c r="A471" s="36"/>
      <c r="B471" s="37"/>
      <c r="C471" s="180" t="s">
        <v>1893</v>
      </c>
      <c r="D471" s="180" t="s">
        <v>229</v>
      </c>
      <c r="E471" s="181" t="s">
        <v>2896</v>
      </c>
      <c r="F471" s="182" t="s">
        <v>2897</v>
      </c>
      <c r="G471" s="183" t="s">
        <v>261</v>
      </c>
      <c r="H471" s="184">
        <v>1</v>
      </c>
      <c r="I471" s="185"/>
      <c r="J471" s="186">
        <f>ROUND(I471*H471,2)</f>
        <v>0</v>
      </c>
      <c r="K471" s="182" t="s">
        <v>233</v>
      </c>
      <c r="L471" s="41"/>
      <c r="M471" s="187" t="s">
        <v>19</v>
      </c>
      <c r="N471" s="188" t="s">
        <v>44</v>
      </c>
      <c r="O471" s="66"/>
      <c r="P471" s="189">
        <f>O471*H471</f>
        <v>0</v>
      </c>
      <c r="Q471" s="189">
        <v>7.9313200000000005E-5</v>
      </c>
      <c r="R471" s="189">
        <f>Q471*H471</f>
        <v>7.9313200000000005E-5</v>
      </c>
      <c r="S471" s="189">
        <v>0</v>
      </c>
      <c r="T471" s="190">
        <f>S471*H471</f>
        <v>0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91" t="s">
        <v>234</v>
      </c>
      <c r="AT471" s="191" t="s">
        <v>229</v>
      </c>
      <c r="AU471" s="191" t="s">
        <v>82</v>
      </c>
      <c r="AY471" s="19" t="s">
        <v>226</v>
      </c>
      <c r="BE471" s="192">
        <f>IF(N471="základní",J471,0)</f>
        <v>0</v>
      </c>
      <c r="BF471" s="192">
        <f>IF(N471="snížená",J471,0)</f>
        <v>0</v>
      </c>
      <c r="BG471" s="192">
        <f>IF(N471="zákl. přenesená",J471,0)</f>
        <v>0</v>
      </c>
      <c r="BH471" s="192">
        <f>IF(N471="sníž. přenesená",J471,0)</f>
        <v>0</v>
      </c>
      <c r="BI471" s="192">
        <f>IF(N471="nulová",J471,0)</f>
        <v>0</v>
      </c>
      <c r="BJ471" s="19" t="s">
        <v>80</v>
      </c>
      <c r="BK471" s="192">
        <f>ROUND(I471*H471,2)</f>
        <v>0</v>
      </c>
      <c r="BL471" s="19" t="s">
        <v>234</v>
      </c>
      <c r="BM471" s="191" t="s">
        <v>4551</v>
      </c>
    </row>
    <row r="472" spans="1:65" s="2" customFormat="1" ht="11.25">
      <c r="A472" s="36"/>
      <c r="B472" s="37"/>
      <c r="C472" s="38"/>
      <c r="D472" s="193" t="s">
        <v>236</v>
      </c>
      <c r="E472" s="38"/>
      <c r="F472" s="194" t="s">
        <v>2899</v>
      </c>
      <c r="G472" s="38"/>
      <c r="H472" s="38"/>
      <c r="I472" s="195"/>
      <c r="J472" s="38"/>
      <c r="K472" s="38"/>
      <c r="L472" s="41"/>
      <c r="M472" s="196"/>
      <c r="N472" s="197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236</v>
      </c>
      <c r="AU472" s="19" t="s">
        <v>82</v>
      </c>
    </row>
    <row r="473" spans="1:65" s="13" customFormat="1" ht="11.25">
      <c r="B473" s="198"/>
      <c r="C473" s="199"/>
      <c r="D473" s="200" t="s">
        <v>238</v>
      </c>
      <c r="E473" s="201" t="s">
        <v>19</v>
      </c>
      <c r="F473" s="202" t="s">
        <v>2878</v>
      </c>
      <c r="G473" s="199"/>
      <c r="H473" s="201" t="s">
        <v>19</v>
      </c>
      <c r="I473" s="203"/>
      <c r="J473" s="199"/>
      <c r="K473" s="199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238</v>
      </c>
      <c r="AU473" s="208" t="s">
        <v>82</v>
      </c>
      <c r="AV473" s="13" t="s">
        <v>80</v>
      </c>
      <c r="AW473" s="13" t="s">
        <v>35</v>
      </c>
      <c r="AX473" s="13" t="s">
        <v>73</v>
      </c>
      <c r="AY473" s="208" t="s">
        <v>226</v>
      </c>
    </row>
    <row r="474" spans="1:65" s="14" customFormat="1" ht="11.25">
      <c r="B474" s="209"/>
      <c r="C474" s="210"/>
      <c r="D474" s="200" t="s">
        <v>238</v>
      </c>
      <c r="E474" s="211" t="s">
        <v>19</v>
      </c>
      <c r="F474" s="212" t="s">
        <v>521</v>
      </c>
      <c r="G474" s="210"/>
      <c r="H474" s="213">
        <v>1</v>
      </c>
      <c r="I474" s="214"/>
      <c r="J474" s="210"/>
      <c r="K474" s="210"/>
      <c r="L474" s="215"/>
      <c r="M474" s="216"/>
      <c r="N474" s="217"/>
      <c r="O474" s="217"/>
      <c r="P474" s="217"/>
      <c r="Q474" s="217"/>
      <c r="R474" s="217"/>
      <c r="S474" s="217"/>
      <c r="T474" s="218"/>
      <c r="AT474" s="219" t="s">
        <v>238</v>
      </c>
      <c r="AU474" s="219" t="s">
        <v>82</v>
      </c>
      <c r="AV474" s="14" t="s">
        <v>82</v>
      </c>
      <c r="AW474" s="14" t="s">
        <v>35</v>
      </c>
      <c r="AX474" s="14" t="s">
        <v>73</v>
      </c>
      <c r="AY474" s="219" t="s">
        <v>226</v>
      </c>
    </row>
    <row r="475" spans="1:65" s="15" customFormat="1" ht="11.25">
      <c r="B475" s="220"/>
      <c r="C475" s="221"/>
      <c r="D475" s="200" t="s">
        <v>238</v>
      </c>
      <c r="E475" s="222" t="s">
        <v>19</v>
      </c>
      <c r="F475" s="223" t="s">
        <v>241</v>
      </c>
      <c r="G475" s="221"/>
      <c r="H475" s="224">
        <v>1</v>
      </c>
      <c r="I475" s="225"/>
      <c r="J475" s="221"/>
      <c r="K475" s="221"/>
      <c r="L475" s="226"/>
      <c r="M475" s="227"/>
      <c r="N475" s="228"/>
      <c r="O475" s="228"/>
      <c r="P475" s="228"/>
      <c r="Q475" s="228"/>
      <c r="R475" s="228"/>
      <c r="S475" s="228"/>
      <c r="T475" s="229"/>
      <c r="AT475" s="230" t="s">
        <v>238</v>
      </c>
      <c r="AU475" s="230" t="s">
        <v>82</v>
      </c>
      <c r="AV475" s="15" t="s">
        <v>143</v>
      </c>
      <c r="AW475" s="15" t="s">
        <v>35</v>
      </c>
      <c r="AX475" s="15" t="s">
        <v>80</v>
      </c>
      <c r="AY475" s="230" t="s">
        <v>226</v>
      </c>
    </row>
    <row r="476" spans="1:65" s="2" customFormat="1" ht="16.5" customHeight="1">
      <c r="A476" s="36"/>
      <c r="B476" s="37"/>
      <c r="C476" s="231" t="s">
        <v>1898</v>
      </c>
      <c r="D476" s="231" t="s">
        <v>242</v>
      </c>
      <c r="E476" s="232" t="s">
        <v>2900</v>
      </c>
      <c r="F476" s="233" t="s">
        <v>2901</v>
      </c>
      <c r="G476" s="234" t="s">
        <v>261</v>
      </c>
      <c r="H476" s="235">
        <v>1</v>
      </c>
      <c r="I476" s="236"/>
      <c r="J476" s="237">
        <f>ROUND(I476*H476,2)</f>
        <v>0</v>
      </c>
      <c r="K476" s="233" t="s">
        <v>233</v>
      </c>
      <c r="L476" s="238"/>
      <c r="M476" s="239" t="s">
        <v>19</v>
      </c>
      <c r="N476" s="240" t="s">
        <v>44</v>
      </c>
      <c r="O476" s="66"/>
      <c r="P476" s="189">
        <f>O476*H476</f>
        <v>0</v>
      </c>
      <c r="Q476" s="189">
        <v>8.0000000000000002E-3</v>
      </c>
      <c r="R476" s="189">
        <f>Q476*H476</f>
        <v>8.0000000000000002E-3</v>
      </c>
      <c r="S476" s="189">
        <v>0</v>
      </c>
      <c r="T476" s="190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91" t="s">
        <v>246</v>
      </c>
      <c r="AT476" s="191" t="s">
        <v>242</v>
      </c>
      <c r="AU476" s="191" t="s">
        <v>82</v>
      </c>
      <c r="AY476" s="19" t="s">
        <v>226</v>
      </c>
      <c r="BE476" s="192">
        <f>IF(N476="základní",J476,0)</f>
        <v>0</v>
      </c>
      <c r="BF476" s="192">
        <f>IF(N476="snížená",J476,0)</f>
        <v>0</v>
      </c>
      <c r="BG476" s="192">
        <f>IF(N476="zákl. přenesená",J476,0)</f>
        <v>0</v>
      </c>
      <c r="BH476" s="192">
        <f>IF(N476="sníž. přenesená",J476,0)</f>
        <v>0</v>
      </c>
      <c r="BI476" s="192">
        <f>IF(N476="nulová",J476,0)</f>
        <v>0</v>
      </c>
      <c r="BJ476" s="19" t="s">
        <v>80</v>
      </c>
      <c r="BK476" s="192">
        <f>ROUND(I476*H476,2)</f>
        <v>0</v>
      </c>
      <c r="BL476" s="19" t="s">
        <v>234</v>
      </c>
      <c r="BM476" s="191" t="s">
        <v>4552</v>
      </c>
    </row>
    <row r="477" spans="1:65" s="2" customFormat="1" ht="16.5" customHeight="1">
      <c r="A477" s="36"/>
      <c r="B477" s="37"/>
      <c r="C477" s="180" t="s">
        <v>1904</v>
      </c>
      <c r="D477" s="180" t="s">
        <v>229</v>
      </c>
      <c r="E477" s="181" t="s">
        <v>2903</v>
      </c>
      <c r="F477" s="182" t="s">
        <v>2904</v>
      </c>
      <c r="G477" s="183" t="s">
        <v>2852</v>
      </c>
      <c r="H477" s="184">
        <v>3</v>
      </c>
      <c r="I477" s="185"/>
      <c r="J477" s="186">
        <f>ROUND(I477*H477,2)</f>
        <v>0</v>
      </c>
      <c r="K477" s="182" t="s">
        <v>233</v>
      </c>
      <c r="L477" s="41"/>
      <c r="M477" s="187" t="s">
        <v>19</v>
      </c>
      <c r="N477" s="188" t="s">
        <v>44</v>
      </c>
      <c r="O477" s="66"/>
      <c r="P477" s="189">
        <f>O477*H477</f>
        <v>0</v>
      </c>
      <c r="Q477" s="189">
        <v>1.7285897E-3</v>
      </c>
      <c r="R477" s="189">
        <f>Q477*H477</f>
        <v>5.1857691000000003E-3</v>
      </c>
      <c r="S477" s="189">
        <v>0</v>
      </c>
      <c r="T477" s="190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91" t="s">
        <v>234</v>
      </c>
      <c r="AT477" s="191" t="s">
        <v>229</v>
      </c>
      <c r="AU477" s="191" t="s">
        <v>82</v>
      </c>
      <c r="AY477" s="19" t="s">
        <v>226</v>
      </c>
      <c r="BE477" s="192">
        <f>IF(N477="základní",J477,0)</f>
        <v>0</v>
      </c>
      <c r="BF477" s="192">
        <f>IF(N477="snížená",J477,0)</f>
        <v>0</v>
      </c>
      <c r="BG477" s="192">
        <f>IF(N477="zákl. přenesená",J477,0)</f>
        <v>0</v>
      </c>
      <c r="BH477" s="192">
        <f>IF(N477="sníž. přenesená",J477,0)</f>
        <v>0</v>
      </c>
      <c r="BI477" s="192">
        <f>IF(N477="nulová",J477,0)</f>
        <v>0</v>
      </c>
      <c r="BJ477" s="19" t="s">
        <v>80</v>
      </c>
      <c r="BK477" s="192">
        <f>ROUND(I477*H477,2)</f>
        <v>0</v>
      </c>
      <c r="BL477" s="19" t="s">
        <v>234</v>
      </c>
      <c r="BM477" s="191" t="s">
        <v>4553</v>
      </c>
    </row>
    <row r="478" spans="1:65" s="2" customFormat="1" ht="11.25">
      <c r="A478" s="36"/>
      <c r="B478" s="37"/>
      <c r="C478" s="38"/>
      <c r="D478" s="193" t="s">
        <v>236</v>
      </c>
      <c r="E478" s="38"/>
      <c r="F478" s="194" t="s">
        <v>2906</v>
      </c>
      <c r="G478" s="38"/>
      <c r="H478" s="38"/>
      <c r="I478" s="195"/>
      <c r="J478" s="38"/>
      <c r="K478" s="38"/>
      <c r="L478" s="41"/>
      <c r="M478" s="196"/>
      <c r="N478" s="197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236</v>
      </c>
      <c r="AU478" s="19" t="s">
        <v>82</v>
      </c>
    </row>
    <row r="479" spans="1:65" s="2" customFormat="1" ht="19.5">
      <c r="A479" s="36"/>
      <c r="B479" s="37"/>
      <c r="C479" s="38"/>
      <c r="D479" s="200" t="s">
        <v>737</v>
      </c>
      <c r="E479" s="38"/>
      <c r="F479" s="249" t="s">
        <v>2907</v>
      </c>
      <c r="G479" s="38"/>
      <c r="H479" s="38"/>
      <c r="I479" s="195"/>
      <c r="J479" s="38"/>
      <c r="K479" s="38"/>
      <c r="L479" s="41"/>
      <c r="M479" s="196"/>
      <c r="N479" s="197"/>
      <c r="O479" s="66"/>
      <c r="P479" s="66"/>
      <c r="Q479" s="66"/>
      <c r="R479" s="66"/>
      <c r="S479" s="66"/>
      <c r="T479" s="67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T479" s="19" t="s">
        <v>737</v>
      </c>
      <c r="AU479" s="19" t="s">
        <v>82</v>
      </c>
    </row>
    <row r="480" spans="1:65" s="13" customFormat="1" ht="11.25">
      <c r="B480" s="198"/>
      <c r="C480" s="199"/>
      <c r="D480" s="200" t="s">
        <v>238</v>
      </c>
      <c r="E480" s="201" t="s">
        <v>19</v>
      </c>
      <c r="F480" s="202" t="s">
        <v>2878</v>
      </c>
      <c r="G480" s="199"/>
      <c r="H480" s="201" t="s">
        <v>19</v>
      </c>
      <c r="I480" s="203"/>
      <c r="J480" s="199"/>
      <c r="K480" s="199"/>
      <c r="L480" s="204"/>
      <c r="M480" s="205"/>
      <c r="N480" s="206"/>
      <c r="O480" s="206"/>
      <c r="P480" s="206"/>
      <c r="Q480" s="206"/>
      <c r="R480" s="206"/>
      <c r="S480" s="206"/>
      <c r="T480" s="207"/>
      <c r="AT480" s="208" t="s">
        <v>238</v>
      </c>
      <c r="AU480" s="208" t="s">
        <v>82</v>
      </c>
      <c r="AV480" s="13" t="s">
        <v>80</v>
      </c>
      <c r="AW480" s="13" t="s">
        <v>35</v>
      </c>
      <c r="AX480" s="13" t="s">
        <v>73</v>
      </c>
      <c r="AY480" s="208" t="s">
        <v>226</v>
      </c>
    </row>
    <row r="481" spans="1:65" s="14" customFormat="1" ht="11.25">
      <c r="B481" s="209"/>
      <c r="C481" s="210"/>
      <c r="D481" s="200" t="s">
        <v>238</v>
      </c>
      <c r="E481" s="211" t="s">
        <v>19</v>
      </c>
      <c r="F481" s="212" t="s">
        <v>502</v>
      </c>
      <c r="G481" s="210"/>
      <c r="H481" s="213">
        <v>3</v>
      </c>
      <c r="I481" s="214"/>
      <c r="J481" s="210"/>
      <c r="K481" s="210"/>
      <c r="L481" s="215"/>
      <c r="M481" s="216"/>
      <c r="N481" s="217"/>
      <c r="O481" s="217"/>
      <c r="P481" s="217"/>
      <c r="Q481" s="217"/>
      <c r="R481" s="217"/>
      <c r="S481" s="217"/>
      <c r="T481" s="218"/>
      <c r="AT481" s="219" t="s">
        <v>238</v>
      </c>
      <c r="AU481" s="219" t="s">
        <v>82</v>
      </c>
      <c r="AV481" s="14" t="s">
        <v>82</v>
      </c>
      <c r="AW481" s="14" t="s">
        <v>35</v>
      </c>
      <c r="AX481" s="14" t="s">
        <v>73</v>
      </c>
      <c r="AY481" s="219" t="s">
        <v>226</v>
      </c>
    </row>
    <row r="482" spans="1:65" s="15" customFormat="1" ht="11.25">
      <c r="B482" s="220"/>
      <c r="C482" s="221"/>
      <c r="D482" s="200" t="s">
        <v>238</v>
      </c>
      <c r="E482" s="222" t="s">
        <v>19</v>
      </c>
      <c r="F482" s="223" t="s">
        <v>241</v>
      </c>
      <c r="G482" s="221"/>
      <c r="H482" s="224">
        <v>3</v>
      </c>
      <c r="I482" s="225"/>
      <c r="J482" s="221"/>
      <c r="K482" s="221"/>
      <c r="L482" s="226"/>
      <c r="M482" s="227"/>
      <c r="N482" s="228"/>
      <c r="O482" s="228"/>
      <c r="P482" s="228"/>
      <c r="Q482" s="228"/>
      <c r="R482" s="228"/>
      <c r="S482" s="228"/>
      <c r="T482" s="229"/>
      <c r="AT482" s="230" t="s">
        <v>238</v>
      </c>
      <c r="AU482" s="230" t="s">
        <v>82</v>
      </c>
      <c r="AV482" s="15" t="s">
        <v>143</v>
      </c>
      <c r="AW482" s="15" t="s">
        <v>35</v>
      </c>
      <c r="AX482" s="15" t="s">
        <v>80</v>
      </c>
      <c r="AY482" s="230" t="s">
        <v>226</v>
      </c>
    </row>
    <row r="483" spans="1:65" s="2" customFormat="1" ht="16.5" customHeight="1">
      <c r="A483" s="36"/>
      <c r="B483" s="37"/>
      <c r="C483" s="231" t="s">
        <v>1907</v>
      </c>
      <c r="D483" s="231" t="s">
        <v>242</v>
      </c>
      <c r="E483" s="232" t="s">
        <v>4554</v>
      </c>
      <c r="F483" s="233" t="s">
        <v>2909</v>
      </c>
      <c r="G483" s="234" t="s">
        <v>261</v>
      </c>
      <c r="H483" s="235">
        <v>1</v>
      </c>
      <c r="I483" s="236"/>
      <c r="J483" s="237">
        <f>ROUND(I483*H483,2)</f>
        <v>0</v>
      </c>
      <c r="K483" s="233" t="s">
        <v>19</v>
      </c>
      <c r="L483" s="238"/>
      <c r="M483" s="239" t="s">
        <v>19</v>
      </c>
      <c r="N483" s="240" t="s">
        <v>44</v>
      </c>
      <c r="O483" s="66"/>
      <c r="P483" s="189">
        <f>O483*H483</f>
        <v>0</v>
      </c>
      <c r="Q483" s="189">
        <v>5.7000000000000002E-3</v>
      </c>
      <c r="R483" s="189">
        <f>Q483*H483</f>
        <v>5.7000000000000002E-3</v>
      </c>
      <c r="S483" s="189">
        <v>0</v>
      </c>
      <c r="T483" s="190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91" t="s">
        <v>246</v>
      </c>
      <c r="AT483" s="191" t="s">
        <v>242</v>
      </c>
      <c r="AU483" s="191" t="s">
        <v>82</v>
      </c>
      <c r="AY483" s="19" t="s">
        <v>226</v>
      </c>
      <c r="BE483" s="192">
        <f>IF(N483="základní",J483,0)</f>
        <v>0</v>
      </c>
      <c r="BF483" s="192">
        <f>IF(N483="snížená",J483,0)</f>
        <v>0</v>
      </c>
      <c r="BG483" s="192">
        <f>IF(N483="zákl. přenesená",J483,0)</f>
        <v>0</v>
      </c>
      <c r="BH483" s="192">
        <f>IF(N483="sníž. přenesená",J483,0)</f>
        <v>0</v>
      </c>
      <c r="BI483" s="192">
        <f>IF(N483="nulová",J483,0)</f>
        <v>0</v>
      </c>
      <c r="BJ483" s="19" t="s">
        <v>80</v>
      </c>
      <c r="BK483" s="192">
        <f>ROUND(I483*H483,2)</f>
        <v>0</v>
      </c>
      <c r="BL483" s="19" t="s">
        <v>234</v>
      </c>
      <c r="BM483" s="191" t="s">
        <v>4555</v>
      </c>
    </row>
    <row r="484" spans="1:65" s="2" customFormat="1" ht="24.2" customHeight="1">
      <c r="A484" s="36"/>
      <c r="B484" s="37"/>
      <c r="C484" s="231" t="s">
        <v>1913</v>
      </c>
      <c r="D484" s="231" t="s">
        <v>242</v>
      </c>
      <c r="E484" s="232" t="s">
        <v>4556</v>
      </c>
      <c r="F484" s="233" t="s">
        <v>4557</v>
      </c>
      <c r="G484" s="234" t="s">
        <v>261</v>
      </c>
      <c r="H484" s="235">
        <v>1</v>
      </c>
      <c r="I484" s="236"/>
      <c r="J484" s="237">
        <f>ROUND(I484*H484,2)</f>
        <v>0</v>
      </c>
      <c r="K484" s="233" t="s">
        <v>19</v>
      </c>
      <c r="L484" s="238"/>
      <c r="M484" s="239" t="s">
        <v>19</v>
      </c>
      <c r="N484" s="240" t="s">
        <v>44</v>
      </c>
      <c r="O484" s="66"/>
      <c r="P484" s="189">
        <f>O484*H484</f>
        <v>0</v>
      </c>
      <c r="Q484" s="189">
        <v>2.0500000000000001E-2</v>
      </c>
      <c r="R484" s="189">
        <f>Q484*H484</f>
        <v>2.0500000000000001E-2</v>
      </c>
      <c r="S484" s="189">
        <v>0</v>
      </c>
      <c r="T484" s="190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91" t="s">
        <v>246</v>
      </c>
      <c r="AT484" s="191" t="s">
        <v>242</v>
      </c>
      <c r="AU484" s="191" t="s">
        <v>82</v>
      </c>
      <c r="AY484" s="19" t="s">
        <v>226</v>
      </c>
      <c r="BE484" s="192">
        <f>IF(N484="základní",J484,0)</f>
        <v>0</v>
      </c>
      <c r="BF484" s="192">
        <f>IF(N484="snížená",J484,0)</f>
        <v>0</v>
      </c>
      <c r="BG484" s="192">
        <f>IF(N484="zákl. přenesená",J484,0)</f>
        <v>0</v>
      </c>
      <c r="BH484" s="192">
        <f>IF(N484="sníž. přenesená",J484,0)</f>
        <v>0</v>
      </c>
      <c r="BI484" s="192">
        <f>IF(N484="nulová",J484,0)</f>
        <v>0</v>
      </c>
      <c r="BJ484" s="19" t="s">
        <v>80</v>
      </c>
      <c r="BK484" s="192">
        <f>ROUND(I484*H484,2)</f>
        <v>0</v>
      </c>
      <c r="BL484" s="19" t="s">
        <v>234</v>
      </c>
      <c r="BM484" s="191" t="s">
        <v>4558</v>
      </c>
    </row>
    <row r="485" spans="1:65" s="2" customFormat="1" ht="16.5" customHeight="1">
      <c r="A485" s="36"/>
      <c r="B485" s="37"/>
      <c r="C485" s="231" t="s">
        <v>1919</v>
      </c>
      <c r="D485" s="231" t="s">
        <v>242</v>
      </c>
      <c r="E485" s="232" t="s">
        <v>4559</v>
      </c>
      <c r="F485" s="233" t="s">
        <v>4560</v>
      </c>
      <c r="G485" s="234" t="s">
        <v>261</v>
      </c>
      <c r="H485" s="235">
        <v>1</v>
      </c>
      <c r="I485" s="236"/>
      <c r="J485" s="237">
        <f>ROUND(I485*H485,2)</f>
        <v>0</v>
      </c>
      <c r="K485" s="233" t="s">
        <v>233</v>
      </c>
      <c r="L485" s="238"/>
      <c r="M485" s="239" t="s">
        <v>19</v>
      </c>
      <c r="N485" s="240" t="s">
        <v>44</v>
      </c>
      <c r="O485" s="66"/>
      <c r="P485" s="189">
        <f>O485*H485</f>
        <v>0</v>
      </c>
      <c r="Q485" s="189">
        <v>1.2E-2</v>
      </c>
      <c r="R485" s="189">
        <f>Q485*H485</f>
        <v>1.2E-2</v>
      </c>
      <c r="S485" s="189">
        <v>0</v>
      </c>
      <c r="T485" s="190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91" t="s">
        <v>246</v>
      </c>
      <c r="AT485" s="191" t="s">
        <v>242</v>
      </c>
      <c r="AU485" s="191" t="s">
        <v>82</v>
      </c>
      <c r="AY485" s="19" t="s">
        <v>226</v>
      </c>
      <c r="BE485" s="192">
        <f>IF(N485="základní",J485,0)</f>
        <v>0</v>
      </c>
      <c r="BF485" s="192">
        <f>IF(N485="snížená",J485,0)</f>
        <v>0</v>
      </c>
      <c r="BG485" s="192">
        <f>IF(N485="zákl. přenesená",J485,0)</f>
        <v>0</v>
      </c>
      <c r="BH485" s="192">
        <f>IF(N485="sníž. přenesená",J485,0)</f>
        <v>0</v>
      </c>
      <c r="BI485" s="192">
        <f>IF(N485="nulová",J485,0)</f>
        <v>0</v>
      </c>
      <c r="BJ485" s="19" t="s">
        <v>80</v>
      </c>
      <c r="BK485" s="192">
        <f>ROUND(I485*H485,2)</f>
        <v>0</v>
      </c>
      <c r="BL485" s="19" t="s">
        <v>234</v>
      </c>
      <c r="BM485" s="191" t="s">
        <v>4561</v>
      </c>
    </row>
    <row r="486" spans="1:65" s="2" customFormat="1" ht="16.5" customHeight="1">
      <c r="A486" s="36"/>
      <c r="B486" s="37"/>
      <c r="C486" s="231" t="s">
        <v>1925</v>
      </c>
      <c r="D486" s="231" t="s">
        <v>242</v>
      </c>
      <c r="E486" s="232" t="s">
        <v>2914</v>
      </c>
      <c r="F486" s="233" t="s">
        <v>2915</v>
      </c>
      <c r="G486" s="234" t="s">
        <v>261</v>
      </c>
      <c r="H486" s="235">
        <v>1</v>
      </c>
      <c r="I486" s="236"/>
      <c r="J486" s="237">
        <f>ROUND(I486*H486,2)</f>
        <v>0</v>
      </c>
      <c r="K486" s="233" t="s">
        <v>233</v>
      </c>
      <c r="L486" s="238"/>
      <c r="M486" s="239" t="s">
        <v>19</v>
      </c>
      <c r="N486" s="240" t="s">
        <v>44</v>
      </c>
      <c r="O486" s="66"/>
      <c r="P486" s="189">
        <f>O486*H486</f>
        <v>0</v>
      </c>
      <c r="Q486" s="189">
        <v>7.1000000000000004E-3</v>
      </c>
      <c r="R486" s="189">
        <f>Q486*H486</f>
        <v>7.1000000000000004E-3</v>
      </c>
      <c r="S486" s="189">
        <v>0</v>
      </c>
      <c r="T486" s="190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91" t="s">
        <v>246</v>
      </c>
      <c r="AT486" s="191" t="s">
        <v>242</v>
      </c>
      <c r="AU486" s="191" t="s">
        <v>82</v>
      </c>
      <c r="AY486" s="19" t="s">
        <v>226</v>
      </c>
      <c r="BE486" s="192">
        <f>IF(N486="základní",J486,0)</f>
        <v>0</v>
      </c>
      <c r="BF486" s="192">
        <f>IF(N486="snížená",J486,0)</f>
        <v>0</v>
      </c>
      <c r="BG486" s="192">
        <f>IF(N486="zákl. přenesená",J486,0)</f>
        <v>0</v>
      </c>
      <c r="BH486" s="192">
        <f>IF(N486="sníž. přenesená",J486,0)</f>
        <v>0</v>
      </c>
      <c r="BI486" s="192">
        <f>IF(N486="nulová",J486,0)</f>
        <v>0</v>
      </c>
      <c r="BJ486" s="19" t="s">
        <v>80</v>
      </c>
      <c r="BK486" s="192">
        <f>ROUND(I486*H486,2)</f>
        <v>0</v>
      </c>
      <c r="BL486" s="19" t="s">
        <v>234</v>
      </c>
      <c r="BM486" s="191" t="s">
        <v>4562</v>
      </c>
    </row>
    <row r="487" spans="1:65" s="2" customFormat="1" ht="16.5" customHeight="1">
      <c r="A487" s="36"/>
      <c r="B487" s="37"/>
      <c r="C487" s="180" t="s">
        <v>1928</v>
      </c>
      <c r="D487" s="180" t="s">
        <v>229</v>
      </c>
      <c r="E487" s="181" t="s">
        <v>2920</v>
      </c>
      <c r="F487" s="182" t="s">
        <v>2921</v>
      </c>
      <c r="G487" s="183" t="s">
        <v>2852</v>
      </c>
      <c r="H487" s="184">
        <v>3</v>
      </c>
      <c r="I487" s="185"/>
      <c r="J487" s="186">
        <f>ROUND(I487*H487,2)</f>
        <v>0</v>
      </c>
      <c r="K487" s="182" t="s">
        <v>233</v>
      </c>
      <c r="L487" s="41"/>
      <c r="M487" s="187" t="s">
        <v>19</v>
      </c>
      <c r="N487" s="188" t="s">
        <v>44</v>
      </c>
      <c r="O487" s="66"/>
      <c r="P487" s="189">
        <f>O487*H487</f>
        <v>0</v>
      </c>
      <c r="Q487" s="189">
        <v>5.1820000000000002E-4</v>
      </c>
      <c r="R487" s="189">
        <f>Q487*H487</f>
        <v>1.5546000000000002E-3</v>
      </c>
      <c r="S487" s="189">
        <v>0</v>
      </c>
      <c r="T487" s="190">
        <f>S487*H487</f>
        <v>0</v>
      </c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R487" s="191" t="s">
        <v>234</v>
      </c>
      <c r="AT487" s="191" t="s">
        <v>229</v>
      </c>
      <c r="AU487" s="191" t="s">
        <v>82</v>
      </c>
      <c r="AY487" s="19" t="s">
        <v>226</v>
      </c>
      <c r="BE487" s="192">
        <f>IF(N487="základní",J487,0)</f>
        <v>0</v>
      </c>
      <c r="BF487" s="192">
        <f>IF(N487="snížená",J487,0)</f>
        <v>0</v>
      </c>
      <c r="BG487" s="192">
        <f>IF(N487="zákl. přenesená",J487,0)</f>
        <v>0</v>
      </c>
      <c r="BH487" s="192">
        <f>IF(N487="sníž. přenesená",J487,0)</f>
        <v>0</v>
      </c>
      <c r="BI487" s="192">
        <f>IF(N487="nulová",J487,0)</f>
        <v>0</v>
      </c>
      <c r="BJ487" s="19" t="s">
        <v>80</v>
      </c>
      <c r="BK487" s="192">
        <f>ROUND(I487*H487,2)</f>
        <v>0</v>
      </c>
      <c r="BL487" s="19" t="s">
        <v>234</v>
      </c>
      <c r="BM487" s="191" t="s">
        <v>4563</v>
      </c>
    </row>
    <row r="488" spans="1:65" s="2" customFormat="1" ht="11.25">
      <c r="A488" s="36"/>
      <c r="B488" s="37"/>
      <c r="C488" s="38"/>
      <c r="D488" s="193" t="s">
        <v>236</v>
      </c>
      <c r="E488" s="38"/>
      <c r="F488" s="194" t="s">
        <v>2923</v>
      </c>
      <c r="G488" s="38"/>
      <c r="H488" s="38"/>
      <c r="I488" s="195"/>
      <c r="J488" s="38"/>
      <c r="K488" s="38"/>
      <c r="L488" s="41"/>
      <c r="M488" s="196"/>
      <c r="N488" s="197"/>
      <c r="O488" s="66"/>
      <c r="P488" s="66"/>
      <c r="Q488" s="66"/>
      <c r="R488" s="66"/>
      <c r="S488" s="66"/>
      <c r="T488" s="67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T488" s="19" t="s">
        <v>236</v>
      </c>
      <c r="AU488" s="19" t="s">
        <v>82</v>
      </c>
    </row>
    <row r="489" spans="1:65" s="13" customFormat="1" ht="11.25">
      <c r="B489" s="198"/>
      <c r="C489" s="199"/>
      <c r="D489" s="200" t="s">
        <v>238</v>
      </c>
      <c r="E489" s="201" t="s">
        <v>19</v>
      </c>
      <c r="F489" s="202" t="s">
        <v>2878</v>
      </c>
      <c r="G489" s="199"/>
      <c r="H489" s="201" t="s">
        <v>19</v>
      </c>
      <c r="I489" s="203"/>
      <c r="J489" s="199"/>
      <c r="K489" s="199"/>
      <c r="L489" s="204"/>
      <c r="M489" s="205"/>
      <c r="N489" s="206"/>
      <c r="O489" s="206"/>
      <c r="P489" s="206"/>
      <c r="Q489" s="206"/>
      <c r="R489" s="206"/>
      <c r="S489" s="206"/>
      <c r="T489" s="207"/>
      <c r="AT489" s="208" t="s">
        <v>238</v>
      </c>
      <c r="AU489" s="208" t="s">
        <v>82</v>
      </c>
      <c r="AV489" s="13" t="s">
        <v>80</v>
      </c>
      <c r="AW489" s="13" t="s">
        <v>35</v>
      </c>
      <c r="AX489" s="13" t="s">
        <v>73</v>
      </c>
      <c r="AY489" s="208" t="s">
        <v>226</v>
      </c>
    </row>
    <row r="490" spans="1:65" s="14" customFormat="1" ht="11.25">
      <c r="B490" s="209"/>
      <c r="C490" s="210"/>
      <c r="D490" s="200" t="s">
        <v>238</v>
      </c>
      <c r="E490" s="211" t="s">
        <v>19</v>
      </c>
      <c r="F490" s="212" t="s">
        <v>502</v>
      </c>
      <c r="G490" s="210"/>
      <c r="H490" s="213">
        <v>3</v>
      </c>
      <c r="I490" s="214"/>
      <c r="J490" s="210"/>
      <c r="K490" s="210"/>
      <c r="L490" s="215"/>
      <c r="M490" s="216"/>
      <c r="N490" s="217"/>
      <c r="O490" s="217"/>
      <c r="P490" s="217"/>
      <c r="Q490" s="217"/>
      <c r="R490" s="217"/>
      <c r="S490" s="217"/>
      <c r="T490" s="218"/>
      <c r="AT490" s="219" t="s">
        <v>238</v>
      </c>
      <c r="AU490" s="219" t="s">
        <v>82</v>
      </c>
      <c r="AV490" s="14" t="s">
        <v>82</v>
      </c>
      <c r="AW490" s="14" t="s">
        <v>35</v>
      </c>
      <c r="AX490" s="14" t="s">
        <v>73</v>
      </c>
      <c r="AY490" s="219" t="s">
        <v>226</v>
      </c>
    </row>
    <row r="491" spans="1:65" s="15" customFormat="1" ht="11.25">
      <c r="B491" s="220"/>
      <c r="C491" s="221"/>
      <c r="D491" s="200" t="s">
        <v>238</v>
      </c>
      <c r="E491" s="222" t="s">
        <v>19</v>
      </c>
      <c r="F491" s="223" t="s">
        <v>241</v>
      </c>
      <c r="G491" s="221"/>
      <c r="H491" s="224">
        <v>3</v>
      </c>
      <c r="I491" s="225"/>
      <c r="J491" s="221"/>
      <c r="K491" s="221"/>
      <c r="L491" s="226"/>
      <c r="M491" s="227"/>
      <c r="N491" s="228"/>
      <c r="O491" s="228"/>
      <c r="P491" s="228"/>
      <c r="Q491" s="228"/>
      <c r="R491" s="228"/>
      <c r="S491" s="228"/>
      <c r="T491" s="229"/>
      <c r="AT491" s="230" t="s">
        <v>238</v>
      </c>
      <c r="AU491" s="230" t="s">
        <v>82</v>
      </c>
      <c r="AV491" s="15" t="s">
        <v>143</v>
      </c>
      <c r="AW491" s="15" t="s">
        <v>35</v>
      </c>
      <c r="AX491" s="15" t="s">
        <v>80</v>
      </c>
      <c r="AY491" s="230" t="s">
        <v>226</v>
      </c>
    </row>
    <row r="492" spans="1:65" s="2" customFormat="1" ht="16.5" customHeight="1">
      <c r="A492" s="36"/>
      <c r="B492" s="37"/>
      <c r="C492" s="180" t="s">
        <v>1933</v>
      </c>
      <c r="D492" s="180" t="s">
        <v>229</v>
      </c>
      <c r="E492" s="181" t="s">
        <v>2924</v>
      </c>
      <c r="F492" s="182" t="s">
        <v>2925</v>
      </c>
      <c r="G492" s="183" t="s">
        <v>2852</v>
      </c>
      <c r="H492" s="184">
        <v>3</v>
      </c>
      <c r="I492" s="185"/>
      <c r="J492" s="186">
        <f>ROUND(I492*H492,2)</f>
        <v>0</v>
      </c>
      <c r="K492" s="182" t="s">
        <v>233</v>
      </c>
      <c r="L492" s="41"/>
      <c r="M492" s="187" t="s">
        <v>19</v>
      </c>
      <c r="N492" s="188" t="s">
        <v>44</v>
      </c>
      <c r="O492" s="66"/>
      <c r="P492" s="189">
        <f>O492*H492</f>
        <v>0</v>
      </c>
      <c r="Q492" s="189">
        <v>5.1820000000000002E-4</v>
      </c>
      <c r="R492" s="189">
        <f>Q492*H492</f>
        <v>1.5546000000000002E-3</v>
      </c>
      <c r="S492" s="189">
        <v>0</v>
      </c>
      <c r="T492" s="190">
        <f>S492*H492</f>
        <v>0</v>
      </c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R492" s="191" t="s">
        <v>234</v>
      </c>
      <c r="AT492" s="191" t="s">
        <v>229</v>
      </c>
      <c r="AU492" s="191" t="s">
        <v>82</v>
      </c>
      <c r="AY492" s="19" t="s">
        <v>226</v>
      </c>
      <c r="BE492" s="192">
        <f>IF(N492="základní",J492,0)</f>
        <v>0</v>
      </c>
      <c r="BF492" s="192">
        <f>IF(N492="snížená",J492,0)</f>
        <v>0</v>
      </c>
      <c r="BG492" s="192">
        <f>IF(N492="zákl. přenesená",J492,0)</f>
        <v>0</v>
      </c>
      <c r="BH492" s="192">
        <f>IF(N492="sníž. přenesená",J492,0)</f>
        <v>0</v>
      </c>
      <c r="BI492" s="192">
        <f>IF(N492="nulová",J492,0)</f>
        <v>0</v>
      </c>
      <c r="BJ492" s="19" t="s">
        <v>80</v>
      </c>
      <c r="BK492" s="192">
        <f>ROUND(I492*H492,2)</f>
        <v>0</v>
      </c>
      <c r="BL492" s="19" t="s">
        <v>234</v>
      </c>
      <c r="BM492" s="191" t="s">
        <v>4564</v>
      </c>
    </row>
    <row r="493" spans="1:65" s="2" customFormat="1" ht="11.25">
      <c r="A493" s="36"/>
      <c r="B493" s="37"/>
      <c r="C493" s="38"/>
      <c r="D493" s="193" t="s">
        <v>236</v>
      </c>
      <c r="E493" s="38"/>
      <c r="F493" s="194" t="s">
        <v>2927</v>
      </c>
      <c r="G493" s="38"/>
      <c r="H493" s="38"/>
      <c r="I493" s="195"/>
      <c r="J493" s="38"/>
      <c r="K493" s="38"/>
      <c r="L493" s="41"/>
      <c r="M493" s="196"/>
      <c r="N493" s="197"/>
      <c r="O493" s="66"/>
      <c r="P493" s="66"/>
      <c r="Q493" s="66"/>
      <c r="R493" s="66"/>
      <c r="S493" s="66"/>
      <c r="T493" s="67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T493" s="19" t="s">
        <v>236</v>
      </c>
      <c r="AU493" s="19" t="s">
        <v>82</v>
      </c>
    </row>
    <row r="494" spans="1:65" s="13" customFormat="1" ht="11.25">
      <c r="B494" s="198"/>
      <c r="C494" s="199"/>
      <c r="D494" s="200" t="s">
        <v>238</v>
      </c>
      <c r="E494" s="201" t="s">
        <v>19</v>
      </c>
      <c r="F494" s="202" t="s">
        <v>2878</v>
      </c>
      <c r="G494" s="199"/>
      <c r="H494" s="201" t="s">
        <v>19</v>
      </c>
      <c r="I494" s="203"/>
      <c r="J494" s="199"/>
      <c r="K494" s="199"/>
      <c r="L494" s="204"/>
      <c r="M494" s="205"/>
      <c r="N494" s="206"/>
      <c r="O494" s="206"/>
      <c r="P494" s="206"/>
      <c r="Q494" s="206"/>
      <c r="R494" s="206"/>
      <c r="S494" s="206"/>
      <c r="T494" s="207"/>
      <c r="AT494" s="208" t="s">
        <v>238</v>
      </c>
      <c r="AU494" s="208" t="s">
        <v>82</v>
      </c>
      <c r="AV494" s="13" t="s">
        <v>80</v>
      </c>
      <c r="AW494" s="13" t="s">
        <v>35</v>
      </c>
      <c r="AX494" s="13" t="s">
        <v>73</v>
      </c>
      <c r="AY494" s="208" t="s">
        <v>226</v>
      </c>
    </row>
    <row r="495" spans="1:65" s="14" customFormat="1" ht="11.25">
      <c r="B495" s="209"/>
      <c r="C495" s="210"/>
      <c r="D495" s="200" t="s">
        <v>238</v>
      </c>
      <c r="E495" s="211" t="s">
        <v>19</v>
      </c>
      <c r="F495" s="212" t="s">
        <v>502</v>
      </c>
      <c r="G495" s="210"/>
      <c r="H495" s="213">
        <v>3</v>
      </c>
      <c r="I495" s="214"/>
      <c r="J495" s="210"/>
      <c r="K495" s="210"/>
      <c r="L495" s="215"/>
      <c r="M495" s="216"/>
      <c r="N495" s="217"/>
      <c r="O495" s="217"/>
      <c r="P495" s="217"/>
      <c r="Q495" s="217"/>
      <c r="R495" s="217"/>
      <c r="S495" s="217"/>
      <c r="T495" s="218"/>
      <c r="AT495" s="219" t="s">
        <v>238</v>
      </c>
      <c r="AU495" s="219" t="s">
        <v>82</v>
      </c>
      <c r="AV495" s="14" t="s">
        <v>82</v>
      </c>
      <c r="AW495" s="14" t="s">
        <v>35</v>
      </c>
      <c r="AX495" s="14" t="s">
        <v>73</v>
      </c>
      <c r="AY495" s="219" t="s">
        <v>226</v>
      </c>
    </row>
    <row r="496" spans="1:65" s="15" customFormat="1" ht="11.25">
      <c r="B496" s="220"/>
      <c r="C496" s="221"/>
      <c r="D496" s="200" t="s">
        <v>238</v>
      </c>
      <c r="E496" s="222" t="s">
        <v>19</v>
      </c>
      <c r="F496" s="223" t="s">
        <v>241</v>
      </c>
      <c r="G496" s="221"/>
      <c r="H496" s="224">
        <v>3</v>
      </c>
      <c r="I496" s="225"/>
      <c r="J496" s="221"/>
      <c r="K496" s="221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238</v>
      </c>
      <c r="AU496" s="230" t="s">
        <v>82</v>
      </c>
      <c r="AV496" s="15" t="s">
        <v>143</v>
      </c>
      <c r="AW496" s="15" t="s">
        <v>35</v>
      </c>
      <c r="AX496" s="15" t="s">
        <v>80</v>
      </c>
      <c r="AY496" s="230" t="s">
        <v>226</v>
      </c>
    </row>
    <row r="497" spans="1:65" s="2" customFormat="1" ht="16.5" customHeight="1">
      <c r="A497" s="36"/>
      <c r="B497" s="37"/>
      <c r="C497" s="180" t="s">
        <v>1939</v>
      </c>
      <c r="D497" s="180" t="s">
        <v>229</v>
      </c>
      <c r="E497" s="181" t="s">
        <v>4565</v>
      </c>
      <c r="F497" s="182" t="s">
        <v>2929</v>
      </c>
      <c r="G497" s="183" t="s">
        <v>2852</v>
      </c>
      <c r="H497" s="184">
        <v>3</v>
      </c>
      <c r="I497" s="185"/>
      <c r="J497" s="186">
        <f>ROUND(I497*H497,2)</f>
        <v>0</v>
      </c>
      <c r="K497" s="182" t="s">
        <v>19</v>
      </c>
      <c r="L497" s="41"/>
      <c r="M497" s="187" t="s">
        <v>19</v>
      </c>
      <c r="N497" s="188" t="s">
        <v>44</v>
      </c>
      <c r="O497" s="66"/>
      <c r="P497" s="189">
        <f>O497*H497</f>
        <v>0</v>
      </c>
      <c r="Q497" s="189">
        <v>4.1819999999999997E-4</v>
      </c>
      <c r="R497" s="189">
        <f>Q497*H497</f>
        <v>1.2545999999999998E-3</v>
      </c>
      <c r="S497" s="189">
        <v>0</v>
      </c>
      <c r="T497" s="190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91" t="s">
        <v>234</v>
      </c>
      <c r="AT497" s="191" t="s">
        <v>229</v>
      </c>
      <c r="AU497" s="191" t="s">
        <v>82</v>
      </c>
      <c r="AY497" s="19" t="s">
        <v>226</v>
      </c>
      <c r="BE497" s="192">
        <f>IF(N497="základní",J497,0)</f>
        <v>0</v>
      </c>
      <c r="BF497" s="192">
        <f>IF(N497="snížená",J497,0)</f>
        <v>0</v>
      </c>
      <c r="BG497" s="192">
        <f>IF(N497="zákl. přenesená",J497,0)</f>
        <v>0</v>
      </c>
      <c r="BH497" s="192">
        <f>IF(N497="sníž. přenesená",J497,0)</f>
        <v>0</v>
      </c>
      <c r="BI497" s="192">
        <f>IF(N497="nulová",J497,0)</f>
        <v>0</v>
      </c>
      <c r="BJ497" s="19" t="s">
        <v>80</v>
      </c>
      <c r="BK497" s="192">
        <f>ROUND(I497*H497,2)</f>
        <v>0</v>
      </c>
      <c r="BL497" s="19" t="s">
        <v>234</v>
      </c>
      <c r="BM497" s="191" t="s">
        <v>4566</v>
      </c>
    </row>
    <row r="498" spans="1:65" s="13" customFormat="1" ht="11.25">
      <c r="B498" s="198"/>
      <c r="C498" s="199"/>
      <c r="D498" s="200" t="s">
        <v>238</v>
      </c>
      <c r="E498" s="201" t="s">
        <v>19</v>
      </c>
      <c r="F498" s="202" t="s">
        <v>2878</v>
      </c>
      <c r="G498" s="199"/>
      <c r="H498" s="201" t="s">
        <v>19</v>
      </c>
      <c r="I498" s="203"/>
      <c r="J498" s="199"/>
      <c r="K498" s="199"/>
      <c r="L498" s="204"/>
      <c r="M498" s="205"/>
      <c r="N498" s="206"/>
      <c r="O498" s="206"/>
      <c r="P498" s="206"/>
      <c r="Q498" s="206"/>
      <c r="R498" s="206"/>
      <c r="S498" s="206"/>
      <c r="T498" s="207"/>
      <c r="AT498" s="208" t="s">
        <v>238</v>
      </c>
      <c r="AU498" s="208" t="s">
        <v>82</v>
      </c>
      <c r="AV498" s="13" t="s">
        <v>80</v>
      </c>
      <c r="AW498" s="13" t="s">
        <v>35</v>
      </c>
      <c r="AX498" s="13" t="s">
        <v>73</v>
      </c>
      <c r="AY498" s="208" t="s">
        <v>226</v>
      </c>
    </row>
    <row r="499" spans="1:65" s="14" customFormat="1" ht="11.25">
      <c r="B499" s="209"/>
      <c r="C499" s="210"/>
      <c r="D499" s="200" t="s">
        <v>238</v>
      </c>
      <c r="E499" s="211" t="s">
        <v>19</v>
      </c>
      <c r="F499" s="212" t="s">
        <v>502</v>
      </c>
      <c r="G499" s="210"/>
      <c r="H499" s="213">
        <v>3</v>
      </c>
      <c r="I499" s="214"/>
      <c r="J499" s="210"/>
      <c r="K499" s="210"/>
      <c r="L499" s="215"/>
      <c r="M499" s="216"/>
      <c r="N499" s="217"/>
      <c r="O499" s="217"/>
      <c r="P499" s="217"/>
      <c r="Q499" s="217"/>
      <c r="R499" s="217"/>
      <c r="S499" s="217"/>
      <c r="T499" s="218"/>
      <c r="AT499" s="219" t="s">
        <v>238</v>
      </c>
      <c r="AU499" s="219" t="s">
        <v>82</v>
      </c>
      <c r="AV499" s="14" t="s">
        <v>82</v>
      </c>
      <c r="AW499" s="14" t="s">
        <v>35</v>
      </c>
      <c r="AX499" s="14" t="s">
        <v>73</v>
      </c>
      <c r="AY499" s="219" t="s">
        <v>226</v>
      </c>
    </row>
    <row r="500" spans="1:65" s="15" customFormat="1" ht="11.25">
      <c r="B500" s="220"/>
      <c r="C500" s="221"/>
      <c r="D500" s="200" t="s">
        <v>238</v>
      </c>
      <c r="E500" s="222" t="s">
        <v>19</v>
      </c>
      <c r="F500" s="223" t="s">
        <v>241</v>
      </c>
      <c r="G500" s="221"/>
      <c r="H500" s="224">
        <v>3</v>
      </c>
      <c r="I500" s="225"/>
      <c r="J500" s="221"/>
      <c r="K500" s="221"/>
      <c r="L500" s="226"/>
      <c r="M500" s="227"/>
      <c r="N500" s="228"/>
      <c r="O500" s="228"/>
      <c r="P500" s="228"/>
      <c r="Q500" s="228"/>
      <c r="R500" s="228"/>
      <c r="S500" s="228"/>
      <c r="T500" s="229"/>
      <c r="AT500" s="230" t="s">
        <v>238</v>
      </c>
      <c r="AU500" s="230" t="s">
        <v>82</v>
      </c>
      <c r="AV500" s="15" t="s">
        <v>143</v>
      </c>
      <c r="AW500" s="15" t="s">
        <v>35</v>
      </c>
      <c r="AX500" s="15" t="s">
        <v>80</v>
      </c>
      <c r="AY500" s="230" t="s">
        <v>226</v>
      </c>
    </row>
    <row r="501" spans="1:65" s="2" customFormat="1" ht="16.5" customHeight="1">
      <c r="A501" s="36"/>
      <c r="B501" s="37"/>
      <c r="C501" s="180" t="s">
        <v>1944</v>
      </c>
      <c r="D501" s="180" t="s">
        <v>229</v>
      </c>
      <c r="E501" s="181" t="s">
        <v>4567</v>
      </c>
      <c r="F501" s="182" t="s">
        <v>2936</v>
      </c>
      <c r="G501" s="183" t="s">
        <v>2852</v>
      </c>
      <c r="H501" s="184">
        <v>1</v>
      </c>
      <c r="I501" s="185"/>
      <c r="J501" s="186">
        <f>ROUND(I501*H501,2)</f>
        <v>0</v>
      </c>
      <c r="K501" s="182" t="s">
        <v>19</v>
      </c>
      <c r="L501" s="41"/>
      <c r="M501" s="187" t="s">
        <v>19</v>
      </c>
      <c r="N501" s="188" t="s">
        <v>44</v>
      </c>
      <c r="O501" s="66"/>
      <c r="P501" s="189">
        <f>O501*H501</f>
        <v>0</v>
      </c>
      <c r="Q501" s="189">
        <v>1.2999999999999999E-3</v>
      </c>
      <c r="R501" s="189">
        <f>Q501*H501</f>
        <v>1.2999999999999999E-3</v>
      </c>
      <c r="S501" s="189">
        <v>0</v>
      </c>
      <c r="T501" s="190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91" t="s">
        <v>234</v>
      </c>
      <c r="AT501" s="191" t="s">
        <v>229</v>
      </c>
      <c r="AU501" s="191" t="s">
        <v>82</v>
      </c>
      <c r="AY501" s="19" t="s">
        <v>226</v>
      </c>
      <c r="BE501" s="192">
        <f>IF(N501="základní",J501,0)</f>
        <v>0</v>
      </c>
      <c r="BF501" s="192">
        <f>IF(N501="snížená",J501,0)</f>
        <v>0</v>
      </c>
      <c r="BG501" s="192">
        <f>IF(N501="zákl. přenesená",J501,0)</f>
        <v>0</v>
      </c>
      <c r="BH501" s="192">
        <f>IF(N501="sníž. přenesená",J501,0)</f>
        <v>0</v>
      </c>
      <c r="BI501" s="192">
        <f>IF(N501="nulová",J501,0)</f>
        <v>0</v>
      </c>
      <c r="BJ501" s="19" t="s">
        <v>80</v>
      </c>
      <c r="BK501" s="192">
        <f>ROUND(I501*H501,2)</f>
        <v>0</v>
      </c>
      <c r="BL501" s="19" t="s">
        <v>234</v>
      </c>
      <c r="BM501" s="191" t="s">
        <v>4568</v>
      </c>
    </row>
    <row r="502" spans="1:65" s="2" customFormat="1" ht="16.5" customHeight="1">
      <c r="A502" s="36"/>
      <c r="B502" s="37"/>
      <c r="C502" s="180" t="s">
        <v>1953</v>
      </c>
      <c r="D502" s="180" t="s">
        <v>229</v>
      </c>
      <c r="E502" s="181" t="s">
        <v>4569</v>
      </c>
      <c r="F502" s="182" t="s">
        <v>2933</v>
      </c>
      <c r="G502" s="183" t="s">
        <v>2852</v>
      </c>
      <c r="H502" s="184">
        <v>1</v>
      </c>
      <c r="I502" s="185"/>
      <c r="J502" s="186">
        <f>ROUND(I502*H502,2)</f>
        <v>0</v>
      </c>
      <c r="K502" s="182" t="s">
        <v>19</v>
      </c>
      <c r="L502" s="41"/>
      <c r="M502" s="187" t="s">
        <v>19</v>
      </c>
      <c r="N502" s="188" t="s">
        <v>44</v>
      </c>
      <c r="O502" s="66"/>
      <c r="P502" s="189">
        <f>O502*H502</f>
        <v>0</v>
      </c>
      <c r="Q502" s="189">
        <v>8.0000000000000004E-4</v>
      </c>
      <c r="R502" s="189">
        <f>Q502*H502</f>
        <v>8.0000000000000004E-4</v>
      </c>
      <c r="S502" s="189">
        <v>0</v>
      </c>
      <c r="T502" s="190">
        <f>S502*H502</f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91" t="s">
        <v>234</v>
      </c>
      <c r="AT502" s="191" t="s">
        <v>229</v>
      </c>
      <c r="AU502" s="191" t="s">
        <v>82</v>
      </c>
      <c r="AY502" s="19" t="s">
        <v>226</v>
      </c>
      <c r="BE502" s="192">
        <f>IF(N502="základní",J502,0)</f>
        <v>0</v>
      </c>
      <c r="BF502" s="192">
        <f>IF(N502="snížená",J502,0)</f>
        <v>0</v>
      </c>
      <c r="BG502" s="192">
        <f>IF(N502="zákl. přenesená",J502,0)</f>
        <v>0</v>
      </c>
      <c r="BH502" s="192">
        <f>IF(N502="sníž. přenesená",J502,0)</f>
        <v>0</v>
      </c>
      <c r="BI502" s="192">
        <f>IF(N502="nulová",J502,0)</f>
        <v>0</v>
      </c>
      <c r="BJ502" s="19" t="s">
        <v>80</v>
      </c>
      <c r="BK502" s="192">
        <f>ROUND(I502*H502,2)</f>
        <v>0</v>
      </c>
      <c r="BL502" s="19" t="s">
        <v>234</v>
      </c>
      <c r="BM502" s="191" t="s">
        <v>4570</v>
      </c>
    </row>
    <row r="503" spans="1:65" s="2" customFormat="1" ht="16.5" customHeight="1">
      <c r="A503" s="36"/>
      <c r="B503" s="37"/>
      <c r="C503" s="180" t="s">
        <v>1958</v>
      </c>
      <c r="D503" s="180" t="s">
        <v>229</v>
      </c>
      <c r="E503" s="181" t="s">
        <v>4571</v>
      </c>
      <c r="F503" s="182" t="s">
        <v>2939</v>
      </c>
      <c r="G503" s="183" t="s">
        <v>2852</v>
      </c>
      <c r="H503" s="184">
        <v>1</v>
      </c>
      <c r="I503" s="185"/>
      <c r="J503" s="186">
        <f>ROUND(I503*H503,2)</f>
        <v>0</v>
      </c>
      <c r="K503" s="182" t="s">
        <v>19</v>
      </c>
      <c r="L503" s="41"/>
      <c r="M503" s="187" t="s">
        <v>19</v>
      </c>
      <c r="N503" s="188" t="s">
        <v>44</v>
      </c>
      <c r="O503" s="66"/>
      <c r="P503" s="189">
        <f>O503*H503</f>
        <v>0</v>
      </c>
      <c r="Q503" s="189">
        <v>8.4999999999999995E-4</v>
      </c>
      <c r="R503" s="189">
        <f>Q503*H503</f>
        <v>8.4999999999999995E-4</v>
      </c>
      <c r="S503" s="189">
        <v>0</v>
      </c>
      <c r="T503" s="190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91" t="s">
        <v>234</v>
      </c>
      <c r="AT503" s="191" t="s">
        <v>229</v>
      </c>
      <c r="AU503" s="191" t="s">
        <v>82</v>
      </c>
      <c r="AY503" s="19" t="s">
        <v>226</v>
      </c>
      <c r="BE503" s="192">
        <f>IF(N503="základní",J503,0)</f>
        <v>0</v>
      </c>
      <c r="BF503" s="192">
        <f>IF(N503="snížená",J503,0)</f>
        <v>0</v>
      </c>
      <c r="BG503" s="192">
        <f>IF(N503="zákl. přenesená",J503,0)</f>
        <v>0</v>
      </c>
      <c r="BH503" s="192">
        <f>IF(N503="sníž. přenesená",J503,0)</f>
        <v>0</v>
      </c>
      <c r="BI503" s="192">
        <f>IF(N503="nulová",J503,0)</f>
        <v>0</v>
      </c>
      <c r="BJ503" s="19" t="s">
        <v>80</v>
      </c>
      <c r="BK503" s="192">
        <f>ROUND(I503*H503,2)</f>
        <v>0</v>
      </c>
      <c r="BL503" s="19" t="s">
        <v>234</v>
      </c>
      <c r="BM503" s="191" t="s">
        <v>4572</v>
      </c>
    </row>
    <row r="504" spans="1:65" s="2" customFormat="1" ht="16.5" customHeight="1">
      <c r="A504" s="36"/>
      <c r="B504" s="37"/>
      <c r="C504" s="180" t="s">
        <v>1963</v>
      </c>
      <c r="D504" s="180" t="s">
        <v>229</v>
      </c>
      <c r="E504" s="181" t="s">
        <v>2960</v>
      </c>
      <c r="F504" s="182" t="s">
        <v>2961</v>
      </c>
      <c r="G504" s="183" t="s">
        <v>2852</v>
      </c>
      <c r="H504" s="184">
        <v>1</v>
      </c>
      <c r="I504" s="185"/>
      <c r="J504" s="186">
        <f>ROUND(I504*H504,2)</f>
        <v>0</v>
      </c>
      <c r="K504" s="182" t="s">
        <v>19</v>
      </c>
      <c r="L504" s="41"/>
      <c r="M504" s="187" t="s">
        <v>19</v>
      </c>
      <c r="N504" s="188" t="s">
        <v>44</v>
      </c>
      <c r="O504" s="66"/>
      <c r="P504" s="189">
        <f>O504*H504</f>
        <v>0</v>
      </c>
      <c r="Q504" s="189">
        <v>5.0250000000000003E-2</v>
      </c>
      <c r="R504" s="189">
        <f>Q504*H504</f>
        <v>5.0250000000000003E-2</v>
      </c>
      <c r="S504" s="189">
        <v>0</v>
      </c>
      <c r="T504" s="190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91" t="s">
        <v>234</v>
      </c>
      <c r="AT504" s="191" t="s">
        <v>229</v>
      </c>
      <c r="AU504" s="191" t="s">
        <v>82</v>
      </c>
      <c r="AY504" s="19" t="s">
        <v>226</v>
      </c>
      <c r="BE504" s="192">
        <f>IF(N504="základní",J504,0)</f>
        <v>0</v>
      </c>
      <c r="BF504" s="192">
        <f>IF(N504="snížená",J504,0)</f>
        <v>0</v>
      </c>
      <c r="BG504" s="192">
        <f>IF(N504="zákl. přenesená",J504,0)</f>
        <v>0</v>
      </c>
      <c r="BH504" s="192">
        <f>IF(N504="sníž. přenesená",J504,0)</f>
        <v>0</v>
      </c>
      <c r="BI504" s="192">
        <f>IF(N504="nulová",J504,0)</f>
        <v>0</v>
      </c>
      <c r="BJ504" s="19" t="s">
        <v>80</v>
      </c>
      <c r="BK504" s="192">
        <f>ROUND(I504*H504,2)</f>
        <v>0</v>
      </c>
      <c r="BL504" s="19" t="s">
        <v>234</v>
      </c>
      <c r="BM504" s="191" t="s">
        <v>4573</v>
      </c>
    </row>
    <row r="505" spans="1:65" s="2" customFormat="1" ht="24.2" customHeight="1">
      <c r="A505" s="36"/>
      <c r="B505" s="37"/>
      <c r="C505" s="180" t="s">
        <v>1967</v>
      </c>
      <c r="D505" s="180" t="s">
        <v>229</v>
      </c>
      <c r="E505" s="181" t="s">
        <v>4574</v>
      </c>
      <c r="F505" s="182" t="s">
        <v>4575</v>
      </c>
      <c r="G505" s="183" t="s">
        <v>2852</v>
      </c>
      <c r="H505" s="184">
        <v>3</v>
      </c>
      <c r="I505" s="185"/>
      <c r="J505" s="186">
        <f>ROUND(I505*H505,2)</f>
        <v>0</v>
      </c>
      <c r="K505" s="182" t="s">
        <v>19</v>
      </c>
      <c r="L505" s="41"/>
      <c r="M505" s="187" t="s">
        <v>19</v>
      </c>
      <c r="N505" s="188" t="s">
        <v>44</v>
      </c>
      <c r="O505" s="66"/>
      <c r="P505" s="189">
        <f>O505*H505</f>
        <v>0</v>
      </c>
      <c r="Q505" s="189">
        <v>1.0659999999999999E-2</v>
      </c>
      <c r="R505" s="189">
        <f>Q505*H505</f>
        <v>3.1979999999999995E-2</v>
      </c>
      <c r="S505" s="189">
        <v>0</v>
      </c>
      <c r="T505" s="190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91" t="s">
        <v>234</v>
      </c>
      <c r="AT505" s="191" t="s">
        <v>229</v>
      </c>
      <c r="AU505" s="191" t="s">
        <v>82</v>
      </c>
      <c r="AY505" s="19" t="s">
        <v>226</v>
      </c>
      <c r="BE505" s="192">
        <f>IF(N505="základní",J505,0)</f>
        <v>0</v>
      </c>
      <c r="BF505" s="192">
        <f>IF(N505="snížená",J505,0)</f>
        <v>0</v>
      </c>
      <c r="BG505" s="192">
        <f>IF(N505="zákl. přenesená",J505,0)</f>
        <v>0</v>
      </c>
      <c r="BH505" s="192">
        <f>IF(N505="sníž. přenesená",J505,0)</f>
        <v>0</v>
      </c>
      <c r="BI505" s="192">
        <f>IF(N505="nulová",J505,0)</f>
        <v>0</v>
      </c>
      <c r="BJ505" s="19" t="s">
        <v>80</v>
      </c>
      <c r="BK505" s="192">
        <f>ROUND(I505*H505,2)</f>
        <v>0</v>
      </c>
      <c r="BL505" s="19" t="s">
        <v>234</v>
      </c>
      <c r="BM505" s="191" t="s">
        <v>4576</v>
      </c>
    </row>
    <row r="506" spans="1:65" s="13" customFormat="1" ht="11.25">
      <c r="B506" s="198"/>
      <c r="C506" s="199"/>
      <c r="D506" s="200" t="s">
        <v>238</v>
      </c>
      <c r="E506" s="201" t="s">
        <v>19</v>
      </c>
      <c r="F506" s="202" t="s">
        <v>2878</v>
      </c>
      <c r="G506" s="199"/>
      <c r="H506" s="201" t="s">
        <v>19</v>
      </c>
      <c r="I506" s="203"/>
      <c r="J506" s="199"/>
      <c r="K506" s="199"/>
      <c r="L506" s="204"/>
      <c r="M506" s="205"/>
      <c r="N506" s="206"/>
      <c r="O506" s="206"/>
      <c r="P506" s="206"/>
      <c r="Q506" s="206"/>
      <c r="R506" s="206"/>
      <c r="S506" s="206"/>
      <c r="T506" s="207"/>
      <c r="AT506" s="208" t="s">
        <v>238</v>
      </c>
      <c r="AU506" s="208" t="s">
        <v>82</v>
      </c>
      <c r="AV506" s="13" t="s">
        <v>80</v>
      </c>
      <c r="AW506" s="13" t="s">
        <v>35</v>
      </c>
      <c r="AX506" s="13" t="s">
        <v>73</v>
      </c>
      <c r="AY506" s="208" t="s">
        <v>226</v>
      </c>
    </row>
    <row r="507" spans="1:65" s="14" customFormat="1" ht="11.25">
      <c r="B507" s="209"/>
      <c r="C507" s="210"/>
      <c r="D507" s="200" t="s">
        <v>238</v>
      </c>
      <c r="E507" s="211" t="s">
        <v>19</v>
      </c>
      <c r="F507" s="212" t="s">
        <v>502</v>
      </c>
      <c r="G507" s="210"/>
      <c r="H507" s="213">
        <v>3</v>
      </c>
      <c r="I507" s="214"/>
      <c r="J507" s="210"/>
      <c r="K507" s="210"/>
      <c r="L507" s="215"/>
      <c r="M507" s="216"/>
      <c r="N507" s="217"/>
      <c r="O507" s="217"/>
      <c r="P507" s="217"/>
      <c r="Q507" s="217"/>
      <c r="R507" s="217"/>
      <c r="S507" s="217"/>
      <c r="T507" s="218"/>
      <c r="AT507" s="219" t="s">
        <v>238</v>
      </c>
      <c r="AU507" s="219" t="s">
        <v>82</v>
      </c>
      <c r="AV507" s="14" t="s">
        <v>82</v>
      </c>
      <c r="AW507" s="14" t="s">
        <v>35</v>
      </c>
      <c r="AX507" s="14" t="s">
        <v>73</v>
      </c>
      <c r="AY507" s="219" t="s">
        <v>226</v>
      </c>
    </row>
    <row r="508" spans="1:65" s="15" customFormat="1" ht="11.25">
      <c r="B508" s="220"/>
      <c r="C508" s="221"/>
      <c r="D508" s="200" t="s">
        <v>238</v>
      </c>
      <c r="E508" s="222" t="s">
        <v>19</v>
      </c>
      <c r="F508" s="223" t="s">
        <v>241</v>
      </c>
      <c r="G508" s="221"/>
      <c r="H508" s="224">
        <v>3</v>
      </c>
      <c r="I508" s="225"/>
      <c r="J508" s="221"/>
      <c r="K508" s="221"/>
      <c r="L508" s="226"/>
      <c r="M508" s="227"/>
      <c r="N508" s="228"/>
      <c r="O508" s="228"/>
      <c r="P508" s="228"/>
      <c r="Q508" s="228"/>
      <c r="R508" s="228"/>
      <c r="S508" s="228"/>
      <c r="T508" s="229"/>
      <c r="AT508" s="230" t="s">
        <v>238</v>
      </c>
      <c r="AU508" s="230" t="s">
        <v>82</v>
      </c>
      <c r="AV508" s="15" t="s">
        <v>143</v>
      </c>
      <c r="AW508" s="15" t="s">
        <v>35</v>
      </c>
      <c r="AX508" s="15" t="s">
        <v>80</v>
      </c>
      <c r="AY508" s="230" t="s">
        <v>226</v>
      </c>
    </row>
    <row r="509" spans="1:65" s="2" customFormat="1" ht="16.5" customHeight="1">
      <c r="A509" s="36"/>
      <c r="B509" s="37"/>
      <c r="C509" s="180" t="s">
        <v>1974</v>
      </c>
      <c r="D509" s="180" t="s">
        <v>229</v>
      </c>
      <c r="E509" s="181" t="s">
        <v>2963</v>
      </c>
      <c r="F509" s="182" t="s">
        <v>2964</v>
      </c>
      <c r="G509" s="183" t="s">
        <v>2852</v>
      </c>
      <c r="H509" s="184">
        <v>6</v>
      </c>
      <c r="I509" s="185"/>
      <c r="J509" s="186">
        <f>ROUND(I509*H509,2)</f>
        <v>0</v>
      </c>
      <c r="K509" s="182" t="s">
        <v>233</v>
      </c>
      <c r="L509" s="41"/>
      <c r="M509" s="187" t="s">
        <v>19</v>
      </c>
      <c r="N509" s="188" t="s">
        <v>44</v>
      </c>
      <c r="O509" s="66"/>
      <c r="P509" s="189">
        <f>O509*H509</f>
        <v>0</v>
      </c>
      <c r="Q509" s="189">
        <v>2.3913999999999999E-4</v>
      </c>
      <c r="R509" s="189">
        <f>Q509*H509</f>
        <v>1.4348399999999999E-3</v>
      </c>
      <c r="S509" s="189">
        <v>0</v>
      </c>
      <c r="T509" s="190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91" t="s">
        <v>234</v>
      </c>
      <c r="AT509" s="191" t="s">
        <v>229</v>
      </c>
      <c r="AU509" s="191" t="s">
        <v>82</v>
      </c>
      <c r="AY509" s="19" t="s">
        <v>226</v>
      </c>
      <c r="BE509" s="192">
        <f>IF(N509="základní",J509,0)</f>
        <v>0</v>
      </c>
      <c r="BF509" s="192">
        <f>IF(N509="snížená",J509,0)</f>
        <v>0</v>
      </c>
      <c r="BG509" s="192">
        <f>IF(N509="zákl. přenesená",J509,0)</f>
        <v>0</v>
      </c>
      <c r="BH509" s="192">
        <f>IF(N509="sníž. přenesená",J509,0)</f>
        <v>0</v>
      </c>
      <c r="BI509" s="192">
        <f>IF(N509="nulová",J509,0)</f>
        <v>0</v>
      </c>
      <c r="BJ509" s="19" t="s">
        <v>80</v>
      </c>
      <c r="BK509" s="192">
        <f>ROUND(I509*H509,2)</f>
        <v>0</v>
      </c>
      <c r="BL509" s="19" t="s">
        <v>234</v>
      </c>
      <c r="BM509" s="191" t="s">
        <v>4577</v>
      </c>
    </row>
    <row r="510" spans="1:65" s="2" customFormat="1" ht="11.25">
      <c r="A510" s="36"/>
      <c r="B510" s="37"/>
      <c r="C510" s="38"/>
      <c r="D510" s="193" t="s">
        <v>236</v>
      </c>
      <c r="E510" s="38"/>
      <c r="F510" s="194" t="s">
        <v>2966</v>
      </c>
      <c r="G510" s="38"/>
      <c r="H510" s="38"/>
      <c r="I510" s="195"/>
      <c r="J510" s="38"/>
      <c r="K510" s="38"/>
      <c r="L510" s="41"/>
      <c r="M510" s="196"/>
      <c r="N510" s="197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236</v>
      </c>
      <c r="AU510" s="19" t="s">
        <v>82</v>
      </c>
    </row>
    <row r="511" spans="1:65" s="14" customFormat="1" ht="11.25">
      <c r="B511" s="209"/>
      <c r="C511" s="210"/>
      <c r="D511" s="200" t="s">
        <v>238</v>
      </c>
      <c r="E511" s="211" t="s">
        <v>19</v>
      </c>
      <c r="F511" s="212" t="s">
        <v>4578</v>
      </c>
      <c r="G511" s="210"/>
      <c r="H511" s="213">
        <v>6</v>
      </c>
      <c r="I511" s="214"/>
      <c r="J511" s="210"/>
      <c r="K511" s="210"/>
      <c r="L511" s="215"/>
      <c r="M511" s="216"/>
      <c r="N511" s="217"/>
      <c r="O511" s="217"/>
      <c r="P511" s="217"/>
      <c r="Q511" s="217"/>
      <c r="R511" s="217"/>
      <c r="S511" s="217"/>
      <c r="T511" s="218"/>
      <c r="AT511" s="219" t="s">
        <v>238</v>
      </c>
      <c r="AU511" s="219" t="s">
        <v>82</v>
      </c>
      <c r="AV511" s="14" t="s">
        <v>82</v>
      </c>
      <c r="AW511" s="14" t="s">
        <v>35</v>
      </c>
      <c r="AX511" s="14" t="s">
        <v>73</v>
      </c>
      <c r="AY511" s="219" t="s">
        <v>226</v>
      </c>
    </row>
    <row r="512" spans="1:65" s="15" customFormat="1" ht="11.25">
      <c r="B512" s="220"/>
      <c r="C512" s="221"/>
      <c r="D512" s="200" t="s">
        <v>238</v>
      </c>
      <c r="E512" s="222" t="s">
        <v>19</v>
      </c>
      <c r="F512" s="223" t="s">
        <v>241</v>
      </c>
      <c r="G512" s="221"/>
      <c r="H512" s="224">
        <v>6</v>
      </c>
      <c r="I512" s="225"/>
      <c r="J512" s="221"/>
      <c r="K512" s="221"/>
      <c r="L512" s="226"/>
      <c r="M512" s="227"/>
      <c r="N512" s="228"/>
      <c r="O512" s="228"/>
      <c r="P512" s="228"/>
      <c r="Q512" s="228"/>
      <c r="R512" s="228"/>
      <c r="S512" s="228"/>
      <c r="T512" s="229"/>
      <c r="AT512" s="230" t="s">
        <v>238</v>
      </c>
      <c r="AU512" s="230" t="s">
        <v>82</v>
      </c>
      <c r="AV512" s="15" t="s">
        <v>143</v>
      </c>
      <c r="AW512" s="15" t="s">
        <v>35</v>
      </c>
      <c r="AX512" s="15" t="s">
        <v>80</v>
      </c>
      <c r="AY512" s="230" t="s">
        <v>226</v>
      </c>
    </row>
    <row r="513" spans="1:65" s="2" customFormat="1" ht="16.5" customHeight="1">
      <c r="A513" s="36"/>
      <c r="B513" s="37"/>
      <c r="C513" s="180" t="s">
        <v>1984</v>
      </c>
      <c r="D513" s="180" t="s">
        <v>229</v>
      </c>
      <c r="E513" s="181" t="s">
        <v>2971</v>
      </c>
      <c r="F513" s="182" t="s">
        <v>2972</v>
      </c>
      <c r="G513" s="183" t="s">
        <v>2852</v>
      </c>
      <c r="H513" s="184">
        <v>2</v>
      </c>
      <c r="I513" s="185"/>
      <c r="J513" s="186">
        <f>ROUND(I513*H513,2)</f>
        <v>0</v>
      </c>
      <c r="K513" s="182" t="s">
        <v>233</v>
      </c>
      <c r="L513" s="41"/>
      <c r="M513" s="187" t="s">
        <v>19</v>
      </c>
      <c r="N513" s="188" t="s">
        <v>44</v>
      </c>
      <c r="O513" s="66"/>
      <c r="P513" s="189">
        <f>O513*H513</f>
        <v>0</v>
      </c>
      <c r="Q513" s="189">
        <v>1.8E-3</v>
      </c>
      <c r="R513" s="189">
        <f>Q513*H513</f>
        <v>3.5999999999999999E-3</v>
      </c>
      <c r="S513" s="189">
        <v>0</v>
      </c>
      <c r="T513" s="190">
        <f>S513*H513</f>
        <v>0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91" t="s">
        <v>234</v>
      </c>
      <c r="AT513" s="191" t="s">
        <v>229</v>
      </c>
      <c r="AU513" s="191" t="s">
        <v>82</v>
      </c>
      <c r="AY513" s="19" t="s">
        <v>226</v>
      </c>
      <c r="BE513" s="192">
        <f>IF(N513="základní",J513,0)</f>
        <v>0</v>
      </c>
      <c r="BF513" s="192">
        <f>IF(N513="snížená",J513,0)</f>
        <v>0</v>
      </c>
      <c r="BG513" s="192">
        <f>IF(N513="zákl. přenesená",J513,0)</f>
        <v>0</v>
      </c>
      <c r="BH513" s="192">
        <f>IF(N513="sníž. přenesená",J513,0)</f>
        <v>0</v>
      </c>
      <c r="BI513" s="192">
        <f>IF(N513="nulová",J513,0)</f>
        <v>0</v>
      </c>
      <c r="BJ513" s="19" t="s">
        <v>80</v>
      </c>
      <c r="BK513" s="192">
        <f>ROUND(I513*H513,2)</f>
        <v>0</v>
      </c>
      <c r="BL513" s="19" t="s">
        <v>234</v>
      </c>
      <c r="BM513" s="191" t="s">
        <v>4579</v>
      </c>
    </row>
    <row r="514" spans="1:65" s="2" customFormat="1" ht="11.25">
      <c r="A514" s="36"/>
      <c r="B514" s="37"/>
      <c r="C514" s="38"/>
      <c r="D514" s="193" t="s">
        <v>236</v>
      </c>
      <c r="E514" s="38"/>
      <c r="F514" s="194" t="s">
        <v>2974</v>
      </c>
      <c r="G514" s="38"/>
      <c r="H514" s="38"/>
      <c r="I514" s="195"/>
      <c r="J514" s="38"/>
      <c r="K514" s="38"/>
      <c r="L514" s="41"/>
      <c r="M514" s="196"/>
      <c r="N514" s="197"/>
      <c r="O514" s="66"/>
      <c r="P514" s="66"/>
      <c r="Q514" s="66"/>
      <c r="R514" s="66"/>
      <c r="S514" s="66"/>
      <c r="T514" s="67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T514" s="19" t="s">
        <v>236</v>
      </c>
      <c r="AU514" s="19" t="s">
        <v>82</v>
      </c>
    </row>
    <row r="515" spans="1:65" s="13" customFormat="1" ht="11.25">
      <c r="B515" s="198"/>
      <c r="C515" s="199"/>
      <c r="D515" s="200" t="s">
        <v>238</v>
      </c>
      <c r="E515" s="201" t="s">
        <v>19</v>
      </c>
      <c r="F515" s="202" t="s">
        <v>2878</v>
      </c>
      <c r="G515" s="199"/>
      <c r="H515" s="201" t="s">
        <v>19</v>
      </c>
      <c r="I515" s="203"/>
      <c r="J515" s="199"/>
      <c r="K515" s="199"/>
      <c r="L515" s="204"/>
      <c r="M515" s="205"/>
      <c r="N515" s="206"/>
      <c r="O515" s="206"/>
      <c r="P515" s="206"/>
      <c r="Q515" s="206"/>
      <c r="R515" s="206"/>
      <c r="S515" s="206"/>
      <c r="T515" s="207"/>
      <c r="AT515" s="208" t="s">
        <v>238</v>
      </c>
      <c r="AU515" s="208" t="s">
        <v>82</v>
      </c>
      <c r="AV515" s="13" t="s">
        <v>80</v>
      </c>
      <c r="AW515" s="13" t="s">
        <v>35</v>
      </c>
      <c r="AX515" s="13" t="s">
        <v>73</v>
      </c>
      <c r="AY515" s="208" t="s">
        <v>226</v>
      </c>
    </row>
    <row r="516" spans="1:65" s="14" customFormat="1" ht="11.25">
      <c r="B516" s="209"/>
      <c r="C516" s="210"/>
      <c r="D516" s="200" t="s">
        <v>238</v>
      </c>
      <c r="E516" s="211" t="s">
        <v>19</v>
      </c>
      <c r="F516" s="212" t="s">
        <v>360</v>
      </c>
      <c r="G516" s="210"/>
      <c r="H516" s="213">
        <v>2</v>
      </c>
      <c r="I516" s="214"/>
      <c r="J516" s="210"/>
      <c r="K516" s="210"/>
      <c r="L516" s="215"/>
      <c r="M516" s="216"/>
      <c r="N516" s="217"/>
      <c r="O516" s="217"/>
      <c r="P516" s="217"/>
      <c r="Q516" s="217"/>
      <c r="R516" s="217"/>
      <c r="S516" s="217"/>
      <c r="T516" s="218"/>
      <c r="AT516" s="219" t="s">
        <v>238</v>
      </c>
      <c r="AU516" s="219" t="s">
        <v>82</v>
      </c>
      <c r="AV516" s="14" t="s">
        <v>82</v>
      </c>
      <c r="AW516" s="14" t="s">
        <v>35</v>
      </c>
      <c r="AX516" s="14" t="s">
        <v>73</v>
      </c>
      <c r="AY516" s="219" t="s">
        <v>226</v>
      </c>
    </row>
    <row r="517" spans="1:65" s="15" customFormat="1" ht="11.25">
      <c r="B517" s="220"/>
      <c r="C517" s="221"/>
      <c r="D517" s="200" t="s">
        <v>238</v>
      </c>
      <c r="E517" s="222" t="s">
        <v>19</v>
      </c>
      <c r="F517" s="223" t="s">
        <v>241</v>
      </c>
      <c r="G517" s="221"/>
      <c r="H517" s="224">
        <v>2</v>
      </c>
      <c r="I517" s="225"/>
      <c r="J517" s="221"/>
      <c r="K517" s="221"/>
      <c r="L517" s="226"/>
      <c r="M517" s="227"/>
      <c r="N517" s="228"/>
      <c r="O517" s="228"/>
      <c r="P517" s="228"/>
      <c r="Q517" s="228"/>
      <c r="R517" s="228"/>
      <c r="S517" s="228"/>
      <c r="T517" s="229"/>
      <c r="AT517" s="230" t="s">
        <v>238</v>
      </c>
      <c r="AU517" s="230" t="s">
        <v>82</v>
      </c>
      <c r="AV517" s="15" t="s">
        <v>143</v>
      </c>
      <c r="AW517" s="15" t="s">
        <v>35</v>
      </c>
      <c r="AX517" s="15" t="s">
        <v>80</v>
      </c>
      <c r="AY517" s="230" t="s">
        <v>226</v>
      </c>
    </row>
    <row r="518" spans="1:65" s="2" customFormat="1" ht="16.5" customHeight="1">
      <c r="A518" s="36"/>
      <c r="B518" s="37"/>
      <c r="C518" s="180" t="s">
        <v>1989</v>
      </c>
      <c r="D518" s="180" t="s">
        <v>229</v>
      </c>
      <c r="E518" s="181" t="s">
        <v>2996</v>
      </c>
      <c r="F518" s="182" t="s">
        <v>2997</v>
      </c>
      <c r="G518" s="183" t="s">
        <v>261</v>
      </c>
      <c r="H518" s="184">
        <v>1</v>
      </c>
      <c r="I518" s="185"/>
      <c r="J518" s="186">
        <f>ROUND(I518*H518,2)</f>
        <v>0</v>
      </c>
      <c r="K518" s="182" t="s">
        <v>233</v>
      </c>
      <c r="L518" s="41"/>
      <c r="M518" s="187" t="s">
        <v>19</v>
      </c>
      <c r="N518" s="188" t="s">
        <v>44</v>
      </c>
      <c r="O518" s="66"/>
      <c r="P518" s="189">
        <f>O518*H518</f>
        <v>0</v>
      </c>
      <c r="Q518" s="189">
        <v>1.4898949999999999E-4</v>
      </c>
      <c r="R518" s="189">
        <f>Q518*H518</f>
        <v>1.4898949999999999E-4</v>
      </c>
      <c r="S518" s="189">
        <v>0</v>
      </c>
      <c r="T518" s="190">
        <f>S518*H518</f>
        <v>0</v>
      </c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R518" s="191" t="s">
        <v>234</v>
      </c>
      <c r="AT518" s="191" t="s">
        <v>229</v>
      </c>
      <c r="AU518" s="191" t="s">
        <v>82</v>
      </c>
      <c r="AY518" s="19" t="s">
        <v>226</v>
      </c>
      <c r="BE518" s="192">
        <f>IF(N518="základní",J518,0)</f>
        <v>0</v>
      </c>
      <c r="BF518" s="192">
        <f>IF(N518="snížená",J518,0)</f>
        <v>0</v>
      </c>
      <c r="BG518" s="192">
        <f>IF(N518="zákl. přenesená",J518,0)</f>
        <v>0</v>
      </c>
      <c r="BH518" s="192">
        <f>IF(N518="sníž. přenesená",J518,0)</f>
        <v>0</v>
      </c>
      <c r="BI518" s="192">
        <f>IF(N518="nulová",J518,0)</f>
        <v>0</v>
      </c>
      <c r="BJ518" s="19" t="s">
        <v>80</v>
      </c>
      <c r="BK518" s="192">
        <f>ROUND(I518*H518,2)</f>
        <v>0</v>
      </c>
      <c r="BL518" s="19" t="s">
        <v>234</v>
      </c>
      <c r="BM518" s="191" t="s">
        <v>4580</v>
      </c>
    </row>
    <row r="519" spans="1:65" s="2" customFormat="1" ht="11.25">
      <c r="A519" s="36"/>
      <c r="B519" s="37"/>
      <c r="C519" s="38"/>
      <c r="D519" s="193" t="s">
        <v>236</v>
      </c>
      <c r="E519" s="38"/>
      <c r="F519" s="194" t="s">
        <v>2999</v>
      </c>
      <c r="G519" s="38"/>
      <c r="H519" s="38"/>
      <c r="I519" s="195"/>
      <c r="J519" s="38"/>
      <c r="K519" s="38"/>
      <c r="L519" s="41"/>
      <c r="M519" s="196"/>
      <c r="N519" s="197"/>
      <c r="O519" s="66"/>
      <c r="P519" s="66"/>
      <c r="Q519" s="66"/>
      <c r="R519" s="66"/>
      <c r="S519" s="66"/>
      <c r="T519" s="67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T519" s="19" t="s">
        <v>236</v>
      </c>
      <c r="AU519" s="19" t="s">
        <v>82</v>
      </c>
    </row>
    <row r="520" spans="1:65" s="13" customFormat="1" ht="11.25">
      <c r="B520" s="198"/>
      <c r="C520" s="199"/>
      <c r="D520" s="200" t="s">
        <v>238</v>
      </c>
      <c r="E520" s="201" t="s">
        <v>19</v>
      </c>
      <c r="F520" s="202" t="s">
        <v>2878</v>
      </c>
      <c r="G520" s="199"/>
      <c r="H520" s="201" t="s">
        <v>19</v>
      </c>
      <c r="I520" s="203"/>
      <c r="J520" s="199"/>
      <c r="K520" s="199"/>
      <c r="L520" s="204"/>
      <c r="M520" s="205"/>
      <c r="N520" s="206"/>
      <c r="O520" s="206"/>
      <c r="P520" s="206"/>
      <c r="Q520" s="206"/>
      <c r="R520" s="206"/>
      <c r="S520" s="206"/>
      <c r="T520" s="207"/>
      <c r="AT520" s="208" t="s">
        <v>238</v>
      </c>
      <c r="AU520" s="208" t="s">
        <v>82</v>
      </c>
      <c r="AV520" s="13" t="s">
        <v>80</v>
      </c>
      <c r="AW520" s="13" t="s">
        <v>35</v>
      </c>
      <c r="AX520" s="13" t="s">
        <v>73</v>
      </c>
      <c r="AY520" s="208" t="s">
        <v>226</v>
      </c>
    </row>
    <row r="521" spans="1:65" s="14" customFormat="1" ht="11.25">
      <c r="B521" s="209"/>
      <c r="C521" s="210"/>
      <c r="D521" s="200" t="s">
        <v>238</v>
      </c>
      <c r="E521" s="211" t="s">
        <v>19</v>
      </c>
      <c r="F521" s="212" t="s">
        <v>4581</v>
      </c>
      <c r="G521" s="210"/>
      <c r="H521" s="213">
        <v>1</v>
      </c>
      <c r="I521" s="214"/>
      <c r="J521" s="210"/>
      <c r="K521" s="210"/>
      <c r="L521" s="215"/>
      <c r="M521" s="216"/>
      <c r="N521" s="217"/>
      <c r="O521" s="217"/>
      <c r="P521" s="217"/>
      <c r="Q521" s="217"/>
      <c r="R521" s="217"/>
      <c r="S521" s="217"/>
      <c r="T521" s="218"/>
      <c r="AT521" s="219" t="s">
        <v>238</v>
      </c>
      <c r="AU521" s="219" t="s">
        <v>82</v>
      </c>
      <c r="AV521" s="14" t="s">
        <v>82</v>
      </c>
      <c r="AW521" s="14" t="s">
        <v>35</v>
      </c>
      <c r="AX521" s="14" t="s">
        <v>73</v>
      </c>
      <c r="AY521" s="219" t="s">
        <v>226</v>
      </c>
    </row>
    <row r="522" spans="1:65" s="15" customFormat="1" ht="11.25">
      <c r="B522" s="220"/>
      <c r="C522" s="221"/>
      <c r="D522" s="200" t="s">
        <v>238</v>
      </c>
      <c r="E522" s="222" t="s">
        <v>19</v>
      </c>
      <c r="F522" s="223" t="s">
        <v>241</v>
      </c>
      <c r="G522" s="221"/>
      <c r="H522" s="224">
        <v>1</v>
      </c>
      <c r="I522" s="225"/>
      <c r="J522" s="221"/>
      <c r="K522" s="221"/>
      <c r="L522" s="226"/>
      <c r="M522" s="227"/>
      <c r="N522" s="228"/>
      <c r="O522" s="228"/>
      <c r="P522" s="228"/>
      <c r="Q522" s="228"/>
      <c r="R522" s="228"/>
      <c r="S522" s="228"/>
      <c r="T522" s="229"/>
      <c r="AT522" s="230" t="s">
        <v>238</v>
      </c>
      <c r="AU522" s="230" t="s">
        <v>82</v>
      </c>
      <c r="AV522" s="15" t="s">
        <v>143</v>
      </c>
      <c r="AW522" s="15" t="s">
        <v>35</v>
      </c>
      <c r="AX522" s="15" t="s">
        <v>80</v>
      </c>
      <c r="AY522" s="230" t="s">
        <v>226</v>
      </c>
    </row>
    <row r="523" spans="1:65" s="2" customFormat="1" ht="16.5" customHeight="1">
      <c r="A523" s="36"/>
      <c r="B523" s="37"/>
      <c r="C523" s="231" t="s">
        <v>1996</v>
      </c>
      <c r="D523" s="231" t="s">
        <v>242</v>
      </c>
      <c r="E523" s="232" t="s">
        <v>4582</v>
      </c>
      <c r="F523" s="233" t="s">
        <v>3002</v>
      </c>
      <c r="G523" s="234" t="s">
        <v>261</v>
      </c>
      <c r="H523" s="235">
        <v>1</v>
      </c>
      <c r="I523" s="236"/>
      <c r="J523" s="237">
        <f>ROUND(I523*H523,2)</f>
        <v>0</v>
      </c>
      <c r="K523" s="233" t="s">
        <v>19</v>
      </c>
      <c r="L523" s="238"/>
      <c r="M523" s="239" t="s">
        <v>19</v>
      </c>
      <c r="N523" s="240" t="s">
        <v>44</v>
      </c>
      <c r="O523" s="66"/>
      <c r="P523" s="189">
        <f>O523*H523</f>
        <v>0</v>
      </c>
      <c r="Q523" s="189">
        <v>4.4999999999999999E-4</v>
      </c>
      <c r="R523" s="189">
        <f>Q523*H523</f>
        <v>4.4999999999999999E-4</v>
      </c>
      <c r="S523" s="189">
        <v>0</v>
      </c>
      <c r="T523" s="190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91" t="s">
        <v>246</v>
      </c>
      <c r="AT523" s="191" t="s">
        <v>242</v>
      </c>
      <c r="AU523" s="191" t="s">
        <v>82</v>
      </c>
      <c r="AY523" s="19" t="s">
        <v>226</v>
      </c>
      <c r="BE523" s="192">
        <f>IF(N523="základní",J523,0)</f>
        <v>0</v>
      </c>
      <c r="BF523" s="192">
        <f>IF(N523="snížená",J523,0)</f>
        <v>0</v>
      </c>
      <c r="BG523" s="192">
        <f>IF(N523="zákl. přenesená",J523,0)</f>
        <v>0</v>
      </c>
      <c r="BH523" s="192">
        <f>IF(N523="sníž. přenesená",J523,0)</f>
        <v>0</v>
      </c>
      <c r="BI523" s="192">
        <f>IF(N523="nulová",J523,0)</f>
        <v>0</v>
      </c>
      <c r="BJ523" s="19" t="s">
        <v>80</v>
      </c>
      <c r="BK523" s="192">
        <f>ROUND(I523*H523,2)</f>
        <v>0</v>
      </c>
      <c r="BL523" s="19" t="s">
        <v>234</v>
      </c>
      <c r="BM523" s="191" t="s">
        <v>4583</v>
      </c>
    </row>
    <row r="524" spans="1:65" s="2" customFormat="1" ht="24.2" customHeight="1">
      <c r="A524" s="36"/>
      <c r="B524" s="37"/>
      <c r="C524" s="180" t="s">
        <v>2001</v>
      </c>
      <c r="D524" s="180" t="s">
        <v>229</v>
      </c>
      <c r="E524" s="181" t="s">
        <v>3007</v>
      </c>
      <c r="F524" s="182" t="s">
        <v>3008</v>
      </c>
      <c r="G524" s="183" t="s">
        <v>245</v>
      </c>
      <c r="H524" s="184">
        <v>0.21299999999999999</v>
      </c>
      <c r="I524" s="185"/>
      <c r="J524" s="186">
        <f>ROUND(I524*H524,2)</f>
        <v>0</v>
      </c>
      <c r="K524" s="182" t="s">
        <v>233</v>
      </c>
      <c r="L524" s="41"/>
      <c r="M524" s="187" t="s">
        <v>19</v>
      </c>
      <c r="N524" s="188" t="s">
        <v>44</v>
      </c>
      <c r="O524" s="66"/>
      <c r="P524" s="189">
        <f>O524*H524</f>
        <v>0</v>
      </c>
      <c r="Q524" s="189">
        <v>0</v>
      </c>
      <c r="R524" s="189">
        <f>Q524*H524</f>
        <v>0</v>
      </c>
      <c r="S524" s="189">
        <v>0</v>
      </c>
      <c r="T524" s="190">
        <f>S524*H524</f>
        <v>0</v>
      </c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R524" s="191" t="s">
        <v>234</v>
      </c>
      <c r="AT524" s="191" t="s">
        <v>229</v>
      </c>
      <c r="AU524" s="191" t="s">
        <v>82</v>
      </c>
      <c r="AY524" s="19" t="s">
        <v>226</v>
      </c>
      <c r="BE524" s="192">
        <f>IF(N524="základní",J524,0)</f>
        <v>0</v>
      </c>
      <c r="BF524" s="192">
        <f>IF(N524="snížená",J524,0)</f>
        <v>0</v>
      </c>
      <c r="BG524" s="192">
        <f>IF(N524="zákl. přenesená",J524,0)</f>
        <v>0</v>
      </c>
      <c r="BH524" s="192">
        <f>IF(N524="sníž. přenesená",J524,0)</f>
        <v>0</v>
      </c>
      <c r="BI524" s="192">
        <f>IF(N524="nulová",J524,0)</f>
        <v>0</v>
      </c>
      <c r="BJ524" s="19" t="s">
        <v>80</v>
      </c>
      <c r="BK524" s="192">
        <f>ROUND(I524*H524,2)</f>
        <v>0</v>
      </c>
      <c r="BL524" s="19" t="s">
        <v>234</v>
      </c>
      <c r="BM524" s="191" t="s">
        <v>4584</v>
      </c>
    </row>
    <row r="525" spans="1:65" s="2" customFormat="1" ht="11.25">
      <c r="A525" s="36"/>
      <c r="B525" s="37"/>
      <c r="C525" s="38"/>
      <c r="D525" s="193" t="s">
        <v>236</v>
      </c>
      <c r="E525" s="38"/>
      <c r="F525" s="194" t="s">
        <v>3010</v>
      </c>
      <c r="G525" s="38"/>
      <c r="H525" s="38"/>
      <c r="I525" s="195"/>
      <c r="J525" s="38"/>
      <c r="K525" s="38"/>
      <c r="L525" s="41"/>
      <c r="M525" s="196"/>
      <c r="N525" s="197"/>
      <c r="O525" s="66"/>
      <c r="P525" s="66"/>
      <c r="Q525" s="66"/>
      <c r="R525" s="66"/>
      <c r="S525" s="66"/>
      <c r="T525" s="67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T525" s="19" t="s">
        <v>236</v>
      </c>
      <c r="AU525" s="19" t="s">
        <v>82</v>
      </c>
    </row>
    <row r="526" spans="1:65" s="12" customFormat="1" ht="22.9" customHeight="1">
      <c r="B526" s="164"/>
      <c r="C526" s="165"/>
      <c r="D526" s="166" t="s">
        <v>72</v>
      </c>
      <c r="E526" s="178" t="s">
        <v>3011</v>
      </c>
      <c r="F526" s="178" t="s">
        <v>3012</v>
      </c>
      <c r="G526" s="165"/>
      <c r="H526" s="165"/>
      <c r="I526" s="168"/>
      <c r="J526" s="179">
        <f>BK526</f>
        <v>0</v>
      </c>
      <c r="K526" s="165"/>
      <c r="L526" s="170"/>
      <c r="M526" s="171"/>
      <c r="N526" s="172"/>
      <c r="O526" s="172"/>
      <c r="P526" s="173">
        <f>SUM(P527:P553)</f>
        <v>0</v>
      </c>
      <c r="Q526" s="172"/>
      <c r="R526" s="173">
        <f>SUM(R527:R553)</f>
        <v>0.10255</v>
      </c>
      <c r="S526" s="172"/>
      <c r="T526" s="174">
        <f>SUM(T527:T553)</f>
        <v>0</v>
      </c>
      <c r="AR526" s="175" t="s">
        <v>82</v>
      </c>
      <c r="AT526" s="176" t="s">
        <v>72</v>
      </c>
      <c r="AU526" s="176" t="s">
        <v>80</v>
      </c>
      <c r="AY526" s="175" t="s">
        <v>226</v>
      </c>
      <c r="BK526" s="177">
        <f>SUM(BK527:BK553)</f>
        <v>0</v>
      </c>
    </row>
    <row r="527" spans="1:65" s="2" customFormat="1" ht="24.2" customHeight="1">
      <c r="A527" s="36"/>
      <c r="B527" s="37"/>
      <c r="C527" s="180" t="s">
        <v>2006</v>
      </c>
      <c r="D527" s="180" t="s">
        <v>229</v>
      </c>
      <c r="E527" s="181" t="s">
        <v>3013</v>
      </c>
      <c r="F527" s="182" t="s">
        <v>3014</v>
      </c>
      <c r="G527" s="183" t="s">
        <v>2852</v>
      </c>
      <c r="H527" s="184">
        <v>2</v>
      </c>
      <c r="I527" s="185"/>
      <c r="J527" s="186">
        <f>ROUND(I527*H527,2)</f>
        <v>0</v>
      </c>
      <c r="K527" s="182" t="s">
        <v>233</v>
      </c>
      <c r="L527" s="41"/>
      <c r="M527" s="187" t="s">
        <v>19</v>
      </c>
      <c r="N527" s="188" t="s">
        <v>44</v>
      </c>
      <c r="O527" s="66"/>
      <c r="P527" s="189">
        <f>O527*H527</f>
        <v>0</v>
      </c>
      <c r="Q527" s="189">
        <v>1.2E-2</v>
      </c>
      <c r="R527" s="189">
        <f>Q527*H527</f>
        <v>2.4E-2</v>
      </c>
      <c r="S527" s="189">
        <v>0</v>
      </c>
      <c r="T527" s="190">
        <f>S527*H527</f>
        <v>0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91" t="s">
        <v>234</v>
      </c>
      <c r="AT527" s="191" t="s">
        <v>229</v>
      </c>
      <c r="AU527" s="191" t="s">
        <v>82</v>
      </c>
      <c r="AY527" s="19" t="s">
        <v>226</v>
      </c>
      <c r="BE527" s="192">
        <f>IF(N527="základní",J527,0)</f>
        <v>0</v>
      </c>
      <c r="BF527" s="192">
        <f>IF(N527="snížená",J527,0)</f>
        <v>0</v>
      </c>
      <c r="BG527" s="192">
        <f>IF(N527="zákl. přenesená",J527,0)</f>
        <v>0</v>
      </c>
      <c r="BH527" s="192">
        <f>IF(N527="sníž. přenesená",J527,0)</f>
        <v>0</v>
      </c>
      <c r="BI527" s="192">
        <f>IF(N527="nulová",J527,0)</f>
        <v>0</v>
      </c>
      <c r="BJ527" s="19" t="s">
        <v>80</v>
      </c>
      <c r="BK527" s="192">
        <f>ROUND(I527*H527,2)</f>
        <v>0</v>
      </c>
      <c r="BL527" s="19" t="s">
        <v>234</v>
      </c>
      <c r="BM527" s="191" t="s">
        <v>4585</v>
      </c>
    </row>
    <row r="528" spans="1:65" s="2" customFormat="1" ht="11.25">
      <c r="A528" s="36"/>
      <c r="B528" s="37"/>
      <c r="C528" s="38"/>
      <c r="D528" s="193" t="s">
        <v>236</v>
      </c>
      <c r="E528" s="38"/>
      <c r="F528" s="194" t="s">
        <v>3016</v>
      </c>
      <c r="G528" s="38"/>
      <c r="H528" s="38"/>
      <c r="I528" s="195"/>
      <c r="J528" s="38"/>
      <c r="K528" s="38"/>
      <c r="L528" s="41"/>
      <c r="M528" s="196"/>
      <c r="N528" s="197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236</v>
      </c>
      <c r="AU528" s="19" t="s">
        <v>82</v>
      </c>
    </row>
    <row r="529" spans="1:65" s="13" customFormat="1" ht="11.25">
      <c r="B529" s="198"/>
      <c r="C529" s="199"/>
      <c r="D529" s="200" t="s">
        <v>238</v>
      </c>
      <c r="E529" s="201" t="s">
        <v>19</v>
      </c>
      <c r="F529" s="202" t="s">
        <v>3017</v>
      </c>
      <c r="G529" s="199"/>
      <c r="H529" s="201" t="s">
        <v>19</v>
      </c>
      <c r="I529" s="203"/>
      <c r="J529" s="199"/>
      <c r="K529" s="199"/>
      <c r="L529" s="204"/>
      <c r="M529" s="205"/>
      <c r="N529" s="206"/>
      <c r="O529" s="206"/>
      <c r="P529" s="206"/>
      <c r="Q529" s="206"/>
      <c r="R529" s="206"/>
      <c r="S529" s="206"/>
      <c r="T529" s="207"/>
      <c r="AT529" s="208" t="s">
        <v>238</v>
      </c>
      <c r="AU529" s="208" t="s">
        <v>82</v>
      </c>
      <c r="AV529" s="13" t="s">
        <v>80</v>
      </c>
      <c r="AW529" s="13" t="s">
        <v>35</v>
      </c>
      <c r="AX529" s="13" t="s">
        <v>73</v>
      </c>
      <c r="AY529" s="208" t="s">
        <v>226</v>
      </c>
    </row>
    <row r="530" spans="1:65" s="14" customFormat="1" ht="11.25">
      <c r="B530" s="209"/>
      <c r="C530" s="210"/>
      <c r="D530" s="200" t="s">
        <v>238</v>
      </c>
      <c r="E530" s="211" t="s">
        <v>19</v>
      </c>
      <c r="F530" s="212" t="s">
        <v>360</v>
      </c>
      <c r="G530" s="210"/>
      <c r="H530" s="213">
        <v>2</v>
      </c>
      <c r="I530" s="214"/>
      <c r="J530" s="210"/>
      <c r="K530" s="210"/>
      <c r="L530" s="215"/>
      <c r="M530" s="216"/>
      <c r="N530" s="217"/>
      <c r="O530" s="217"/>
      <c r="P530" s="217"/>
      <c r="Q530" s="217"/>
      <c r="R530" s="217"/>
      <c r="S530" s="217"/>
      <c r="T530" s="218"/>
      <c r="AT530" s="219" t="s">
        <v>238</v>
      </c>
      <c r="AU530" s="219" t="s">
        <v>82</v>
      </c>
      <c r="AV530" s="14" t="s">
        <v>82</v>
      </c>
      <c r="AW530" s="14" t="s">
        <v>35</v>
      </c>
      <c r="AX530" s="14" t="s">
        <v>73</v>
      </c>
      <c r="AY530" s="219" t="s">
        <v>226</v>
      </c>
    </row>
    <row r="531" spans="1:65" s="15" customFormat="1" ht="11.25">
      <c r="B531" s="220"/>
      <c r="C531" s="221"/>
      <c r="D531" s="200" t="s">
        <v>238</v>
      </c>
      <c r="E531" s="222" t="s">
        <v>19</v>
      </c>
      <c r="F531" s="223" t="s">
        <v>241</v>
      </c>
      <c r="G531" s="221"/>
      <c r="H531" s="224">
        <v>2</v>
      </c>
      <c r="I531" s="225"/>
      <c r="J531" s="221"/>
      <c r="K531" s="221"/>
      <c r="L531" s="226"/>
      <c r="M531" s="227"/>
      <c r="N531" s="228"/>
      <c r="O531" s="228"/>
      <c r="P531" s="228"/>
      <c r="Q531" s="228"/>
      <c r="R531" s="228"/>
      <c r="S531" s="228"/>
      <c r="T531" s="229"/>
      <c r="AT531" s="230" t="s">
        <v>238</v>
      </c>
      <c r="AU531" s="230" t="s">
        <v>82</v>
      </c>
      <c r="AV531" s="15" t="s">
        <v>143</v>
      </c>
      <c r="AW531" s="15" t="s">
        <v>35</v>
      </c>
      <c r="AX531" s="15" t="s">
        <v>80</v>
      </c>
      <c r="AY531" s="230" t="s">
        <v>226</v>
      </c>
    </row>
    <row r="532" spans="1:65" s="2" customFormat="1" ht="24.2" customHeight="1">
      <c r="A532" s="36"/>
      <c r="B532" s="37"/>
      <c r="C532" s="180" t="s">
        <v>2014</v>
      </c>
      <c r="D532" s="180" t="s">
        <v>229</v>
      </c>
      <c r="E532" s="181" t="s">
        <v>4586</v>
      </c>
      <c r="F532" s="182" t="s">
        <v>4587</v>
      </c>
      <c r="G532" s="183" t="s">
        <v>2852</v>
      </c>
      <c r="H532" s="184">
        <v>1</v>
      </c>
      <c r="I532" s="185"/>
      <c r="J532" s="186">
        <f>ROUND(I532*H532,2)</f>
        <v>0</v>
      </c>
      <c r="K532" s="182" t="s">
        <v>233</v>
      </c>
      <c r="L532" s="41"/>
      <c r="M532" s="187" t="s">
        <v>19</v>
      </c>
      <c r="N532" s="188" t="s">
        <v>44</v>
      </c>
      <c r="O532" s="66"/>
      <c r="P532" s="189">
        <f>O532*H532</f>
        <v>0</v>
      </c>
      <c r="Q532" s="189">
        <v>1.2E-2</v>
      </c>
      <c r="R532" s="189">
        <f>Q532*H532</f>
        <v>1.2E-2</v>
      </c>
      <c r="S532" s="189">
        <v>0</v>
      </c>
      <c r="T532" s="190">
        <f>S532*H532</f>
        <v>0</v>
      </c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R532" s="191" t="s">
        <v>234</v>
      </c>
      <c r="AT532" s="191" t="s">
        <v>229</v>
      </c>
      <c r="AU532" s="191" t="s">
        <v>82</v>
      </c>
      <c r="AY532" s="19" t="s">
        <v>226</v>
      </c>
      <c r="BE532" s="192">
        <f>IF(N532="základní",J532,0)</f>
        <v>0</v>
      </c>
      <c r="BF532" s="192">
        <f>IF(N532="snížená",J532,0)</f>
        <v>0</v>
      </c>
      <c r="BG532" s="192">
        <f>IF(N532="zákl. přenesená",J532,0)</f>
        <v>0</v>
      </c>
      <c r="BH532" s="192">
        <f>IF(N532="sníž. přenesená",J532,0)</f>
        <v>0</v>
      </c>
      <c r="BI532" s="192">
        <f>IF(N532="nulová",J532,0)</f>
        <v>0</v>
      </c>
      <c r="BJ532" s="19" t="s">
        <v>80</v>
      </c>
      <c r="BK532" s="192">
        <f>ROUND(I532*H532,2)</f>
        <v>0</v>
      </c>
      <c r="BL532" s="19" t="s">
        <v>234</v>
      </c>
      <c r="BM532" s="191" t="s">
        <v>4588</v>
      </c>
    </row>
    <row r="533" spans="1:65" s="2" customFormat="1" ht="11.25">
      <c r="A533" s="36"/>
      <c r="B533" s="37"/>
      <c r="C533" s="38"/>
      <c r="D533" s="193" t="s">
        <v>236</v>
      </c>
      <c r="E533" s="38"/>
      <c r="F533" s="194" t="s">
        <v>4589</v>
      </c>
      <c r="G533" s="38"/>
      <c r="H533" s="38"/>
      <c r="I533" s="195"/>
      <c r="J533" s="38"/>
      <c r="K533" s="38"/>
      <c r="L533" s="41"/>
      <c r="M533" s="196"/>
      <c r="N533" s="197"/>
      <c r="O533" s="66"/>
      <c r="P533" s="66"/>
      <c r="Q533" s="66"/>
      <c r="R533" s="66"/>
      <c r="S533" s="66"/>
      <c r="T533" s="67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T533" s="19" t="s">
        <v>236</v>
      </c>
      <c r="AU533" s="19" t="s">
        <v>82</v>
      </c>
    </row>
    <row r="534" spans="1:65" s="13" customFormat="1" ht="11.25">
      <c r="B534" s="198"/>
      <c r="C534" s="199"/>
      <c r="D534" s="200" t="s">
        <v>238</v>
      </c>
      <c r="E534" s="201" t="s">
        <v>19</v>
      </c>
      <c r="F534" s="202" t="s">
        <v>3017</v>
      </c>
      <c r="G534" s="199"/>
      <c r="H534" s="201" t="s">
        <v>19</v>
      </c>
      <c r="I534" s="203"/>
      <c r="J534" s="199"/>
      <c r="K534" s="199"/>
      <c r="L534" s="204"/>
      <c r="M534" s="205"/>
      <c r="N534" s="206"/>
      <c r="O534" s="206"/>
      <c r="P534" s="206"/>
      <c r="Q534" s="206"/>
      <c r="R534" s="206"/>
      <c r="S534" s="206"/>
      <c r="T534" s="207"/>
      <c r="AT534" s="208" t="s">
        <v>238</v>
      </c>
      <c r="AU534" s="208" t="s">
        <v>82</v>
      </c>
      <c r="AV534" s="13" t="s">
        <v>80</v>
      </c>
      <c r="AW534" s="13" t="s">
        <v>35</v>
      </c>
      <c r="AX534" s="13" t="s">
        <v>73</v>
      </c>
      <c r="AY534" s="208" t="s">
        <v>226</v>
      </c>
    </row>
    <row r="535" spans="1:65" s="14" customFormat="1" ht="11.25">
      <c r="B535" s="209"/>
      <c r="C535" s="210"/>
      <c r="D535" s="200" t="s">
        <v>238</v>
      </c>
      <c r="E535" s="211" t="s">
        <v>19</v>
      </c>
      <c r="F535" s="212" t="s">
        <v>521</v>
      </c>
      <c r="G535" s="210"/>
      <c r="H535" s="213">
        <v>1</v>
      </c>
      <c r="I535" s="214"/>
      <c r="J535" s="210"/>
      <c r="K535" s="210"/>
      <c r="L535" s="215"/>
      <c r="M535" s="216"/>
      <c r="N535" s="217"/>
      <c r="O535" s="217"/>
      <c r="P535" s="217"/>
      <c r="Q535" s="217"/>
      <c r="R535" s="217"/>
      <c r="S535" s="217"/>
      <c r="T535" s="218"/>
      <c r="AT535" s="219" t="s">
        <v>238</v>
      </c>
      <c r="AU535" s="219" t="s">
        <v>82</v>
      </c>
      <c r="AV535" s="14" t="s">
        <v>82</v>
      </c>
      <c r="AW535" s="14" t="s">
        <v>35</v>
      </c>
      <c r="AX535" s="14" t="s">
        <v>73</v>
      </c>
      <c r="AY535" s="219" t="s">
        <v>226</v>
      </c>
    </row>
    <row r="536" spans="1:65" s="15" customFormat="1" ht="11.25">
      <c r="B536" s="220"/>
      <c r="C536" s="221"/>
      <c r="D536" s="200" t="s">
        <v>238</v>
      </c>
      <c r="E536" s="222" t="s">
        <v>19</v>
      </c>
      <c r="F536" s="223" t="s">
        <v>241</v>
      </c>
      <c r="G536" s="221"/>
      <c r="H536" s="224">
        <v>1</v>
      </c>
      <c r="I536" s="225"/>
      <c r="J536" s="221"/>
      <c r="K536" s="221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238</v>
      </c>
      <c r="AU536" s="230" t="s">
        <v>82</v>
      </c>
      <c r="AV536" s="15" t="s">
        <v>143</v>
      </c>
      <c r="AW536" s="15" t="s">
        <v>35</v>
      </c>
      <c r="AX536" s="15" t="s">
        <v>80</v>
      </c>
      <c r="AY536" s="230" t="s">
        <v>226</v>
      </c>
    </row>
    <row r="537" spans="1:65" s="2" customFormat="1" ht="21.75" customHeight="1">
      <c r="A537" s="36"/>
      <c r="B537" s="37"/>
      <c r="C537" s="180" t="s">
        <v>2019</v>
      </c>
      <c r="D537" s="180" t="s">
        <v>229</v>
      </c>
      <c r="E537" s="181" t="s">
        <v>3021</v>
      </c>
      <c r="F537" s="182" t="s">
        <v>3022</v>
      </c>
      <c r="G537" s="183" t="s">
        <v>2852</v>
      </c>
      <c r="H537" s="184">
        <v>1</v>
      </c>
      <c r="I537" s="185"/>
      <c r="J537" s="186">
        <f>ROUND(I537*H537,2)</f>
        <v>0</v>
      </c>
      <c r="K537" s="182" t="s">
        <v>233</v>
      </c>
      <c r="L537" s="41"/>
      <c r="M537" s="187" t="s">
        <v>19</v>
      </c>
      <c r="N537" s="188" t="s">
        <v>44</v>
      </c>
      <c r="O537" s="66"/>
      <c r="P537" s="189">
        <f>O537*H537</f>
        <v>0</v>
      </c>
      <c r="Q537" s="189">
        <v>1.5599999999999999E-2</v>
      </c>
      <c r="R537" s="189">
        <f>Q537*H537</f>
        <v>1.5599999999999999E-2</v>
      </c>
      <c r="S537" s="189">
        <v>0</v>
      </c>
      <c r="T537" s="190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91" t="s">
        <v>234</v>
      </c>
      <c r="AT537" s="191" t="s">
        <v>229</v>
      </c>
      <c r="AU537" s="191" t="s">
        <v>82</v>
      </c>
      <c r="AY537" s="19" t="s">
        <v>226</v>
      </c>
      <c r="BE537" s="192">
        <f>IF(N537="základní",J537,0)</f>
        <v>0</v>
      </c>
      <c r="BF537" s="192">
        <f>IF(N537="snížená",J537,0)</f>
        <v>0</v>
      </c>
      <c r="BG537" s="192">
        <f>IF(N537="zákl. přenesená",J537,0)</f>
        <v>0</v>
      </c>
      <c r="BH537" s="192">
        <f>IF(N537="sníž. přenesená",J537,0)</f>
        <v>0</v>
      </c>
      <c r="BI537" s="192">
        <f>IF(N537="nulová",J537,0)</f>
        <v>0</v>
      </c>
      <c r="BJ537" s="19" t="s">
        <v>80</v>
      </c>
      <c r="BK537" s="192">
        <f>ROUND(I537*H537,2)</f>
        <v>0</v>
      </c>
      <c r="BL537" s="19" t="s">
        <v>234</v>
      </c>
      <c r="BM537" s="191" t="s">
        <v>4590</v>
      </c>
    </row>
    <row r="538" spans="1:65" s="2" customFormat="1" ht="11.25">
      <c r="A538" s="36"/>
      <c r="B538" s="37"/>
      <c r="C538" s="38"/>
      <c r="D538" s="193" t="s">
        <v>236</v>
      </c>
      <c r="E538" s="38"/>
      <c r="F538" s="194" t="s">
        <v>3024</v>
      </c>
      <c r="G538" s="38"/>
      <c r="H538" s="38"/>
      <c r="I538" s="195"/>
      <c r="J538" s="38"/>
      <c r="K538" s="38"/>
      <c r="L538" s="41"/>
      <c r="M538" s="196"/>
      <c r="N538" s="197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236</v>
      </c>
      <c r="AU538" s="19" t="s">
        <v>82</v>
      </c>
    </row>
    <row r="539" spans="1:65" s="13" customFormat="1" ht="11.25">
      <c r="B539" s="198"/>
      <c r="C539" s="199"/>
      <c r="D539" s="200" t="s">
        <v>238</v>
      </c>
      <c r="E539" s="201" t="s">
        <v>19</v>
      </c>
      <c r="F539" s="202" t="s">
        <v>3017</v>
      </c>
      <c r="G539" s="199"/>
      <c r="H539" s="201" t="s">
        <v>19</v>
      </c>
      <c r="I539" s="203"/>
      <c r="J539" s="199"/>
      <c r="K539" s="199"/>
      <c r="L539" s="204"/>
      <c r="M539" s="205"/>
      <c r="N539" s="206"/>
      <c r="O539" s="206"/>
      <c r="P539" s="206"/>
      <c r="Q539" s="206"/>
      <c r="R539" s="206"/>
      <c r="S539" s="206"/>
      <c r="T539" s="207"/>
      <c r="AT539" s="208" t="s">
        <v>238</v>
      </c>
      <c r="AU539" s="208" t="s">
        <v>82</v>
      </c>
      <c r="AV539" s="13" t="s">
        <v>80</v>
      </c>
      <c r="AW539" s="13" t="s">
        <v>35</v>
      </c>
      <c r="AX539" s="13" t="s">
        <v>73</v>
      </c>
      <c r="AY539" s="208" t="s">
        <v>226</v>
      </c>
    </row>
    <row r="540" spans="1:65" s="14" customFormat="1" ht="11.25">
      <c r="B540" s="209"/>
      <c r="C540" s="210"/>
      <c r="D540" s="200" t="s">
        <v>238</v>
      </c>
      <c r="E540" s="211" t="s">
        <v>19</v>
      </c>
      <c r="F540" s="212" t="s">
        <v>521</v>
      </c>
      <c r="G540" s="210"/>
      <c r="H540" s="213">
        <v>1</v>
      </c>
      <c r="I540" s="214"/>
      <c r="J540" s="210"/>
      <c r="K540" s="210"/>
      <c r="L540" s="215"/>
      <c r="M540" s="216"/>
      <c r="N540" s="217"/>
      <c r="O540" s="217"/>
      <c r="P540" s="217"/>
      <c r="Q540" s="217"/>
      <c r="R540" s="217"/>
      <c r="S540" s="217"/>
      <c r="T540" s="218"/>
      <c r="AT540" s="219" t="s">
        <v>238</v>
      </c>
      <c r="AU540" s="219" t="s">
        <v>82</v>
      </c>
      <c r="AV540" s="14" t="s">
        <v>82</v>
      </c>
      <c r="AW540" s="14" t="s">
        <v>35</v>
      </c>
      <c r="AX540" s="14" t="s">
        <v>73</v>
      </c>
      <c r="AY540" s="219" t="s">
        <v>226</v>
      </c>
    </row>
    <row r="541" spans="1:65" s="15" customFormat="1" ht="11.25">
      <c r="B541" s="220"/>
      <c r="C541" s="221"/>
      <c r="D541" s="200" t="s">
        <v>238</v>
      </c>
      <c r="E541" s="222" t="s">
        <v>19</v>
      </c>
      <c r="F541" s="223" t="s">
        <v>241</v>
      </c>
      <c r="G541" s="221"/>
      <c r="H541" s="224">
        <v>1</v>
      </c>
      <c r="I541" s="225"/>
      <c r="J541" s="221"/>
      <c r="K541" s="221"/>
      <c r="L541" s="226"/>
      <c r="M541" s="227"/>
      <c r="N541" s="228"/>
      <c r="O541" s="228"/>
      <c r="P541" s="228"/>
      <c r="Q541" s="228"/>
      <c r="R541" s="228"/>
      <c r="S541" s="228"/>
      <c r="T541" s="229"/>
      <c r="AT541" s="230" t="s">
        <v>238</v>
      </c>
      <c r="AU541" s="230" t="s">
        <v>82</v>
      </c>
      <c r="AV541" s="15" t="s">
        <v>143</v>
      </c>
      <c r="AW541" s="15" t="s">
        <v>35</v>
      </c>
      <c r="AX541" s="15" t="s">
        <v>80</v>
      </c>
      <c r="AY541" s="230" t="s">
        <v>226</v>
      </c>
    </row>
    <row r="542" spans="1:65" s="2" customFormat="1" ht="24.2" customHeight="1">
      <c r="A542" s="36"/>
      <c r="B542" s="37"/>
      <c r="C542" s="180" t="s">
        <v>2025</v>
      </c>
      <c r="D542" s="180" t="s">
        <v>229</v>
      </c>
      <c r="E542" s="181" t="s">
        <v>3025</v>
      </c>
      <c r="F542" s="182" t="s">
        <v>3026</v>
      </c>
      <c r="G542" s="183" t="s">
        <v>2852</v>
      </c>
      <c r="H542" s="184">
        <v>2</v>
      </c>
      <c r="I542" s="185"/>
      <c r="J542" s="186">
        <f>ROUND(I542*H542,2)</f>
        <v>0</v>
      </c>
      <c r="K542" s="182" t="s">
        <v>233</v>
      </c>
      <c r="L542" s="41"/>
      <c r="M542" s="187" t="s">
        <v>19</v>
      </c>
      <c r="N542" s="188" t="s">
        <v>44</v>
      </c>
      <c r="O542" s="66"/>
      <c r="P542" s="189">
        <f>O542*H542</f>
        <v>0</v>
      </c>
      <c r="Q542" s="189">
        <v>1.6650000000000002E-2</v>
      </c>
      <c r="R542" s="189">
        <f>Q542*H542</f>
        <v>3.3300000000000003E-2</v>
      </c>
      <c r="S542" s="189">
        <v>0</v>
      </c>
      <c r="T542" s="190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91" t="s">
        <v>234</v>
      </c>
      <c r="AT542" s="191" t="s">
        <v>229</v>
      </c>
      <c r="AU542" s="191" t="s">
        <v>82</v>
      </c>
      <c r="AY542" s="19" t="s">
        <v>226</v>
      </c>
      <c r="BE542" s="192">
        <f>IF(N542="základní",J542,0)</f>
        <v>0</v>
      </c>
      <c r="BF542" s="192">
        <f>IF(N542="snížená",J542,0)</f>
        <v>0</v>
      </c>
      <c r="BG542" s="192">
        <f>IF(N542="zákl. přenesená",J542,0)</f>
        <v>0</v>
      </c>
      <c r="BH542" s="192">
        <f>IF(N542="sníž. přenesená",J542,0)</f>
        <v>0</v>
      </c>
      <c r="BI542" s="192">
        <f>IF(N542="nulová",J542,0)</f>
        <v>0</v>
      </c>
      <c r="BJ542" s="19" t="s">
        <v>80</v>
      </c>
      <c r="BK542" s="192">
        <f>ROUND(I542*H542,2)</f>
        <v>0</v>
      </c>
      <c r="BL542" s="19" t="s">
        <v>234</v>
      </c>
      <c r="BM542" s="191" t="s">
        <v>4591</v>
      </c>
    </row>
    <row r="543" spans="1:65" s="2" customFormat="1" ht="11.25">
      <c r="A543" s="36"/>
      <c r="B543" s="37"/>
      <c r="C543" s="38"/>
      <c r="D543" s="193" t="s">
        <v>236</v>
      </c>
      <c r="E543" s="38"/>
      <c r="F543" s="194" t="s">
        <v>3028</v>
      </c>
      <c r="G543" s="38"/>
      <c r="H543" s="38"/>
      <c r="I543" s="195"/>
      <c r="J543" s="38"/>
      <c r="K543" s="38"/>
      <c r="L543" s="41"/>
      <c r="M543" s="196"/>
      <c r="N543" s="197"/>
      <c r="O543" s="66"/>
      <c r="P543" s="66"/>
      <c r="Q543" s="66"/>
      <c r="R543" s="66"/>
      <c r="S543" s="66"/>
      <c r="T543" s="67"/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T543" s="19" t="s">
        <v>236</v>
      </c>
      <c r="AU543" s="19" t="s">
        <v>82</v>
      </c>
    </row>
    <row r="544" spans="1:65" s="13" customFormat="1" ht="11.25">
      <c r="B544" s="198"/>
      <c r="C544" s="199"/>
      <c r="D544" s="200" t="s">
        <v>238</v>
      </c>
      <c r="E544" s="201" t="s">
        <v>19</v>
      </c>
      <c r="F544" s="202" t="s">
        <v>3017</v>
      </c>
      <c r="G544" s="199"/>
      <c r="H544" s="201" t="s">
        <v>19</v>
      </c>
      <c r="I544" s="203"/>
      <c r="J544" s="199"/>
      <c r="K544" s="199"/>
      <c r="L544" s="204"/>
      <c r="M544" s="205"/>
      <c r="N544" s="206"/>
      <c r="O544" s="206"/>
      <c r="P544" s="206"/>
      <c r="Q544" s="206"/>
      <c r="R544" s="206"/>
      <c r="S544" s="206"/>
      <c r="T544" s="207"/>
      <c r="AT544" s="208" t="s">
        <v>238</v>
      </c>
      <c r="AU544" s="208" t="s">
        <v>82</v>
      </c>
      <c r="AV544" s="13" t="s">
        <v>80</v>
      </c>
      <c r="AW544" s="13" t="s">
        <v>35</v>
      </c>
      <c r="AX544" s="13" t="s">
        <v>73</v>
      </c>
      <c r="AY544" s="208" t="s">
        <v>226</v>
      </c>
    </row>
    <row r="545" spans="1:65" s="14" customFormat="1" ht="11.25">
      <c r="B545" s="209"/>
      <c r="C545" s="210"/>
      <c r="D545" s="200" t="s">
        <v>238</v>
      </c>
      <c r="E545" s="211" t="s">
        <v>19</v>
      </c>
      <c r="F545" s="212" t="s">
        <v>360</v>
      </c>
      <c r="G545" s="210"/>
      <c r="H545" s="213">
        <v>2</v>
      </c>
      <c r="I545" s="214"/>
      <c r="J545" s="210"/>
      <c r="K545" s="210"/>
      <c r="L545" s="215"/>
      <c r="M545" s="216"/>
      <c r="N545" s="217"/>
      <c r="O545" s="217"/>
      <c r="P545" s="217"/>
      <c r="Q545" s="217"/>
      <c r="R545" s="217"/>
      <c r="S545" s="217"/>
      <c r="T545" s="218"/>
      <c r="AT545" s="219" t="s">
        <v>238</v>
      </c>
      <c r="AU545" s="219" t="s">
        <v>82</v>
      </c>
      <c r="AV545" s="14" t="s">
        <v>82</v>
      </c>
      <c r="AW545" s="14" t="s">
        <v>35</v>
      </c>
      <c r="AX545" s="14" t="s">
        <v>73</v>
      </c>
      <c r="AY545" s="219" t="s">
        <v>226</v>
      </c>
    </row>
    <row r="546" spans="1:65" s="15" customFormat="1" ht="11.25">
      <c r="B546" s="220"/>
      <c r="C546" s="221"/>
      <c r="D546" s="200" t="s">
        <v>238</v>
      </c>
      <c r="E546" s="222" t="s">
        <v>19</v>
      </c>
      <c r="F546" s="223" t="s">
        <v>241</v>
      </c>
      <c r="G546" s="221"/>
      <c r="H546" s="224">
        <v>2</v>
      </c>
      <c r="I546" s="225"/>
      <c r="J546" s="221"/>
      <c r="K546" s="221"/>
      <c r="L546" s="226"/>
      <c r="M546" s="227"/>
      <c r="N546" s="228"/>
      <c r="O546" s="228"/>
      <c r="P546" s="228"/>
      <c r="Q546" s="228"/>
      <c r="R546" s="228"/>
      <c r="S546" s="228"/>
      <c r="T546" s="229"/>
      <c r="AT546" s="230" t="s">
        <v>238</v>
      </c>
      <c r="AU546" s="230" t="s">
        <v>82</v>
      </c>
      <c r="AV546" s="15" t="s">
        <v>143</v>
      </c>
      <c r="AW546" s="15" t="s">
        <v>35</v>
      </c>
      <c r="AX546" s="15" t="s">
        <v>80</v>
      </c>
      <c r="AY546" s="230" t="s">
        <v>226</v>
      </c>
    </row>
    <row r="547" spans="1:65" s="2" customFormat="1" ht="24.2" customHeight="1">
      <c r="A547" s="36"/>
      <c r="B547" s="37"/>
      <c r="C547" s="180" t="s">
        <v>2029</v>
      </c>
      <c r="D547" s="180" t="s">
        <v>229</v>
      </c>
      <c r="E547" s="181" t="s">
        <v>3029</v>
      </c>
      <c r="F547" s="182" t="s">
        <v>3030</v>
      </c>
      <c r="G547" s="183" t="s">
        <v>2852</v>
      </c>
      <c r="H547" s="184">
        <v>1</v>
      </c>
      <c r="I547" s="185"/>
      <c r="J547" s="186">
        <f>ROUND(I547*H547,2)</f>
        <v>0</v>
      </c>
      <c r="K547" s="182" t="s">
        <v>233</v>
      </c>
      <c r="L547" s="41"/>
      <c r="M547" s="187" t="s">
        <v>19</v>
      </c>
      <c r="N547" s="188" t="s">
        <v>44</v>
      </c>
      <c r="O547" s="66"/>
      <c r="P547" s="189">
        <f>O547*H547</f>
        <v>0</v>
      </c>
      <c r="Q547" s="189">
        <v>1.7649999999999999E-2</v>
      </c>
      <c r="R547" s="189">
        <f>Q547*H547</f>
        <v>1.7649999999999999E-2</v>
      </c>
      <c r="S547" s="189">
        <v>0</v>
      </c>
      <c r="T547" s="190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91" t="s">
        <v>234</v>
      </c>
      <c r="AT547" s="191" t="s">
        <v>229</v>
      </c>
      <c r="AU547" s="191" t="s">
        <v>82</v>
      </c>
      <c r="AY547" s="19" t="s">
        <v>226</v>
      </c>
      <c r="BE547" s="192">
        <f>IF(N547="základní",J547,0)</f>
        <v>0</v>
      </c>
      <c r="BF547" s="192">
        <f>IF(N547="snížená",J547,0)</f>
        <v>0</v>
      </c>
      <c r="BG547" s="192">
        <f>IF(N547="zákl. přenesená",J547,0)</f>
        <v>0</v>
      </c>
      <c r="BH547" s="192">
        <f>IF(N547="sníž. přenesená",J547,0)</f>
        <v>0</v>
      </c>
      <c r="BI547" s="192">
        <f>IF(N547="nulová",J547,0)</f>
        <v>0</v>
      </c>
      <c r="BJ547" s="19" t="s">
        <v>80</v>
      </c>
      <c r="BK547" s="192">
        <f>ROUND(I547*H547,2)</f>
        <v>0</v>
      </c>
      <c r="BL547" s="19" t="s">
        <v>234</v>
      </c>
      <c r="BM547" s="191" t="s">
        <v>4592</v>
      </c>
    </row>
    <row r="548" spans="1:65" s="2" customFormat="1" ht="11.25">
      <c r="A548" s="36"/>
      <c r="B548" s="37"/>
      <c r="C548" s="38"/>
      <c r="D548" s="193" t="s">
        <v>236</v>
      </c>
      <c r="E548" s="38"/>
      <c r="F548" s="194" t="s">
        <v>3032</v>
      </c>
      <c r="G548" s="38"/>
      <c r="H548" s="38"/>
      <c r="I548" s="195"/>
      <c r="J548" s="38"/>
      <c r="K548" s="38"/>
      <c r="L548" s="41"/>
      <c r="M548" s="196"/>
      <c r="N548" s="197"/>
      <c r="O548" s="66"/>
      <c r="P548" s="66"/>
      <c r="Q548" s="66"/>
      <c r="R548" s="66"/>
      <c r="S548" s="66"/>
      <c r="T548" s="67"/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T548" s="19" t="s">
        <v>236</v>
      </c>
      <c r="AU548" s="19" t="s">
        <v>82</v>
      </c>
    </row>
    <row r="549" spans="1:65" s="13" customFormat="1" ht="11.25">
      <c r="B549" s="198"/>
      <c r="C549" s="199"/>
      <c r="D549" s="200" t="s">
        <v>238</v>
      </c>
      <c r="E549" s="201" t="s">
        <v>19</v>
      </c>
      <c r="F549" s="202" t="s">
        <v>3017</v>
      </c>
      <c r="G549" s="199"/>
      <c r="H549" s="201" t="s">
        <v>19</v>
      </c>
      <c r="I549" s="203"/>
      <c r="J549" s="199"/>
      <c r="K549" s="199"/>
      <c r="L549" s="204"/>
      <c r="M549" s="205"/>
      <c r="N549" s="206"/>
      <c r="O549" s="206"/>
      <c r="P549" s="206"/>
      <c r="Q549" s="206"/>
      <c r="R549" s="206"/>
      <c r="S549" s="206"/>
      <c r="T549" s="207"/>
      <c r="AT549" s="208" t="s">
        <v>238</v>
      </c>
      <c r="AU549" s="208" t="s">
        <v>82</v>
      </c>
      <c r="AV549" s="13" t="s">
        <v>80</v>
      </c>
      <c r="AW549" s="13" t="s">
        <v>35</v>
      </c>
      <c r="AX549" s="13" t="s">
        <v>73</v>
      </c>
      <c r="AY549" s="208" t="s">
        <v>226</v>
      </c>
    </row>
    <row r="550" spans="1:65" s="14" customFormat="1" ht="11.25">
      <c r="B550" s="209"/>
      <c r="C550" s="210"/>
      <c r="D550" s="200" t="s">
        <v>238</v>
      </c>
      <c r="E550" s="211" t="s">
        <v>19</v>
      </c>
      <c r="F550" s="212" t="s">
        <v>521</v>
      </c>
      <c r="G550" s="210"/>
      <c r="H550" s="213">
        <v>1</v>
      </c>
      <c r="I550" s="214"/>
      <c r="J550" s="210"/>
      <c r="K550" s="210"/>
      <c r="L550" s="215"/>
      <c r="M550" s="216"/>
      <c r="N550" s="217"/>
      <c r="O550" s="217"/>
      <c r="P550" s="217"/>
      <c r="Q550" s="217"/>
      <c r="R550" s="217"/>
      <c r="S550" s="217"/>
      <c r="T550" s="218"/>
      <c r="AT550" s="219" t="s">
        <v>238</v>
      </c>
      <c r="AU550" s="219" t="s">
        <v>82</v>
      </c>
      <c r="AV550" s="14" t="s">
        <v>82</v>
      </c>
      <c r="AW550" s="14" t="s">
        <v>35</v>
      </c>
      <c r="AX550" s="14" t="s">
        <v>73</v>
      </c>
      <c r="AY550" s="219" t="s">
        <v>226</v>
      </c>
    </row>
    <row r="551" spans="1:65" s="15" customFormat="1" ht="11.25">
      <c r="B551" s="220"/>
      <c r="C551" s="221"/>
      <c r="D551" s="200" t="s">
        <v>238</v>
      </c>
      <c r="E551" s="222" t="s">
        <v>19</v>
      </c>
      <c r="F551" s="223" t="s">
        <v>241</v>
      </c>
      <c r="G551" s="221"/>
      <c r="H551" s="224">
        <v>1</v>
      </c>
      <c r="I551" s="225"/>
      <c r="J551" s="221"/>
      <c r="K551" s="221"/>
      <c r="L551" s="226"/>
      <c r="M551" s="227"/>
      <c r="N551" s="228"/>
      <c r="O551" s="228"/>
      <c r="P551" s="228"/>
      <c r="Q551" s="228"/>
      <c r="R551" s="228"/>
      <c r="S551" s="228"/>
      <c r="T551" s="229"/>
      <c r="AT551" s="230" t="s">
        <v>238</v>
      </c>
      <c r="AU551" s="230" t="s">
        <v>82</v>
      </c>
      <c r="AV551" s="15" t="s">
        <v>143</v>
      </c>
      <c r="AW551" s="15" t="s">
        <v>35</v>
      </c>
      <c r="AX551" s="15" t="s">
        <v>80</v>
      </c>
      <c r="AY551" s="230" t="s">
        <v>226</v>
      </c>
    </row>
    <row r="552" spans="1:65" s="2" customFormat="1" ht="24.2" customHeight="1">
      <c r="A552" s="36"/>
      <c r="B552" s="37"/>
      <c r="C552" s="180" t="s">
        <v>2035</v>
      </c>
      <c r="D552" s="180" t="s">
        <v>229</v>
      </c>
      <c r="E552" s="181" t="s">
        <v>3033</v>
      </c>
      <c r="F552" s="182" t="s">
        <v>3034</v>
      </c>
      <c r="G552" s="183" t="s">
        <v>245</v>
      </c>
      <c r="H552" s="184">
        <v>0.10299999999999999</v>
      </c>
      <c r="I552" s="185"/>
      <c r="J552" s="186">
        <f>ROUND(I552*H552,2)</f>
        <v>0</v>
      </c>
      <c r="K552" s="182" t="s">
        <v>233</v>
      </c>
      <c r="L552" s="41"/>
      <c r="M552" s="187" t="s">
        <v>19</v>
      </c>
      <c r="N552" s="188" t="s">
        <v>44</v>
      </c>
      <c r="O552" s="66"/>
      <c r="P552" s="189">
        <f>O552*H552</f>
        <v>0</v>
      </c>
      <c r="Q552" s="189">
        <v>0</v>
      </c>
      <c r="R552" s="189">
        <f>Q552*H552</f>
        <v>0</v>
      </c>
      <c r="S552" s="189">
        <v>0</v>
      </c>
      <c r="T552" s="190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91" t="s">
        <v>234</v>
      </c>
      <c r="AT552" s="191" t="s">
        <v>229</v>
      </c>
      <c r="AU552" s="191" t="s">
        <v>82</v>
      </c>
      <c r="AY552" s="19" t="s">
        <v>226</v>
      </c>
      <c r="BE552" s="192">
        <f>IF(N552="základní",J552,0)</f>
        <v>0</v>
      </c>
      <c r="BF552" s="192">
        <f>IF(N552="snížená",J552,0)</f>
        <v>0</v>
      </c>
      <c r="BG552" s="192">
        <f>IF(N552="zákl. přenesená",J552,0)</f>
        <v>0</v>
      </c>
      <c r="BH552" s="192">
        <f>IF(N552="sníž. přenesená",J552,0)</f>
        <v>0</v>
      </c>
      <c r="BI552" s="192">
        <f>IF(N552="nulová",J552,0)</f>
        <v>0</v>
      </c>
      <c r="BJ552" s="19" t="s">
        <v>80</v>
      </c>
      <c r="BK552" s="192">
        <f>ROUND(I552*H552,2)</f>
        <v>0</v>
      </c>
      <c r="BL552" s="19" t="s">
        <v>234</v>
      </c>
      <c r="BM552" s="191" t="s">
        <v>4593</v>
      </c>
    </row>
    <row r="553" spans="1:65" s="2" customFormat="1" ht="11.25">
      <c r="A553" s="36"/>
      <c r="B553" s="37"/>
      <c r="C553" s="38"/>
      <c r="D553" s="193" t="s">
        <v>236</v>
      </c>
      <c r="E553" s="38"/>
      <c r="F553" s="194" t="s">
        <v>3036</v>
      </c>
      <c r="G553" s="38"/>
      <c r="H553" s="38"/>
      <c r="I553" s="195"/>
      <c r="J553" s="38"/>
      <c r="K553" s="38"/>
      <c r="L553" s="41"/>
      <c r="M553" s="241"/>
      <c r="N553" s="242"/>
      <c r="O553" s="243"/>
      <c r="P553" s="243"/>
      <c r="Q553" s="243"/>
      <c r="R553" s="243"/>
      <c r="S553" s="243"/>
      <c r="T553" s="244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236</v>
      </c>
      <c r="AU553" s="19" t="s">
        <v>82</v>
      </c>
    </row>
    <row r="554" spans="1:65" s="2" customFormat="1" ht="6.95" customHeight="1">
      <c r="A554" s="36"/>
      <c r="B554" s="49"/>
      <c r="C554" s="50"/>
      <c r="D554" s="50"/>
      <c r="E554" s="50"/>
      <c r="F554" s="50"/>
      <c r="G554" s="50"/>
      <c r="H554" s="50"/>
      <c r="I554" s="50"/>
      <c r="J554" s="50"/>
      <c r="K554" s="50"/>
      <c r="L554" s="41"/>
      <c r="M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</row>
  </sheetData>
  <sheetProtection algorithmName="SHA-512" hashValue="G8xuBFmpHZoKXfBXO9zvclYpVhgFPdyVgjf+BayMni0qzeLzeOpmHuH2lxO3+p8PkC1uRM5LA/+CnbD6ba/tgQ==" saltValue="bt4OWDfNIulUqhThRioOJgp5xNbZHeYR+pUb7XALSw6iyM3wZfbeZru1cFopR85AFD1m62AGfWAets61wlGMRw==" spinCount="100000" sheet="1" objects="1" scenarios="1" formatColumns="0" formatRows="0" autoFilter="0"/>
  <autoFilter ref="C102:K553" xr:uid="{00000000-0009-0000-0000-00000D000000}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D00-000000000000}"/>
    <hyperlink ref="F123" r:id="rId2" xr:uid="{00000000-0004-0000-0D00-000001000000}"/>
    <hyperlink ref="F135" r:id="rId3" xr:uid="{00000000-0004-0000-0D00-000002000000}"/>
    <hyperlink ref="F142" r:id="rId4" xr:uid="{00000000-0004-0000-0D00-000003000000}"/>
    <hyperlink ref="F149" r:id="rId5" xr:uid="{00000000-0004-0000-0D00-000004000000}"/>
    <hyperlink ref="F151" r:id="rId6" xr:uid="{00000000-0004-0000-0D00-000005000000}"/>
    <hyperlink ref="F153" r:id="rId7" xr:uid="{00000000-0004-0000-0D00-000006000000}"/>
    <hyperlink ref="F158" r:id="rId8" xr:uid="{00000000-0004-0000-0D00-000007000000}"/>
    <hyperlink ref="F164" r:id="rId9" xr:uid="{00000000-0004-0000-0D00-000008000000}"/>
    <hyperlink ref="F166" r:id="rId10" xr:uid="{00000000-0004-0000-0D00-000009000000}"/>
    <hyperlink ref="F169" r:id="rId11" xr:uid="{00000000-0004-0000-0D00-00000A000000}"/>
    <hyperlink ref="F171" r:id="rId12" xr:uid="{00000000-0004-0000-0D00-00000B000000}"/>
    <hyperlink ref="F192" r:id="rId13" xr:uid="{00000000-0004-0000-0D00-00000C000000}"/>
    <hyperlink ref="F214" r:id="rId14" xr:uid="{00000000-0004-0000-0D00-00000D000000}"/>
    <hyperlink ref="F220" r:id="rId15" xr:uid="{00000000-0004-0000-0D00-00000E000000}"/>
    <hyperlink ref="F228" r:id="rId16" xr:uid="{00000000-0004-0000-0D00-00000F000000}"/>
    <hyperlink ref="F234" r:id="rId17" xr:uid="{00000000-0004-0000-0D00-000010000000}"/>
    <hyperlink ref="F241" r:id="rId18" xr:uid="{00000000-0004-0000-0D00-000011000000}"/>
    <hyperlink ref="F262" r:id="rId19" xr:uid="{00000000-0004-0000-0D00-000012000000}"/>
    <hyperlink ref="F268" r:id="rId20" xr:uid="{00000000-0004-0000-0D00-000013000000}"/>
    <hyperlink ref="F275" r:id="rId21" xr:uid="{00000000-0004-0000-0D00-000014000000}"/>
    <hyperlink ref="F281" r:id="rId22" xr:uid="{00000000-0004-0000-0D00-000015000000}"/>
    <hyperlink ref="F288" r:id="rId23" xr:uid="{00000000-0004-0000-0D00-000016000000}"/>
    <hyperlink ref="F293" r:id="rId24" xr:uid="{00000000-0004-0000-0D00-000017000000}"/>
    <hyperlink ref="F296" r:id="rId25" xr:uid="{00000000-0004-0000-0D00-000018000000}"/>
    <hyperlink ref="F304" r:id="rId26" xr:uid="{00000000-0004-0000-0D00-000019000000}"/>
    <hyperlink ref="F311" r:id="rId27" xr:uid="{00000000-0004-0000-0D00-00001A000000}"/>
    <hyperlink ref="F313" r:id="rId28" xr:uid="{00000000-0004-0000-0D00-00001B000000}"/>
    <hyperlink ref="F315" r:id="rId29" xr:uid="{00000000-0004-0000-0D00-00001C000000}"/>
    <hyperlink ref="F317" r:id="rId30" xr:uid="{00000000-0004-0000-0D00-00001D000000}"/>
    <hyperlink ref="F324" r:id="rId31" xr:uid="{00000000-0004-0000-0D00-00001E000000}"/>
    <hyperlink ref="F329" r:id="rId32" xr:uid="{00000000-0004-0000-0D00-00001F000000}"/>
    <hyperlink ref="F331" r:id="rId33" xr:uid="{00000000-0004-0000-0D00-000020000000}"/>
    <hyperlink ref="F333" r:id="rId34" xr:uid="{00000000-0004-0000-0D00-000021000000}"/>
    <hyperlink ref="F335" r:id="rId35" xr:uid="{00000000-0004-0000-0D00-000022000000}"/>
    <hyperlink ref="F343" r:id="rId36" xr:uid="{00000000-0004-0000-0D00-000023000000}"/>
    <hyperlink ref="F345" r:id="rId37" xr:uid="{00000000-0004-0000-0D00-000024000000}"/>
    <hyperlink ref="F348" r:id="rId38" xr:uid="{00000000-0004-0000-0D00-000025000000}"/>
    <hyperlink ref="F358" r:id="rId39" xr:uid="{00000000-0004-0000-0D00-000026000000}"/>
    <hyperlink ref="F362" r:id="rId40" xr:uid="{00000000-0004-0000-0D00-000027000000}"/>
    <hyperlink ref="F367" r:id="rId41" xr:uid="{00000000-0004-0000-0D00-000028000000}"/>
    <hyperlink ref="F376" r:id="rId42" xr:uid="{00000000-0004-0000-0D00-000029000000}"/>
    <hyperlink ref="F386" r:id="rId43" xr:uid="{00000000-0004-0000-0D00-00002A000000}"/>
    <hyperlink ref="F391" r:id="rId44" xr:uid="{00000000-0004-0000-0D00-00002B000000}"/>
    <hyperlink ref="F396" r:id="rId45" xr:uid="{00000000-0004-0000-0D00-00002C000000}"/>
    <hyperlink ref="F401" r:id="rId46" xr:uid="{00000000-0004-0000-0D00-00002D000000}"/>
    <hyperlink ref="F406" r:id="rId47" xr:uid="{00000000-0004-0000-0D00-00002E000000}"/>
    <hyperlink ref="F411" r:id="rId48" xr:uid="{00000000-0004-0000-0D00-00002F000000}"/>
    <hyperlink ref="F416" r:id="rId49" xr:uid="{00000000-0004-0000-0D00-000030000000}"/>
    <hyperlink ref="F418" r:id="rId50" xr:uid="{00000000-0004-0000-0D00-000031000000}"/>
    <hyperlink ref="F420" r:id="rId51" xr:uid="{00000000-0004-0000-0D00-000032000000}"/>
    <hyperlink ref="F422" r:id="rId52" xr:uid="{00000000-0004-0000-0D00-000033000000}"/>
    <hyperlink ref="F424" r:id="rId53" xr:uid="{00000000-0004-0000-0D00-000034000000}"/>
    <hyperlink ref="F426" r:id="rId54" xr:uid="{00000000-0004-0000-0D00-000035000000}"/>
    <hyperlink ref="F428" r:id="rId55" xr:uid="{00000000-0004-0000-0D00-000036000000}"/>
    <hyperlink ref="F431" r:id="rId56" xr:uid="{00000000-0004-0000-0D00-000037000000}"/>
    <hyperlink ref="F436" r:id="rId57" xr:uid="{00000000-0004-0000-0D00-000038000000}"/>
    <hyperlink ref="F441" r:id="rId58" xr:uid="{00000000-0004-0000-0D00-000039000000}"/>
    <hyperlink ref="F446" r:id="rId59" xr:uid="{00000000-0004-0000-0D00-00003A000000}"/>
    <hyperlink ref="F448" r:id="rId60" xr:uid="{00000000-0004-0000-0D00-00003B000000}"/>
    <hyperlink ref="F450" r:id="rId61" xr:uid="{00000000-0004-0000-0D00-00003C000000}"/>
    <hyperlink ref="F452" r:id="rId62" xr:uid="{00000000-0004-0000-0D00-00003D000000}"/>
    <hyperlink ref="F454" r:id="rId63" xr:uid="{00000000-0004-0000-0D00-00003E000000}"/>
    <hyperlink ref="F456" r:id="rId64" xr:uid="{00000000-0004-0000-0D00-00003F000000}"/>
    <hyperlink ref="F458" r:id="rId65" xr:uid="{00000000-0004-0000-0D00-000040000000}"/>
    <hyperlink ref="F460" r:id="rId66" xr:uid="{00000000-0004-0000-0D00-000041000000}"/>
    <hyperlink ref="F463" r:id="rId67" xr:uid="{00000000-0004-0000-0D00-000042000000}"/>
    <hyperlink ref="F472" r:id="rId68" xr:uid="{00000000-0004-0000-0D00-000043000000}"/>
    <hyperlink ref="F478" r:id="rId69" xr:uid="{00000000-0004-0000-0D00-000044000000}"/>
    <hyperlink ref="F488" r:id="rId70" xr:uid="{00000000-0004-0000-0D00-000045000000}"/>
    <hyperlink ref="F493" r:id="rId71" xr:uid="{00000000-0004-0000-0D00-000046000000}"/>
    <hyperlink ref="F510" r:id="rId72" xr:uid="{00000000-0004-0000-0D00-000047000000}"/>
    <hyperlink ref="F514" r:id="rId73" xr:uid="{00000000-0004-0000-0D00-000048000000}"/>
    <hyperlink ref="F519" r:id="rId74" xr:uid="{00000000-0004-0000-0D00-000049000000}"/>
    <hyperlink ref="F525" r:id="rId75" xr:uid="{00000000-0004-0000-0D00-00004A000000}"/>
    <hyperlink ref="F528" r:id="rId76" xr:uid="{00000000-0004-0000-0D00-00004B000000}"/>
    <hyperlink ref="F533" r:id="rId77" xr:uid="{00000000-0004-0000-0D00-00004C000000}"/>
    <hyperlink ref="F538" r:id="rId78" xr:uid="{00000000-0004-0000-0D00-00004D000000}"/>
    <hyperlink ref="F543" r:id="rId79" xr:uid="{00000000-0004-0000-0D00-00004E000000}"/>
    <hyperlink ref="F548" r:id="rId80" xr:uid="{00000000-0004-0000-0D00-00004F000000}"/>
    <hyperlink ref="F553" r:id="rId81" xr:uid="{00000000-0004-0000-0D00-000050000000}"/>
  </hyperlinks>
  <pageMargins left="0.39370078740157483" right="0.39370078740157483" top="0.39370078740157483" bottom="0.39370078740157483" header="0" footer="0"/>
  <pageSetup paperSize="9" scale="84" fitToHeight="100" orientation="landscape" r:id="rId82"/>
  <headerFooter>
    <oddFooter>&amp;CStrana &amp;P z &amp;N</oddFooter>
  </headerFooter>
  <drawing r:id="rId8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4594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ROUND((SUM(BE93:BE117)),  2)</f>
        <v>0</v>
      </c>
      <c r="G37" s="36"/>
      <c r="H37" s="36"/>
      <c r="I37" s="126">
        <v>0.21</v>
      </c>
      <c r="J37" s="125">
        <f>ROUND(((SUM(BE93:BE117))*I37),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ROUND((SUM(BF93:BF117)),  2)</f>
        <v>0</v>
      </c>
      <c r="G38" s="36"/>
      <c r="H38" s="36"/>
      <c r="I38" s="126">
        <v>0.15</v>
      </c>
      <c r="J38" s="125">
        <f>ROUND(((SUM(BF93:BF117))*I38),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ROUND((SUM(BG93:BG117)),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ROUND((SUM(BH93:BH117)),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ROUND((SUM(BI93:BI117)),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03.3 - Vzduchotechnika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3056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689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197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490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199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03.3 - Vzduchotechnika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5. 4. 2022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212</v>
      </c>
      <c r="D92" s="156" t="s">
        <v>58</v>
      </c>
      <c r="E92" s="156" t="s">
        <v>54</v>
      </c>
      <c r="F92" s="156" t="s">
        <v>55</v>
      </c>
      <c r="G92" s="156" t="s">
        <v>213</v>
      </c>
      <c r="H92" s="156" t="s">
        <v>214</v>
      </c>
      <c r="I92" s="156" t="s">
        <v>215</v>
      </c>
      <c r="J92" s="156" t="s">
        <v>203</v>
      </c>
      <c r="K92" s="157" t="s">
        <v>216</v>
      </c>
      <c r="L92" s="158"/>
      <c r="M92" s="70" t="s">
        <v>19</v>
      </c>
      <c r="N92" s="71" t="s">
        <v>43</v>
      </c>
      <c r="O92" s="71" t="s">
        <v>217</v>
      </c>
      <c r="P92" s="71" t="s">
        <v>218</v>
      </c>
      <c r="Q92" s="71" t="s">
        <v>219</v>
      </c>
      <c r="R92" s="71" t="s">
        <v>220</v>
      </c>
      <c r="S92" s="71" t="s">
        <v>221</v>
      </c>
      <c r="T92" s="72" t="s">
        <v>222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223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6.7438999999999999E-2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204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224</v>
      </c>
      <c r="F94" s="167" t="s">
        <v>225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6.7438999999999999E-2</v>
      </c>
      <c r="S94" s="172"/>
      <c r="T94" s="174">
        <f>T95</f>
        <v>0</v>
      </c>
      <c r="AR94" s="175" t="s">
        <v>82</v>
      </c>
      <c r="AT94" s="176" t="s">
        <v>72</v>
      </c>
      <c r="AU94" s="176" t="s">
        <v>73</v>
      </c>
      <c r="AY94" s="175" t="s">
        <v>226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3057</v>
      </c>
      <c r="F95" s="178" t="s">
        <v>122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SUM(P96:P117)</f>
        <v>0</v>
      </c>
      <c r="Q95" s="172"/>
      <c r="R95" s="173">
        <f>SUM(R96:R117)</f>
        <v>6.7438999999999999E-2</v>
      </c>
      <c r="S95" s="172"/>
      <c r="T95" s="174">
        <f>SUM(T96:T117)</f>
        <v>0</v>
      </c>
      <c r="AR95" s="175" t="s">
        <v>82</v>
      </c>
      <c r="AT95" s="176" t="s">
        <v>72</v>
      </c>
      <c r="AU95" s="176" t="s">
        <v>80</v>
      </c>
      <c r="AY95" s="175" t="s">
        <v>226</v>
      </c>
      <c r="BK95" s="177">
        <f>SUM(BK96:BK117)</f>
        <v>0</v>
      </c>
    </row>
    <row r="96" spans="1:65" s="2" customFormat="1" ht="21.75" customHeight="1">
      <c r="A96" s="36"/>
      <c r="B96" s="37"/>
      <c r="C96" s="180" t="s">
        <v>80</v>
      </c>
      <c r="D96" s="180" t="s">
        <v>229</v>
      </c>
      <c r="E96" s="181" t="s">
        <v>3065</v>
      </c>
      <c r="F96" s="182" t="s">
        <v>3066</v>
      </c>
      <c r="G96" s="183" t="s">
        <v>261</v>
      </c>
      <c r="H96" s="184">
        <v>1</v>
      </c>
      <c r="I96" s="185"/>
      <c r="J96" s="186">
        <f>ROUND(I96*H96,2)</f>
        <v>0</v>
      </c>
      <c r="K96" s="182" t="s">
        <v>233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234</v>
      </c>
      <c r="AT96" s="191" t="s">
        <v>229</v>
      </c>
      <c r="AU96" s="191" t="s">
        <v>82</v>
      </c>
      <c r="AY96" s="19" t="s">
        <v>226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234</v>
      </c>
      <c r="BM96" s="191" t="s">
        <v>4595</v>
      </c>
    </row>
    <row r="97" spans="1:65" s="2" customFormat="1" ht="11.25">
      <c r="A97" s="36"/>
      <c r="B97" s="37"/>
      <c r="C97" s="38"/>
      <c r="D97" s="193" t="s">
        <v>236</v>
      </c>
      <c r="E97" s="38"/>
      <c r="F97" s="194" t="s">
        <v>3068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236</v>
      </c>
      <c r="AU97" s="19" t="s">
        <v>82</v>
      </c>
    </row>
    <row r="98" spans="1:65" s="2" customFormat="1" ht="16.5" customHeight="1">
      <c r="A98" s="36"/>
      <c r="B98" s="37"/>
      <c r="C98" s="231" t="s">
        <v>82</v>
      </c>
      <c r="D98" s="231" t="s">
        <v>242</v>
      </c>
      <c r="E98" s="232" t="s">
        <v>3069</v>
      </c>
      <c r="F98" s="233" t="s">
        <v>3070</v>
      </c>
      <c r="G98" s="234" t="s">
        <v>261</v>
      </c>
      <c r="H98" s="235">
        <v>1</v>
      </c>
      <c r="I98" s="236"/>
      <c r="J98" s="237">
        <f>ROUND(I98*H98,2)</f>
        <v>0</v>
      </c>
      <c r="K98" s="233" t="s">
        <v>233</v>
      </c>
      <c r="L98" s="238"/>
      <c r="M98" s="239" t="s">
        <v>19</v>
      </c>
      <c r="N98" s="240" t="s">
        <v>44</v>
      </c>
      <c r="O98" s="66"/>
      <c r="P98" s="189">
        <f>O98*H98</f>
        <v>0</v>
      </c>
      <c r="Q98" s="189">
        <v>2.7000000000000001E-3</v>
      </c>
      <c r="R98" s="189">
        <f>Q98*H98</f>
        <v>2.7000000000000001E-3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246</v>
      </c>
      <c r="AT98" s="191" t="s">
        <v>242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234</v>
      </c>
      <c r="BM98" s="191" t="s">
        <v>4596</v>
      </c>
    </row>
    <row r="99" spans="1:65" s="2" customFormat="1" ht="16.5" customHeight="1">
      <c r="A99" s="36"/>
      <c r="B99" s="37"/>
      <c r="C99" s="180" t="s">
        <v>90</v>
      </c>
      <c r="D99" s="180" t="s">
        <v>229</v>
      </c>
      <c r="E99" s="181" t="s">
        <v>3079</v>
      </c>
      <c r="F99" s="182" t="s">
        <v>3080</v>
      </c>
      <c r="G99" s="183" t="s">
        <v>261</v>
      </c>
      <c r="H99" s="184">
        <v>6</v>
      </c>
      <c r="I99" s="185"/>
      <c r="J99" s="186">
        <f>ROUND(I99*H99,2)</f>
        <v>0</v>
      </c>
      <c r="K99" s="182" t="s">
        <v>233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234</v>
      </c>
      <c r="AT99" s="191" t="s">
        <v>229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234</v>
      </c>
      <c r="BM99" s="191" t="s">
        <v>4597</v>
      </c>
    </row>
    <row r="100" spans="1:65" s="2" customFormat="1" ht="11.25">
      <c r="A100" s="36"/>
      <c r="B100" s="37"/>
      <c r="C100" s="38"/>
      <c r="D100" s="193" t="s">
        <v>236</v>
      </c>
      <c r="E100" s="38"/>
      <c r="F100" s="194" t="s">
        <v>3082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236</v>
      </c>
      <c r="AU100" s="19" t="s">
        <v>82</v>
      </c>
    </row>
    <row r="101" spans="1:65" s="2" customFormat="1" ht="16.5" customHeight="1">
      <c r="A101" s="36"/>
      <c r="B101" s="37"/>
      <c r="C101" s="231" t="s">
        <v>143</v>
      </c>
      <c r="D101" s="231" t="s">
        <v>242</v>
      </c>
      <c r="E101" s="232" t="s">
        <v>4598</v>
      </c>
      <c r="F101" s="233" t="s">
        <v>4599</v>
      </c>
      <c r="G101" s="234" t="s">
        <v>261</v>
      </c>
      <c r="H101" s="235">
        <v>6</v>
      </c>
      <c r="I101" s="236"/>
      <c r="J101" s="237">
        <f>ROUND(I101*H101,2)</f>
        <v>0</v>
      </c>
      <c r="K101" s="233" t="s">
        <v>233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4.0000000000000002E-4</v>
      </c>
      <c r="R101" s="189">
        <f>Q101*H101</f>
        <v>2.4000000000000002E-3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246</v>
      </c>
      <c r="AT101" s="191" t="s">
        <v>242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234</v>
      </c>
      <c r="BM101" s="191" t="s">
        <v>4600</v>
      </c>
    </row>
    <row r="102" spans="1:65" s="2" customFormat="1" ht="21.75" customHeight="1">
      <c r="A102" s="36"/>
      <c r="B102" s="37"/>
      <c r="C102" s="180" t="s">
        <v>258</v>
      </c>
      <c r="D102" s="180" t="s">
        <v>229</v>
      </c>
      <c r="E102" s="181" t="s">
        <v>3093</v>
      </c>
      <c r="F102" s="182" t="s">
        <v>3094</v>
      </c>
      <c r="G102" s="183" t="s">
        <v>261</v>
      </c>
      <c r="H102" s="184">
        <v>1</v>
      </c>
      <c r="I102" s="185"/>
      <c r="J102" s="186">
        <f>ROUND(I102*H102,2)</f>
        <v>0</v>
      </c>
      <c r="K102" s="182" t="s">
        <v>233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234</v>
      </c>
      <c r="AT102" s="191" t="s">
        <v>229</v>
      </c>
      <c r="AU102" s="191" t="s">
        <v>82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234</v>
      </c>
      <c r="BM102" s="191" t="s">
        <v>4601</v>
      </c>
    </row>
    <row r="103" spans="1:65" s="2" customFormat="1" ht="11.25">
      <c r="A103" s="36"/>
      <c r="B103" s="37"/>
      <c r="C103" s="38"/>
      <c r="D103" s="193" t="s">
        <v>236</v>
      </c>
      <c r="E103" s="38"/>
      <c r="F103" s="194" t="s">
        <v>3096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82</v>
      </c>
    </row>
    <row r="104" spans="1:65" s="2" customFormat="1" ht="24.2" customHeight="1">
      <c r="A104" s="36"/>
      <c r="B104" s="37"/>
      <c r="C104" s="231" t="s">
        <v>265</v>
      </c>
      <c r="D104" s="231" t="s">
        <v>242</v>
      </c>
      <c r="E104" s="232" t="s">
        <v>4602</v>
      </c>
      <c r="F104" s="233" t="s">
        <v>3101</v>
      </c>
      <c r="G104" s="234" t="s">
        <v>261</v>
      </c>
      <c r="H104" s="235">
        <v>1</v>
      </c>
      <c r="I104" s="236"/>
      <c r="J104" s="237">
        <f>ROUND(I104*H104,2)</f>
        <v>0</v>
      </c>
      <c r="K104" s="233" t="s">
        <v>19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8.0000000000000004E-4</v>
      </c>
      <c r="R104" s="189">
        <f>Q104*H104</f>
        <v>8.0000000000000004E-4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246</v>
      </c>
      <c r="AT104" s="191" t="s">
        <v>242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234</v>
      </c>
      <c r="BM104" s="191" t="s">
        <v>4603</v>
      </c>
    </row>
    <row r="105" spans="1:65" s="2" customFormat="1" ht="24.2" customHeight="1">
      <c r="A105" s="36"/>
      <c r="B105" s="37"/>
      <c r="C105" s="180" t="s">
        <v>270</v>
      </c>
      <c r="D105" s="180" t="s">
        <v>229</v>
      </c>
      <c r="E105" s="181" t="s">
        <v>3106</v>
      </c>
      <c r="F105" s="182" t="s">
        <v>3107</v>
      </c>
      <c r="G105" s="183" t="s">
        <v>328</v>
      </c>
      <c r="H105" s="184">
        <v>3</v>
      </c>
      <c r="I105" s="185"/>
      <c r="J105" s="186">
        <f>ROUND(I105*H105,2)</f>
        <v>0</v>
      </c>
      <c r="K105" s="182" t="s">
        <v>233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1.665E-3</v>
      </c>
      <c r="R105" s="189">
        <f>Q105*H105</f>
        <v>4.9950000000000003E-3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234</v>
      </c>
      <c r="AT105" s="191" t="s">
        <v>229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234</v>
      </c>
      <c r="BM105" s="191" t="s">
        <v>4604</v>
      </c>
    </row>
    <row r="106" spans="1:65" s="2" customFormat="1" ht="11.25">
      <c r="A106" s="36"/>
      <c r="B106" s="37"/>
      <c r="C106" s="38"/>
      <c r="D106" s="193" t="s">
        <v>236</v>
      </c>
      <c r="E106" s="38"/>
      <c r="F106" s="194" t="s">
        <v>3109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236</v>
      </c>
      <c r="AU106" s="19" t="s">
        <v>82</v>
      </c>
    </row>
    <row r="107" spans="1:65" s="2" customFormat="1" ht="19.5">
      <c r="A107" s="36"/>
      <c r="B107" s="37"/>
      <c r="C107" s="38"/>
      <c r="D107" s="200" t="s">
        <v>737</v>
      </c>
      <c r="E107" s="38"/>
      <c r="F107" s="249" t="s">
        <v>3110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737</v>
      </c>
      <c r="AU107" s="19" t="s">
        <v>82</v>
      </c>
    </row>
    <row r="108" spans="1:65" s="2" customFormat="1" ht="24.2" customHeight="1">
      <c r="A108" s="36"/>
      <c r="B108" s="37"/>
      <c r="C108" s="180" t="s">
        <v>275</v>
      </c>
      <c r="D108" s="180" t="s">
        <v>229</v>
      </c>
      <c r="E108" s="181" t="s">
        <v>3111</v>
      </c>
      <c r="F108" s="182" t="s">
        <v>3112</v>
      </c>
      <c r="G108" s="183" t="s">
        <v>328</v>
      </c>
      <c r="H108" s="184">
        <v>8</v>
      </c>
      <c r="I108" s="185"/>
      <c r="J108" s="186">
        <f>ROUND(I108*H108,2)</f>
        <v>0</v>
      </c>
      <c r="K108" s="182" t="s">
        <v>233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3.4429999999999999E-3</v>
      </c>
      <c r="R108" s="189">
        <f>Q108*H108</f>
        <v>2.7543999999999999E-2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234</v>
      </c>
      <c r="AT108" s="191" t="s">
        <v>229</v>
      </c>
      <c r="AU108" s="191" t="s">
        <v>82</v>
      </c>
      <c r="AY108" s="19" t="s">
        <v>226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234</v>
      </c>
      <c r="BM108" s="191" t="s">
        <v>4605</v>
      </c>
    </row>
    <row r="109" spans="1:65" s="2" customFormat="1" ht="11.25">
      <c r="A109" s="36"/>
      <c r="B109" s="37"/>
      <c r="C109" s="38"/>
      <c r="D109" s="193" t="s">
        <v>236</v>
      </c>
      <c r="E109" s="38"/>
      <c r="F109" s="194" t="s">
        <v>3114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236</v>
      </c>
      <c r="AU109" s="19" t="s">
        <v>82</v>
      </c>
    </row>
    <row r="110" spans="1:65" s="2" customFormat="1" ht="19.5">
      <c r="A110" s="36"/>
      <c r="B110" s="37"/>
      <c r="C110" s="38"/>
      <c r="D110" s="200" t="s">
        <v>737</v>
      </c>
      <c r="E110" s="38"/>
      <c r="F110" s="249" t="s">
        <v>3110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737</v>
      </c>
      <c r="AU110" s="19" t="s">
        <v>82</v>
      </c>
    </row>
    <row r="111" spans="1:65" s="2" customFormat="1" ht="21.75" customHeight="1">
      <c r="A111" s="36"/>
      <c r="B111" s="37"/>
      <c r="C111" s="180" t="s">
        <v>281</v>
      </c>
      <c r="D111" s="180" t="s">
        <v>229</v>
      </c>
      <c r="E111" s="181" t="s">
        <v>3119</v>
      </c>
      <c r="F111" s="182" t="s">
        <v>3120</v>
      </c>
      <c r="G111" s="183" t="s">
        <v>261</v>
      </c>
      <c r="H111" s="184">
        <v>1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234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234</v>
      </c>
      <c r="BM111" s="191" t="s">
        <v>4606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3122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16.5" customHeight="1">
      <c r="A113" s="36"/>
      <c r="B113" s="37"/>
      <c r="C113" s="231" t="s">
        <v>285</v>
      </c>
      <c r="D113" s="231" t="s">
        <v>242</v>
      </c>
      <c r="E113" s="232" t="s">
        <v>4607</v>
      </c>
      <c r="F113" s="233" t="s">
        <v>4608</v>
      </c>
      <c r="G113" s="234" t="s">
        <v>261</v>
      </c>
      <c r="H113" s="235">
        <v>1</v>
      </c>
      <c r="I113" s="236"/>
      <c r="J113" s="237">
        <f>ROUND(I113*H113,2)</f>
        <v>0</v>
      </c>
      <c r="K113" s="233" t="s">
        <v>233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2.9000000000000001E-2</v>
      </c>
      <c r="R113" s="189">
        <f>Q113*H113</f>
        <v>2.9000000000000001E-2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246</v>
      </c>
      <c r="AT113" s="191" t="s">
        <v>242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234</v>
      </c>
      <c r="BM113" s="191" t="s">
        <v>4609</v>
      </c>
    </row>
    <row r="114" spans="1:65" s="2" customFormat="1" ht="19.5">
      <c r="A114" s="36"/>
      <c r="B114" s="37"/>
      <c r="C114" s="38"/>
      <c r="D114" s="200" t="s">
        <v>737</v>
      </c>
      <c r="E114" s="38"/>
      <c r="F114" s="249" t="s">
        <v>4610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737</v>
      </c>
      <c r="AU114" s="19" t="s">
        <v>82</v>
      </c>
    </row>
    <row r="115" spans="1:65" s="2" customFormat="1" ht="16.5" customHeight="1">
      <c r="A115" s="36"/>
      <c r="B115" s="37"/>
      <c r="C115" s="180" t="s">
        <v>290</v>
      </c>
      <c r="D115" s="180" t="s">
        <v>229</v>
      </c>
      <c r="E115" s="181" t="s">
        <v>4611</v>
      </c>
      <c r="F115" s="182" t="s">
        <v>3141</v>
      </c>
      <c r="G115" s="183" t="s">
        <v>1358</v>
      </c>
      <c r="H115" s="184">
        <v>1</v>
      </c>
      <c r="I115" s="185"/>
      <c r="J115" s="186">
        <f>ROUND(I115*H115,2)</f>
        <v>0</v>
      </c>
      <c r="K115" s="182" t="s">
        <v>19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234</v>
      </c>
      <c r="AT115" s="191" t="s">
        <v>229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234</v>
      </c>
      <c r="BM115" s="191" t="s">
        <v>4612</v>
      </c>
    </row>
    <row r="116" spans="1:65" s="2" customFormat="1" ht="24.2" customHeight="1">
      <c r="A116" s="36"/>
      <c r="B116" s="37"/>
      <c r="C116" s="180" t="s">
        <v>294</v>
      </c>
      <c r="D116" s="180" t="s">
        <v>229</v>
      </c>
      <c r="E116" s="181" t="s">
        <v>3143</v>
      </c>
      <c r="F116" s="182" t="s">
        <v>3144</v>
      </c>
      <c r="G116" s="183" t="s">
        <v>245</v>
      </c>
      <c r="H116" s="184">
        <v>6.7000000000000004E-2</v>
      </c>
      <c r="I116" s="185"/>
      <c r="J116" s="186">
        <f>ROUND(I116*H116,2)</f>
        <v>0</v>
      </c>
      <c r="K116" s="182" t="s">
        <v>233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234</v>
      </c>
      <c r="AT116" s="191" t="s">
        <v>229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234</v>
      </c>
      <c r="BM116" s="191" t="s">
        <v>4613</v>
      </c>
    </row>
    <row r="117" spans="1:65" s="2" customFormat="1" ht="11.25">
      <c r="A117" s="36"/>
      <c r="B117" s="37"/>
      <c r="C117" s="38"/>
      <c r="D117" s="193" t="s">
        <v>236</v>
      </c>
      <c r="E117" s="38"/>
      <c r="F117" s="194" t="s">
        <v>3146</v>
      </c>
      <c r="G117" s="38"/>
      <c r="H117" s="38"/>
      <c r="I117" s="195"/>
      <c r="J117" s="38"/>
      <c r="K117" s="38"/>
      <c r="L117" s="41"/>
      <c r="M117" s="241"/>
      <c r="N117" s="242"/>
      <c r="O117" s="243"/>
      <c r="P117" s="243"/>
      <c r="Q117" s="243"/>
      <c r="R117" s="243"/>
      <c r="S117" s="243"/>
      <c r="T117" s="244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236</v>
      </c>
      <c r="AU117" s="19" t="s">
        <v>82</v>
      </c>
    </row>
    <row r="118" spans="1:65" s="2" customFormat="1" ht="6.95" customHeight="1">
      <c r="A118" s="36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1"/>
      <c r="M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</sheetData>
  <sheetProtection algorithmName="SHA-512" hashValue="vUugk2uCgKlRt5WRqGqor6Oz/i0LPKp7PrSmAyTKnDLHHjOCpBAWZaD8n0wSU0of65pmmeA9G3BXXlcMZ6/s3A==" saltValue="BEiingegcnTH7ZqjacZ5BoVZXcFve8r9NNdjKSbeBOzDJ+us/uPkupi67ZQXj0KkGaaYFDHRMBsNyiz6UT+ojQ==" spinCount="100000" sheet="1" objects="1" scenarios="1" formatColumns="0" formatRows="0" autoFilter="0"/>
  <autoFilter ref="C92:K117" xr:uid="{00000000-0009-0000-0000-00000E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0E00-000000000000}"/>
    <hyperlink ref="F100" r:id="rId2" xr:uid="{00000000-0004-0000-0E00-000001000000}"/>
    <hyperlink ref="F103" r:id="rId3" xr:uid="{00000000-0004-0000-0E00-000002000000}"/>
    <hyperlink ref="F106" r:id="rId4" xr:uid="{00000000-0004-0000-0E00-000003000000}"/>
    <hyperlink ref="F109" r:id="rId5" xr:uid="{00000000-0004-0000-0E00-000004000000}"/>
    <hyperlink ref="F112" r:id="rId6" xr:uid="{00000000-0004-0000-0E00-000005000000}"/>
    <hyperlink ref="F117" r:id="rId7" xr:uid="{00000000-0004-0000-0E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2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137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490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199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4614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ROUND(J101,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ROUND((SUM(BE101:BE254)),  2)</f>
        <v>0</v>
      </c>
      <c r="G37" s="36"/>
      <c r="H37" s="36"/>
      <c r="I37" s="126">
        <v>0.21</v>
      </c>
      <c r="J37" s="125">
        <f>ROUND(((SUM(BE101:BE254))*I37),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ROUND((SUM(BF101:BF254)),  2)</f>
        <v>0</v>
      </c>
      <c r="G38" s="36"/>
      <c r="H38" s="36"/>
      <c r="I38" s="126">
        <v>0.15</v>
      </c>
      <c r="J38" s="125">
        <f>ROUND(((SUM(BF101:BF254))*I38),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ROUND((SUM(BG101:BG254)),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ROUND((SUM(BH101:BH254)),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ROUND((SUM(BI101:BI254)),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490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199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03.4 - Elektroinstalace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J101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J102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3369</v>
      </c>
      <c r="E69" s="150"/>
      <c r="F69" s="150"/>
      <c r="G69" s="150"/>
      <c r="H69" s="150"/>
      <c r="I69" s="150"/>
      <c r="J69" s="151">
        <f>J103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3370</v>
      </c>
      <c r="E70" s="150"/>
      <c r="F70" s="150"/>
      <c r="G70" s="150"/>
      <c r="H70" s="150"/>
      <c r="I70" s="150"/>
      <c r="J70" s="151">
        <f>J200</f>
        <v>0</v>
      </c>
      <c r="K70" s="98"/>
      <c r="L70" s="152"/>
    </row>
    <row r="71" spans="1:47" s="9" customFormat="1" ht="24.95" customHeight="1">
      <c r="B71" s="142"/>
      <c r="C71" s="143"/>
      <c r="D71" s="144" t="s">
        <v>3371</v>
      </c>
      <c r="E71" s="145"/>
      <c r="F71" s="145"/>
      <c r="G71" s="145"/>
      <c r="H71" s="145"/>
      <c r="I71" s="145"/>
      <c r="J71" s="146">
        <f>J226</f>
        <v>0</v>
      </c>
      <c r="K71" s="143"/>
      <c r="L71" s="147"/>
    </row>
    <row r="72" spans="1:47" s="10" customFormat="1" ht="19.899999999999999" customHeight="1">
      <c r="B72" s="148"/>
      <c r="C72" s="98"/>
      <c r="D72" s="149" t="s">
        <v>3372</v>
      </c>
      <c r="E72" s="150"/>
      <c r="F72" s="150"/>
      <c r="G72" s="150"/>
      <c r="H72" s="150"/>
      <c r="I72" s="150"/>
      <c r="J72" s="151">
        <f>J227</f>
        <v>0</v>
      </c>
      <c r="K72" s="98"/>
      <c r="L72" s="152"/>
    </row>
    <row r="73" spans="1:47" s="10" customFormat="1" ht="19.899999999999999" customHeight="1">
      <c r="B73" s="148"/>
      <c r="C73" s="98"/>
      <c r="D73" s="149" t="s">
        <v>3374</v>
      </c>
      <c r="E73" s="150"/>
      <c r="F73" s="150"/>
      <c r="G73" s="150"/>
      <c r="H73" s="150"/>
      <c r="I73" s="150"/>
      <c r="J73" s="151">
        <f>J232</f>
        <v>0</v>
      </c>
      <c r="K73" s="98"/>
      <c r="L73" s="152"/>
    </row>
    <row r="74" spans="1:47" s="9" customFormat="1" ht="24.95" customHeight="1">
      <c r="B74" s="142"/>
      <c r="C74" s="143"/>
      <c r="D74" s="144" t="s">
        <v>3373</v>
      </c>
      <c r="E74" s="145"/>
      <c r="F74" s="145"/>
      <c r="G74" s="145"/>
      <c r="H74" s="145"/>
      <c r="I74" s="145"/>
      <c r="J74" s="146">
        <f>J238</f>
        <v>0</v>
      </c>
      <c r="K74" s="143"/>
      <c r="L74" s="147"/>
    </row>
    <row r="75" spans="1:47" s="9" customFormat="1" ht="24.95" customHeight="1">
      <c r="B75" s="142"/>
      <c r="C75" s="143"/>
      <c r="D75" s="144" t="s">
        <v>679</v>
      </c>
      <c r="E75" s="145"/>
      <c r="F75" s="145"/>
      <c r="G75" s="145"/>
      <c r="H75" s="145"/>
      <c r="I75" s="145"/>
      <c r="J75" s="146">
        <f>J248</f>
        <v>0</v>
      </c>
      <c r="K75" s="143"/>
      <c r="L75" s="147"/>
    </row>
    <row r="76" spans="1:47" s="10" customFormat="1" ht="19.899999999999999" customHeight="1">
      <c r="B76" s="148"/>
      <c r="C76" s="98"/>
      <c r="D76" s="149" t="s">
        <v>3375</v>
      </c>
      <c r="E76" s="150"/>
      <c r="F76" s="150"/>
      <c r="G76" s="150"/>
      <c r="H76" s="150"/>
      <c r="I76" s="150"/>
      <c r="J76" s="151">
        <f>J249</f>
        <v>0</v>
      </c>
      <c r="K76" s="98"/>
      <c r="L76" s="152"/>
    </row>
    <row r="77" spans="1:47" s="10" customFormat="1" ht="19.899999999999999" customHeight="1">
      <c r="B77" s="148"/>
      <c r="C77" s="98"/>
      <c r="D77" s="149" t="s">
        <v>3376</v>
      </c>
      <c r="E77" s="150"/>
      <c r="F77" s="150"/>
      <c r="G77" s="150"/>
      <c r="H77" s="150"/>
      <c r="I77" s="150"/>
      <c r="J77" s="151">
        <f>J252</f>
        <v>0</v>
      </c>
      <c r="K77" s="98"/>
      <c r="L77" s="152"/>
    </row>
    <row r="78" spans="1:47" s="2" customFormat="1" ht="21.7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49"/>
      <c r="C79" s="50"/>
      <c r="D79" s="50"/>
      <c r="E79" s="50"/>
      <c r="F79" s="50"/>
      <c r="G79" s="50"/>
      <c r="H79" s="50"/>
      <c r="I79" s="50"/>
      <c r="J79" s="50"/>
      <c r="K79" s="50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3" spans="1:31" s="2" customFormat="1" ht="6.95" customHeight="1">
      <c r="A83" s="36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2" customFormat="1" ht="24.95" customHeight="1">
      <c r="A84" s="36"/>
      <c r="B84" s="37"/>
      <c r="C84" s="25" t="s">
        <v>211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31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12" customHeight="1">
      <c r="A86" s="36"/>
      <c r="B86" s="37"/>
      <c r="C86" s="31" t="s">
        <v>16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16.5" customHeight="1">
      <c r="A87" s="36"/>
      <c r="B87" s="37"/>
      <c r="C87" s="38"/>
      <c r="D87" s="38"/>
      <c r="E87" s="414" t="str">
        <f>E7</f>
        <v>Vstupní objekt do areálu Kamencového jezera D1 Mostecká</v>
      </c>
      <c r="F87" s="415"/>
      <c r="G87" s="415"/>
      <c r="H87" s="415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1" customFormat="1" ht="12" customHeight="1">
      <c r="B88" s="23"/>
      <c r="C88" s="31" t="s">
        <v>195</v>
      </c>
      <c r="D88" s="24"/>
      <c r="E88" s="24"/>
      <c r="F88" s="24"/>
      <c r="G88" s="24"/>
      <c r="H88" s="24"/>
      <c r="I88" s="24"/>
      <c r="J88" s="24"/>
      <c r="K88" s="24"/>
      <c r="L88" s="22"/>
    </row>
    <row r="89" spans="1:31" s="1" customFormat="1" ht="16.5" customHeight="1">
      <c r="B89" s="23"/>
      <c r="C89" s="24"/>
      <c r="D89" s="24"/>
      <c r="E89" s="414" t="s">
        <v>689</v>
      </c>
      <c r="F89" s="365"/>
      <c r="G89" s="365"/>
      <c r="H89" s="365"/>
      <c r="I89" s="24"/>
      <c r="J89" s="24"/>
      <c r="K89" s="24"/>
      <c r="L89" s="22"/>
    </row>
    <row r="90" spans="1:31" s="1" customFormat="1" ht="12" customHeight="1">
      <c r="B90" s="23"/>
      <c r="C90" s="31" t="s">
        <v>197</v>
      </c>
      <c r="D90" s="24"/>
      <c r="E90" s="24"/>
      <c r="F90" s="24"/>
      <c r="G90" s="24"/>
      <c r="H90" s="24"/>
      <c r="I90" s="24"/>
      <c r="J90" s="24"/>
      <c r="K90" s="24"/>
      <c r="L90" s="22"/>
    </row>
    <row r="91" spans="1:31" s="2" customFormat="1" ht="16.5" customHeight="1">
      <c r="A91" s="36"/>
      <c r="B91" s="37"/>
      <c r="C91" s="38"/>
      <c r="D91" s="38"/>
      <c r="E91" s="416" t="s">
        <v>490</v>
      </c>
      <c r="F91" s="417"/>
      <c r="G91" s="417"/>
      <c r="H91" s="417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12" customHeight="1">
      <c r="A92" s="36"/>
      <c r="B92" s="37"/>
      <c r="C92" s="31" t="s">
        <v>199</v>
      </c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6.5" customHeight="1">
      <c r="A93" s="36"/>
      <c r="B93" s="37"/>
      <c r="C93" s="38"/>
      <c r="D93" s="38"/>
      <c r="E93" s="387" t="str">
        <f>E13</f>
        <v>SO 03.4 - Elektroinstalace</v>
      </c>
      <c r="F93" s="417"/>
      <c r="G93" s="417"/>
      <c r="H93" s="417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2" customHeight="1">
      <c r="A95" s="36"/>
      <c r="B95" s="37"/>
      <c r="C95" s="31" t="s">
        <v>21</v>
      </c>
      <c r="D95" s="38"/>
      <c r="E95" s="38"/>
      <c r="F95" s="29" t="str">
        <f>F16</f>
        <v xml:space="preserve"> </v>
      </c>
      <c r="G95" s="38"/>
      <c r="H95" s="38"/>
      <c r="I95" s="31" t="s">
        <v>23</v>
      </c>
      <c r="J95" s="61" t="str">
        <f>IF(J16="","",J16)</f>
        <v>5. 4. 2022</v>
      </c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1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5.2" customHeight="1">
      <c r="A97" s="36"/>
      <c r="B97" s="37"/>
      <c r="C97" s="31" t="s">
        <v>25</v>
      </c>
      <c r="D97" s="38"/>
      <c r="E97" s="38"/>
      <c r="F97" s="29" t="str">
        <f>E19</f>
        <v>Statutární město Chomutov</v>
      </c>
      <c r="G97" s="38"/>
      <c r="H97" s="38"/>
      <c r="I97" s="31" t="s">
        <v>31</v>
      </c>
      <c r="J97" s="34" t="str">
        <f>E25</f>
        <v>Refuel s.r.o.</v>
      </c>
      <c r="K97" s="38"/>
      <c r="L97" s="11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5.2" customHeight="1">
      <c r="A98" s="36"/>
      <c r="B98" s="37"/>
      <c r="C98" s="31" t="s">
        <v>29</v>
      </c>
      <c r="D98" s="38"/>
      <c r="E98" s="38"/>
      <c r="F98" s="29" t="str">
        <f>IF(E22="","",E22)</f>
        <v>Vyplň údaj</v>
      </c>
      <c r="G98" s="38"/>
      <c r="H98" s="38"/>
      <c r="I98" s="31" t="s">
        <v>36</v>
      </c>
      <c r="J98" s="34" t="str">
        <f>E28</f>
        <v xml:space="preserve"> </v>
      </c>
      <c r="K98" s="38"/>
      <c r="L98" s="11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0.35" customHeight="1">
      <c r="A99" s="36"/>
      <c r="B99" s="37"/>
      <c r="C99" s="38"/>
      <c r="D99" s="38"/>
      <c r="E99" s="38"/>
      <c r="F99" s="38"/>
      <c r="G99" s="38"/>
      <c r="H99" s="38"/>
      <c r="I99" s="38"/>
      <c r="J99" s="38"/>
      <c r="K99" s="38"/>
      <c r="L99" s="11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11" customFormat="1" ht="29.25" customHeight="1">
      <c r="A100" s="153"/>
      <c r="B100" s="154"/>
      <c r="C100" s="155" t="s">
        <v>212</v>
      </c>
      <c r="D100" s="156" t="s">
        <v>58</v>
      </c>
      <c r="E100" s="156" t="s">
        <v>54</v>
      </c>
      <c r="F100" s="156" t="s">
        <v>55</v>
      </c>
      <c r="G100" s="156" t="s">
        <v>213</v>
      </c>
      <c r="H100" s="156" t="s">
        <v>214</v>
      </c>
      <c r="I100" s="156" t="s">
        <v>215</v>
      </c>
      <c r="J100" s="156" t="s">
        <v>203</v>
      </c>
      <c r="K100" s="157" t="s">
        <v>216</v>
      </c>
      <c r="L100" s="158"/>
      <c r="M100" s="70" t="s">
        <v>19</v>
      </c>
      <c r="N100" s="71" t="s">
        <v>43</v>
      </c>
      <c r="O100" s="71" t="s">
        <v>217</v>
      </c>
      <c r="P100" s="71" t="s">
        <v>218</v>
      </c>
      <c r="Q100" s="71" t="s">
        <v>219</v>
      </c>
      <c r="R100" s="71" t="s">
        <v>220</v>
      </c>
      <c r="S100" s="71" t="s">
        <v>221</v>
      </c>
      <c r="T100" s="72" t="s">
        <v>222</v>
      </c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</row>
    <row r="101" spans="1:65" s="2" customFormat="1" ht="22.9" customHeight="1">
      <c r="A101" s="36"/>
      <c r="B101" s="37"/>
      <c r="C101" s="77" t="s">
        <v>223</v>
      </c>
      <c r="D101" s="38"/>
      <c r="E101" s="38"/>
      <c r="F101" s="38"/>
      <c r="G101" s="38"/>
      <c r="H101" s="38"/>
      <c r="I101" s="38"/>
      <c r="J101" s="159">
        <f>BK101</f>
        <v>0</v>
      </c>
      <c r="K101" s="38"/>
      <c r="L101" s="41"/>
      <c r="M101" s="73"/>
      <c r="N101" s="160"/>
      <c r="O101" s="74"/>
      <c r="P101" s="161">
        <f>P102+P226+P238+P248</f>
        <v>0</v>
      </c>
      <c r="Q101" s="74"/>
      <c r="R101" s="161">
        <f>R102+R226+R238+R248</f>
        <v>0.14576</v>
      </c>
      <c r="S101" s="74"/>
      <c r="T101" s="162">
        <f>T102+T226+T238+T248</f>
        <v>0.15000000000000002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72</v>
      </c>
      <c r="AU101" s="19" t="s">
        <v>204</v>
      </c>
      <c r="BK101" s="163">
        <f>BK102+BK226+BK238+BK248</f>
        <v>0</v>
      </c>
    </row>
    <row r="102" spans="1:65" s="12" customFormat="1" ht="25.9" customHeight="1">
      <c r="B102" s="164"/>
      <c r="C102" s="165"/>
      <c r="D102" s="166" t="s">
        <v>72</v>
      </c>
      <c r="E102" s="167" t="s">
        <v>224</v>
      </c>
      <c r="F102" s="167" t="s">
        <v>225</v>
      </c>
      <c r="G102" s="165"/>
      <c r="H102" s="165"/>
      <c r="I102" s="168"/>
      <c r="J102" s="169">
        <f>BK102</f>
        <v>0</v>
      </c>
      <c r="K102" s="165"/>
      <c r="L102" s="170"/>
      <c r="M102" s="171"/>
      <c r="N102" s="172"/>
      <c r="O102" s="172"/>
      <c r="P102" s="173">
        <f>P103+P200</f>
        <v>0</v>
      </c>
      <c r="Q102" s="172"/>
      <c r="R102" s="173">
        <f>R103+R200</f>
        <v>0.11725999999999999</v>
      </c>
      <c r="S102" s="172"/>
      <c r="T102" s="174">
        <f>T103+T200</f>
        <v>0</v>
      </c>
      <c r="AR102" s="175" t="s">
        <v>82</v>
      </c>
      <c r="AT102" s="176" t="s">
        <v>72</v>
      </c>
      <c r="AU102" s="176" t="s">
        <v>73</v>
      </c>
      <c r="AY102" s="175" t="s">
        <v>226</v>
      </c>
      <c r="BK102" s="177">
        <f>BK103+BK200</f>
        <v>0</v>
      </c>
    </row>
    <row r="103" spans="1:65" s="12" customFormat="1" ht="22.9" customHeight="1">
      <c r="B103" s="164"/>
      <c r="C103" s="165"/>
      <c r="D103" s="166" t="s">
        <v>72</v>
      </c>
      <c r="E103" s="178" t="s">
        <v>3377</v>
      </c>
      <c r="F103" s="178" t="s">
        <v>3378</v>
      </c>
      <c r="G103" s="165"/>
      <c r="H103" s="165"/>
      <c r="I103" s="168"/>
      <c r="J103" s="179">
        <f>BK103</f>
        <v>0</v>
      </c>
      <c r="K103" s="165"/>
      <c r="L103" s="170"/>
      <c r="M103" s="171"/>
      <c r="N103" s="172"/>
      <c r="O103" s="172"/>
      <c r="P103" s="173">
        <f>SUM(P104:P199)</f>
        <v>0</v>
      </c>
      <c r="Q103" s="172"/>
      <c r="R103" s="173">
        <f>SUM(R104:R199)</f>
        <v>8.4319999999999992E-2</v>
      </c>
      <c r="S103" s="172"/>
      <c r="T103" s="174">
        <f>SUM(T104:T199)</f>
        <v>0</v>
      </c>
      <c r="AR103" s="175" t="s">
        <v>82</v>
      </c>
      <c r="AT103" s="176" t="s">
        <v>72</v>
      </c>
      <c r="AU103" s="176" t="s">
        <v>80</v>
      </c>
      <c r="AY103" s="175" t="s">
        <v>226</v>
      </c>
      <c r="BK103" s="177">
        <f>SUM(BK104:BK199)</f>
        <v>0</v>
      </c>
    </row>
    <row r="104" spans="1:65" s="2" customFormat="1" ht="24.2" customHeight="1">
      <c r="A104" s="36"/>
      <c r="B104" s="37"/>
      <c r="C104" s="180" t="s">
        <v>80</v>
      </c>
      <c r="D104" s="180" t="s">
        <v>229</v>
      </c>
      <c r="E104" s="181" t="s">
        <v>3379</v>
      </c>
      <c r="F104" s="182" t="s">
        <v>3380</v>
      </c>
      <c r="G104" s="183" t="s">
        <v>328</v>
      </c>
      <c r="H104" s="184">
        <v>100</v>
      </c>
      <c r="I104" s="185"/>
      <c r="J104" s="186">
        <f>ROUND(I104*H104,2)</f>
        <v>0</v>
      </c>
      <c r="K104" s="182" t="s">
        <v>233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234</v>
      </c>
      <c r="AT104" s="191" t="s">
        <v>229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234</v>
      </c>
      <c r="BM104" s="191" t="s">
        <v>4615</v>
      </c>
    </row>
    <row r="105" spans="1:65" s="2" customFormat="1" ht="11.25">
      <c r="A105" s="36"/>
      <c r="B105" s="37"/>
      <c r="C105" s="38"/>
      <c r="D105" s="193" t="s">
        <v>236</v>
      </c>
      <c r="E105" s="38"/>
      <c r="F105" s="194" t="s">
        <v>3382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236</v>
      </c>
      <c r="AU105" s="19" t="s">
        <v>82</v>
      </c>
    </row>
    <row r="106" spans="1:65" s="2" customFormat="1" ht="16.5" customHeight="1">
      <c r="A106" s="36"/>
      <c r="B106" s="37"/>
      <c r="C106" s="231" t="s">
        <v>82</v>
      </c>
      <c r="D106" s="231" t="s">
        <v>242</v>
      </c>
      <c r="E106" s="232" t="s">
        <v>3383</v>
      </c>
      <c r="F106" s="233" t="s">
        <v>3384</v>
      </c>
      <c r="G106" s="234" t="s">
        <v>328</v>
      </c>
      <c r="H106" s="235">
        <v>100</v>
      </c>
      <c r="I106" s="236"/>
      <c r="J106" s="237">
        <f>ROUND(I106*H106,2)</f>
        <v>0</v>
      </c>
      <c r="K106" s="233" t="s">
        <v>233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6.9999999999999994E-5</v>
      </c>
      <c r="R106" s="189">
        <f>Q106*H106</f>
        <v>6.9999999999999993E-3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246</v>
      </c>
      <c r="AT106" s="191" t="s">
        <v>242</v>
      </c>
      <c r="AU106" s="191" t="s">
        <v>82</v>
      </c>
      <c r="AY106" s="19" t="s">
        <v>226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234</v>
      </c>
      <c r="BM106" s="191" t="s">
        <v>4616</v>
      </c>
    </row>
    <row r="107" spans="1:65" s="2" customFormat="1" ht="24.2" customHeight="1">
      <c r="A107" s="36"/>
      <c r="B107" s="37"/>
      <c r="C107" s="180" t="s">
        <v>90</v>
      </c>
      <c r="D107" s="180" t="s">
        <v>229</v>
      </c>
      <c r="E107" s="181" t="s">
        <v>3387</v>
      </c>
      <c r="F107" s="182" t="s">
        <v>3388</v>
      </c>
      <c r="G107" s="183" t="s">
        <v>261</v>
      </c>
      <c r="H107" s="184">
        <v>10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234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234</v>
      </c>
      <c r="BM107" s="191" t="s">
        <v>4617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3390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2" customFormat="1" ht="16.5" customHeight="1">
      <c r="A109" s="36"/>
      <c r="B109" s="37"/>
      <c r="C109" s="231" t="s">
        <v>143</v>
      </c>
      <c r="D109" s="231" t="s">
        <v>242</v>
      </c>
      <c r="E109" s="232" t="s">
        <v>3391</v>
      </c>
      <c r="F109" s="233" t="s">
        <v>3392</v>
      </c>
      <c r="G109" s="234" t="s">
        <v>261</v>
      </c>
      <c r="H109" s="235">
        <v>10</v>
      </c>
      <c r="I109" s="236"/>
      <c r="J109" s="237">
        <f>ROUND(I109*H109,2)</f>
        <v>0</v>
      </c>
      <c r="K109" s="233" t="s">
        <v>233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5.0000000000000002E-5</v>
      </c>
      <c r="R109" s="189">
        <f>Q109*H109</f>
        <v>5.0000000000000001E-4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246</v>
      </c>
      <c r="AT109" s="191" t="s">
        <v>242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234</v>
      </c>
      <c r="BM109" s="191" t="s">
        <v>4618</v>
      </c>
    </row>
    <row r="110" spans="1:65" s="2" customFormat="1" ht="24.2" customHeight="1">
      <c r="A110" s="36"/>
      <c r="B110" s="37"/>
      <c r="C110" s="180" t="s">
        <v>258</v>
      </c>
      <c r="D110" s="180" t="s">
        <v>229</v>
      </c>
      <c r="E110" s="181" t="s">
        <v>3401</v>
      </c>
      <c r="F110" s="182" t="s">
        <v>3402</v>
      </c>
      <c r="G110" s="183" t="s">
        <v>328</v>
      </c>
      <c r="H110" s="184">
        <v>200</v>
      </c>
      <c r="I110" s="185"/>
      <c r="J110" s="186">
        <f>ROUND(I110*H110,2)</f>
        <v>0</v>
      </c>
      <c r="K110" s="182" t="s">
        <v>233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234</v>
      </c>
      <c r="AT110" s="191" t="s">
        <v>229</v>
      </c>
      <c r="AU110" s="191" t="s">
        <v>82</v>
      </c>
      <c r="AY110" s="19" t="s">
        <v>226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234</v>
      </c>
      <c r="BM110" s="191" t="s">
        <v>4619</v>
      </c>
    </row>
    <row r="111" spans="1:65" s="2" customFormat="1" ht="11.25">
      <c r="A111" s="36"/>
      <c r="B111" s="37"/>
      <c r="C111" s="38"/>
      <c r="D111" s="193" t="s">
        <v>236</v>
      </c>
      <c r="E111" s="38"/>
      <c r="F111" s="194" t="s">
        <v>3404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236</v>
      </c>
      <c r="AU111" s="19" t="s">
        <v>82</v>
      </c>
    </row>
    <row r="112" spans="1:65" s="2" customFormat="1" ht="16.5" customHeight="1">
      <c r="A112" s="36"/>
      <c r="B112" s="37"/>
      <c r="C112" s="231" t="s">
        <v>265</v>
      </c>
      <c r="D112" s="231" t="s">
        <v>242</v>
      </c>
      <c r="E112" s="232" t="s">
        <v>3405</v>
      </c>
      <c r="F112" s="233" t="s">
        <v>3406</v>
      </c>
      <c r="G112" s="234" t="s">
        <v>328</v>
      </c>
      <c r="H112" s="235">
        <v>110</v>
      </c>
      <c r="I112" s="236"/>
      <c r="J112" s="237">
        <f>ROUND(I112*H112,2)</f>
        <v>0</v>
      </c>
      <c r="K112" s="233" t="s">
        <v>233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1.2E-4</v>
      </c>
      <c r="R112" s="189">
        <f>Q112*H112</f>
        <v>1.32E-2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246</v>
      </c>
      <c r="AT112" s="191" t="s">
        <v>242</v>
      </c>
      <c r="AU112" s="191" t="s">
        <v>82</v>
      </c>
      <c r="AY112" s="19" t="s">
        <v>226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234</v>
      </c>
      <c r="BM112" s="191" t="s">
        <v>4620</v>
      </c>
    </row>
    <row r="113" spans="1:65" s="14" customFormat="1" ht="11.25">
      <c r="B113" s="209"/>
      <c r="C113" s="210"/>
      <c r="D113" s="200" t="s">
        <v>238</v>
      </c>
      <c r="E113" s="210"/>
      <c r="F113" s="212" t="s">
        <v>4621</v>
      </c>
      <c r="G113" s="210"/>
      <c r="H113" s="213">
        <v>110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238</v>
      </c>
      <c r="AU113" s="219" t="s">
        <v>82</v>
      </c>
      <c r="AV113" s="14" t="s">
        <v>82</v>
      </c>
      <c r="AW113" s="14" t="s">
        <v>4</v>
      </c>
      <c r="AX113" s="14" t="s">
        <v>80</v>
      </c>
      <c r="AY113" s="219" t="s">
        <v>226</v>
      </c>
    </row>
    <row r="114" spans="1:65" s="2" customFormat="1" ht="16.5" customHeight="1">
      <c r="A114" s="36"/>
      <c r="B114" s="37"/>
      <c r="C114" s="231" t="s">
        <v>270</v>
      </c>
      <c r="D114" s="231" t="s">
        <v>242</v>
      </c>
      <c r="E114" s="232" t="s">
        <v>3409</v>
      </c>
      <c r="F114" s="233" t="s">
        <v>3410</v>
      </c>
      <c r="G114" s="234" t="s">
        <v>328</v>
      </c>
      <c r="H114" s="235">
        <v>110</v>
      </c>
      <c r="I114" s="236"/>
      <c r="J114" s="237">
        <f>ROUND(I114*H114,2)</f>
        <v>0</v>
      </c>
      <c r="K114" s="233" t="s">
        <v>233</v>
      </c>
      <c r="L114" s="238"/>
      <c r="M114" s="239" t="s">
        <v>19</v>
      </c>
      <c r="N114" s="240" t="s">
        <v>44</v>
      </c>
      <c r="O114" s="66"/>
      <c r="P114" s="189">
        <f>O114*H114</f>
        <v>0</v>
      </c>
      <c r="Q114" s="189">
        <v>1.7000000000000001E-4</v>
      </c>
      <c r="R114" s="189">
        <f>Q114*H114</f>
        <v>1.8700000000000001E-2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246</v>
      </c>
      <c r="AT114" s="191" t="s">
        <v>242</v>
      </c>
      <c r="AU114" s="191" t="s">
        <v>82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234</v>
      </c>
      <c r="BM114" s="191" t="s">
        <v>4622</v>
      </c>
    </row>
    <row r="115" spans="1:65" s="14" customFormat="1" ht="11.25">
      <c r="B115" s="209"/>
      <c r="C115" s="210"/>
      <c r="D115" s="200" t="s">
        <v>238</v>
      </c>
      <c r="E115" s="210"/>
      <c r="F115" s="212" t="s">
        <v>4621</v>
      </c>
      <c r="G115" s="210"/>
      <c r="H115" s="213">
        <v>110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238</v>
      </c>
      <c r="AU115" s="219" t="s">
        <v>82</v>
      </c>
      <c r="AV115" s="14" t="s">
        <v>82</v>
      </c>
      <c r="AW115" s="14" t="s">
        <v>4</v>
      </c>
      <c r="AX115" s="14" t="s">
        <v>80</v>
      </c>
      <c r="AY115" s="219" t="s">
        <v>226</v>
      </c>
    </row>
    <row r="116" spans="1:65" s="2" customFormat="1" ht="24.2" customHeight="1">
      <c r="A116" s="36"/>
      <c r="B116" s="37"/>
      <c r="C116" s="180" t="s">
        <v>275</v>
      </c>
      <c r="D116" s="180" t="s">
        <v>229</v>
      </c>
      <c r="E116" s="181" t="s">
        <v>3417</v>
      </c>
      <c r="F116" s="182" t="s">
        <v>3418</v>
      </c>
      <c r="G116" s="183" t="s">
        <v>328</v>
      </c>
      <c r="H116" s="184">
        <v>20</v>
      </c>
      <c r="I116" s="185"/>
      <c r="J116" s="186">
        <f>ROUND(I116*H116,2)</f>
        <v>0</v>
      </c>
      <c r="K116" s="182" t="s">
        <v>233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234</v>
      </c>
      <c r="AT116" s="191" t="s">
        <v>229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234</v>
      </c>
      <c r="BM116" s="191" t="s">
        <v>4623</v>
      </c>
    </row>
    <row r="117" spans="1:65" s="2" customFormat="1" ht="11.25">
      <c r="A117" s="36"/>
      <c r="B117" s="37"/>
      <c r="C117" s="38"/>
      <c r="D117" s="193" t="s">
        <v>236</v>
      </c>
      <c r="E117" s="38"/>
      <c r="F117" s="194" t="s">
        <v>3420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236</v>
      </c>
      <c r="AU117" s="19" t="s">
        <v>82</v>
      </c>
    </row>
    <row r="118" spans="1:65" s="2" customFormat="1" ht="16.5" customHeight="1">
      <c r="A118" s="36"/>
      <c r="B118" s="37"/>
      <c r="C118" s="231" t="s">
        <v>281</v>
      </c>
      <c r="D118" s="231" t="s">
        <v>242</v>
      </c>
      <c r="E118" s="232" t="s">
        <v>3421</v>
      </c>
      <c r="F118" s="233" t="s">
        <v>3422</v>
      </c>
      <c r="G118" s="234" t="s">
        <v>328</v>
      </c>
      <c r="H118" s="235">
        <v>22</v>
      </c>
      <c r="I118" s="236"/>
      <c r="J118" s="237">
        <f>ROUND(I118*H118,2)</f>
        <v>0</v>
      </c>
      <c r="K118" s="233" t="s">
        <v>233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1.6000000000000001E-4</v>
      </c>
      <c r="R118" s="189">
        <f>Q118*H118</f>
        <v>3.5200000000000001E-3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246</v>
      </c>
      <c r="AT118" s="191" t="s">
        <v>242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234</v>
      </c>
      <c r="BM118" s="191" t="s">
        <v>4624</v>
      </c>
    </row>
    <row r="119" spans="1:65" s="14" customFormat="1" ht="11.25">
      <c r="B119" s="209"/>
      <c r="C119" s="210"/>
      <c r="D119" s="200" t="s">
        <v>238</v>
      </c>
      <c r="E119" s="210"/>
      <c r="F119" s="212" t="s">
        <v>4625</v>
      </c>
      <c r="G119" s="210"/>
      <c r="H119" s="213">
        <v>22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238</v>
      </c>
      <c r="AU119" s="219" t="s">
        <v>82</v>
      </c>
      <c r="AV119" s="14" t="s">
        <v>82</v>
      </c>
      <c r="AW119" s="14" t="s">
        <v>4</v>
      </c>
      <c r="AX119" s="14" t="s">
        <v>80</v>
      </c>
      <c r="AY119" s="219" t="s">
        <v>226</v>
      </c>
    </row>
    <row r="120" spans="1:65" s="2" customFormat="1" ht="21.75" customHeight="1">
      <c r="A120" s="36"/>
      <c r="B120" s="37"/>
      <c r="C120" s="180" t="s">
        <v>285</v>
      </c>
      <c r="D120" s="180" t="s">
        <v>229</v>
      </c>
      <c r="E120" s="181" t="s">
        <v>3443</v>
      </c>
      <c r="F120" s="182" t="s">
        <v>3444</v>
      </c>
      <c r="G120" s="183" t="s">
        <v>261</v>
      </c>
      <c r="H120" s="184">
        <v>100</v>
      </c>
      <c r="I120" s="185"/>
      <c r="J120" s="186">
        <f>ROUND(I120*H120,2)</f>
        <v>0</v>
      </c>
      <c r="K120" s="182" t="s">
        <v>233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234</v>
      </c>
      <c r="AT120" s="191" t="s">
        <v>229</v>
      </c>
      <c r="AU120" s="191" t="s">
        <v>82</v>
      </c>
      <c r="AY120" s="19" t="s">
        <v>226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234</v>
      </c>
      <c r="BM120" s="191" t="s">
        <v>4626</v>
      </c>
    </row>
    <row r="121" spans="1:65" s="2" customFormat="1" ht="11.25">
      <c r="A121" s="36"/>
      <c r="B121" s="37"/>
      <c r="C121" s="38"/>
      <c r="D121" s="193" t="s">
        <v>236</v>
      </c>
      <c r="E121" s="38"/>
      <c r="F121" s="194" t="s">
        <v>3446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236</v>
      </c>
      <c r="AU121" s="19" t="s">
        <v>82</v>
      </c>
    </row>
    <row r="122" spans="1:65" s="2" customFormat="1" ht="21.75" customHeight="1">
      <c r="A122" s="36"/>
      <c r="B122" s="37"/>
      <c r="C122" s="180" t="s">
        <v>290</v>
      </c>
      <c r="D122" s="180" t="s">
        <v>229</v>
      </c>
      <c r="E122" s="181" t="s">
        <v>3451</v>
      </c>
      <c r="F122" s="182" t="s">
        <v>3452</v>
      </c>
      <c r="G122" s="183" t="s">
        <v>261</v>
      </c>
      <c r="H122" s="184">
        <v>10</v>
      </c>
      <c r="I122" s="185"/>
      <c r="J122" s="186">
        <f>ROUND(I122*H122,2)</f>
        <v>0</v>
      </c>
      <c r="K122" s="182" t="s">
        <v>233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234</v>
      </c>
      <c r="AT122" s="191" t="s">
        <v>229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234</v>
      </c>
      <c r="BM122" s="191" t="s">
        <v>4627</v>
      </c>
    </row>
    <row r="123" spans="1:65" s="2" customFormat="1" ht="11.25">
      <c r="A123" s="36"/>
      <c r="B123" s="37"/>
      <c r="C123" s="38"/>
      <c r="D123" s="193" t="s">
        <v>236</v>
      </c>
      <c r="E123" s="38"/>
      <c r="F123" s="194" t="s">
        <v>3454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236</v>
      </c>
      <c r="AU123" s="19" t="s">
        <v>82</v>
      </c>
    </row>
    <row r="124" spans="1:65" s="2" customFormat="1" ht="21.75" customHeight="1">
      <c r="A124" s="36"/>
      <c r="B124" s="37"/>
      <c r="C124" s="180" t="s">
        <v>294</v>
      </c>
      <c r="D124" s="180" t="s">
        <v>229</v>
      </c>
      <c r="E124" s="181" t="s">
        <v>3455</v>
      </c>
      <c r="F124" s="182" t="s">
        <v>3456</v>
      </c>
      <c r="G124" s="183" t="s">
        <v>261</v>
      </c>
      <c r="H124" s="184">
        <v>1</v>
      </c>
      <c r="I124" s="185"/>
      <c r="J124" s="186">
        <f>ROUND(I124*H124,2)</f>
        <v>0</v>
      </c>
      <c r="K124" s="182" t="s">
        <v>233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234</v>
      </c>
      <c r="AT124" s="191" t="s">
        <v>229</v>
      </c>
      <c r="AU124" s="191" t="s">
        <v>82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234</v>
      </c>
      <c r="BM124" s="191" t="s">
        <v>4628</v>
      </c>
    </row>
    <row r="125" spans="1:65" s="2" customFormat="1" ht="11.25">
      <c r="A125" s="36"/>
      <c r="B125" s="37"/>
      <c r="C125" s="38"/>
      <c r="D125" s="193" t="s">
        <v>236</v>
      </c>
      <c r="E125" s="38"/>
      <c r="F125" s="194" t="s">
        <v>3458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236</v>
      </c>
      <c r="AU125" s="19" t="s">
        <v>82</v>
      </c>
    </row>
    <row r="126" spans="1:65" s="2" customFormat="1" ht="16.5" customHeight="1">
      <c r="A126" s="36"/>
      <c r="B126" s="37"/>
      <c r="C126" s="231" t="s">
        <v>299</v>
      </c>
      <c r="D126" s="231" t="s">
        <v>242</v>
      </c>
      <c r="E126" s="232" t="s">
        <v>3462</v>
      </c>
      <c r="F126" s="233" t="s">
        <v>3463</v>
      </c>
      <c r="G126" s="234" t="s">
        <v>261</v>
      </c>
      <c r="H126" s="235">
        <v>1</v>
      </c>
      <c r="I126" s="236"/>
      <c r="J126" s="237">
        <f>ROUND(I126*H126,2)</f>
        <v>0</v>
      </c>
      <c r="K126" s="233" t="s">
        <v>233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3.8500000000000001E-3</v>
      </c>
      <c r="R126" s="189">
        <f>Q126*H126</f>
        <v>3.8500000000000001E-3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246</v>
      </c>
      <c r="AT126" s="191" t="s">
        <v>242</v>
      </c>
      <c r="AU126" s="191" t="s">
        <v>82</v>
      </c>
      <c r="AY126" s="19" t="s">
        <v>226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234</v>
      </c>
      <c r="BM126" s="191" t="s">
        <v>4629</v>
      </c>
    </row>
    <row r="127" spans="1:65" s="2" customFormat="1" ht="16.5" customHeight="1">
      <c r="A127" s="36"/>
      <c r="B127" s="37"/>
      <c r="C127" s="231" t="s">
        <v>303</v>
      </c>
      <c r="D127" s="231" t="s">
        <v>242</v>
      </c>
      <c r="E127" s="232" t="s">
        <v>3486</v>
      </c>
      <c r="F127" s="233" t="s">
        <v>3487</v>
      </c>
      <c r="G127" s="234" t="s">
        <v>261</v>
      </c>
      <c r="H127" s="235">
        <v>2</v>
      </c>
      <c r="I127" s="236"/>
      <c r="J127" s="237">
        <f>ROUND(I127*H127,2)</f>
        <v>0</v>
      </c>
      <c r="K127" s="233" t="s">
        <v>233</v>
      </c>
      <c r="L127" s="238"/>
      <c r="M127" s="239" t="s">
        <v>19</v>
      </c>
      <c r="N127" s="240" t="s">
        <v>44</v>
      </c>
      <c r="O127" s="66"/>
      <c r="P127" s="189">
        <f>O127*H127</f>
        <v>0</v>
      </c>
      <c r="Q127" s="189">
        <v>1.0000000000000001E-5</v>
      </c>
      <c r="R127" s="189">
        <f>Q127*H127</f>
        <v>2.0000000000000002E-5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246</v>
      </c>
      <c r="AT127" s="191" t="s">
        <v>242</v>
      </c>
      <c r="AU127" s="191" t="s">
        <v>82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234</v>
      </c>
      <c r="BM127" s="191" t="s">
        <v>4630</v>
      </c>
    </row>
    <row r="128" spans="1:65" s="2" customFormat="1" ht="16.5" customHeight="1">
      <c r="A128" s="36"/>
      <c r="B128" s="37"/>
      <c r="C128" s="231" t="s">
        <v>8</v>
      </c>
      <c r="D128" s="231" t="s">
        <v>242</v>
      </c>
      <c r="E128" s="232" t="s">
        <v>3498</v>
      </c>
      <c r="F128" s="233" t="s">
        <v>3499</v>
      </c>
      <c r="G128" s="234" t="s">
        <v>261</v>
      </c>
      <c r="H128" s="235">
        <v>1</v>
      </c>
      <c r="I128" s="236"/>
      <c r="J128" s="237">
        <f>ROUND(I128*H128,2)</f>
        <v>0</v>
      </c>
      <c r="K128" s="233" t="s">
        <v>233</v>
      </c>
      <c r="L128" s="238"/>
      <c r="M128" s="239" t="s">
        <v>19</v>
      </c>
      <c r="N128" s="240" t="s">
        <v>44</v>
      </c>
      <c r="O128" s="66"/>
      <c r="P128" s="189">
        <f>O128*H128</f>
        <v>0</v>
      </c>
      <c r="Q128" s="189">
        <v>4.0000000000000003E-5</v>
      </c>
      <c r="R128" s="189">
        <f>Q128*H128</f>
        <v>4.0000000000000003E-5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246</v>
      </c>
      <c r="AT128" s="191" t="s">
        <v>242</v>
      </c>
      <c r="AU128" s="191" t="s">
        <v>82</v>
      </c>
      <c r="AY128" s="19" t="s">
        <v>226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234</v>
      </c>
      <c r="BM128" s="191" t="s">
        <v>4631</v>
      </c>
    </row>
    <row r="129" spans="1:65" s="2" customFormat="1" ht="24.2" customHeight="1">
      <c r="A129" s="36"/>
      <c r="B129" s="37"/>
      <c r="C129" s="180" t="s">
        <v>234</v>
      </c>
      <c r="D129" s="180" t="s">
        <v>229</v>
      </c>
      <c r="E129" s="181" t="s">
        <v>3501</v>
      </c>
      <c r="F129" s="182" t="s">
        <v>3502</v>
      </c>
      <c r="G129" s="183" t="s">
        <v>261</v>
      </c>
      <c r="H129" s="184">
        <v>2</v>
      </c>
      <c r="I129" s="185"/>
      <c r="J129" s="186">
        <f>ROUND(I129*H129,2)</f>
        <v>0</v>
      </c>
      <c r="K129" s="182" t="s">
        <v>233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234</v>
      </c>
      <c r="AT129" s="191" t="s">
        <v>229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234</v>
      </c>
      <c r="BM129" s="191" t="s">
        <v>4632</v>
      </c>
    </row>
    <row r="130" spans="1:65" s="2" customFormat="1" ht="11.25">
      <c r="A130" s="36"/>
      <c r="B130" s="37"/>
      <c r="C130" s="38"/>
      <c r="D130" s="193" t="s">
        <v>236</v>
      </c>
      <c r="E130" s="38"/>
      <c r="F130" s="194" t="s">
        <v>3504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82</v>
      </c>
    </row>
    <row r="131" spans="1:65" s="2" customFormat="1" ht="16.5" customHeight="1">
      <c r="A131" s="36"/>
      <c r="B131" s="37"/>
      <c r="C131" s="231" t="s">
        <v>316</v>
      </c>
      <c r="D131" s="231" t="s">
        <v>242</v>
      </c>
      <c r="E131" s="232" t="s">
        <v>3505</v>
      </c>
      <c r="F131" s="233" t="s">
        <v>3506</v>
      </c>
      <c r="G131" s="234" t="s">
        <v>261</v>
      </c>
      <c r="H131" s="235">
        <v>2</v>
      </c>
      <c r="I131" s="236"/>
      <c r="J131" s="237">
        <f>ROUND(I131*H131,2)</f>
        <v>0</v>
      </c>
      <c r="K131" s="233" t="s">
        <v>233</v>
      </c>
      <c r="L131" s="238"/>
      <c r="M131" s="239" t="s">
        <v>19</v>
      </c>
      <c r="N131" s="240" t="s">
        <v>44</v>
      </c>
      <c r="O131" s="66"/>
      <c r="P131" s="189">
        <f>O131*H131</f>
        <v>0</v>
      </c>
      <c r="Q131" s="189">
        <v>4.0000000000000003E-5</v>
      </c>
      <c r="R131" s="189">
        <f>Q131*H131</f>
        <v>8.0000000000000007E-5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246</v>
      </c>
      <c r="AT131" s="191" t="s">
        <v>242</v>
      </c>
      <c r="AU131" s="191" t="s">
        <v>82</v>
      </c>
      <c r="AY131" s="19" t="s">
        <v>226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234</v>
      </c>
      <c r="BM131" s="191" t="s">
        <v>4633</v>
      </c>
    </row>
    <row r="132" spans="1:65" s="2" customFormat="1" ht="16.5" customHeight="1">
      <c r="A132" s="36"/>
      <c r="B132" s="37"/>
      <c r="C132" s="180" t="s">
        <v>321</v>
      </c>
      <c r="D132" s="180" t="s">
        <v>229</v>
      </c>
      <c r="E132" s="181" t="s">
        <v>3529</v>
      </c>
      <c r="F132" s="182" t="s">
        <v>3530</v>
      </c>
      <c r="G132" s="183" t="s">
        <v>261</v>
      </c>
      <c r="H132" s="184">
        <v>4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234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234</v>
      </c>
      <c r="BM132" s="191" t="s">
        <v>4634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3532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2" customFormat="1" ht="19.5">
      <c r="A134" s="36"/>
      <c r="B134" s="37"/>
      <c r="C134" s="38"/>
      <c r="D134" s="200" t="s">
        <v>737</v>
      </c>
      <c r="E134" s="38"/>
      <c r="F134" s="249" t="s">
        <v>3533</v>
      </c>
      <c r="G134" s="38"/>
      <c r="H134" s="38"/>
      <c r="I134" s="195"/>
      <c r="J134" s="38"/>
      <c r="K134" s="38"/>
      <c r="L134" s="41"/>
      <c r="M134" s="196"/>
      <c r="N134" s="197"/>
      <c r="O134" s="66"/>
      <c r="P134" s="66"/>
      <c r="Q134" s="66"/>
      <c r="R134" s="66"/>
      <c r="S134" s="66"/>
      <c r="T134" s="67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T134" s="19" t="s">
        <v>737</v>
      </c>
      <c r="AU134" s="19" t="s">
        <v>82</v>
      </c>
    </row>
    <row r="135" spans="1:65" s="2" customFormat="1" ht="16.5" customHeight="1">
      <c r="A135" s="36"/>
      <c r="B135" s="37"/>
      <c r="C135" s="180" t="s">
        <v>325</v>
      </c>
      <c r="D135" s="180" t="s">
        <v>229</v>
      </c>
      <c r="E135" s="181" t="s">
        <v>3534</v>
      </c>
      <c r="F135" s="182" t="s">
        <v>3535</v>
      </c>
      <c r="G135" s="183" t="s">
        <v>261</v>
      </c>
      <c r="H135" s="184">
        <v>3</v>
      </c>
      <c r="I135" s="185"/>
      <c r="J135" s="186">
        <f>ROUND(I135*H135,2)</f>
        <v>0</v>
      </c>
      <c r="K135" s="182" t="s">
        <v>233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234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234</v>
      </c>
      <c r="BM135" s="191" t="s">
        <v>4635</v>
      </c>
    </row>
    <row r="136" spans="1:65" s="2" customFormat="1" ht="11.25">
      <c r="A136" s="36"/>
      <c r="B136" s="37"/>
      <c r="C136" s="38"/>
      <c r="D136" s="193" t="s">
        <v>236</v>
      </c>
      <c r="E136" s="38"/>
      <c r="F136" s="194" t="s">
        <v>3537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82</v>
      </c>
    </row>
    <row r="137" spans="1:65" s="2" customFormat="1" ht="19.5">
      <c r="A137" s="36"/>
      <c r="B137" s="37"/>
      <c r="C137" s="38"/>
      <c r="D137" s="200" t="s">
        <v>737</v>
      </c>
      <c r="E137" s="38"/>
      <c r="F137" s="249" t="s">
        <v>3538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737</v>
      </c>
      <c r="AU137" s="19" t="s">
        <v>82</v>
      </c>
    </row>
    <row r="138" spans="1:65" s="2" customFormat="1" ht="16.5" customHeight="1">
      <c r="A138" s="36"/>
      <c r="B138" s="37"/>
      <c r="C138" s="231" t="s">
        <v>332</v>
      </c>
      <c r="D138" s="231" t="s">
        <v>242</v>
      </c>
      <c r="E138" s="232" t="s">
        <v>3539</v>
      </c>
      <c r="F138" s="233" t="s">
        <v>3540</v>
      </c>
      <c r="G138" s="234" t="s">
        <v>261</v>
      </c>
      <c r="H138" s="235">
        <v>3</v>
      </c>
      <c r="I138" s="236"/>
      <c r="J138" s="237">
        <f>ROUND(I138*H138,2)</f>
        <v>0</v>
      </c>
      <c r="K138" s="233" t="s">
        <v>3467</v>
      </c>
      <c r="L138" s="238"/>
      <c r="M138" s="239" t="s">
        <v>19</v>
      </c>
      <c r="N138" s="240" t="s">
        <v>44</v>
      </c>
      <c r="O138" s="66"/>
      <c r="P138" s="189">
        <f>O138*H138</f>
        <v>0</v>
      </c>
      <c r="Q138" s="189">
        <v>6.9999999999999994E-5</v>
      </c>
      <c r="R138" s="189">
        <f>Q138*H138</f>
        <v>2.0999999999999998E-4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246</v>
      </c>
      <c r="AT138" s="191" t="s">
        <v>242</v>
      </c>
      <c r="AU138" s="191" t="s">
        <v>82</v>
      </c>
      <c r="AY138" s="19" t="s">
        <v>226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234</v>
      </c>
      <c r="BM138" s="191" t="s">
        <v>4636</v>
      </c>
    </row>
    <row r="139" spans="1:65" s="2" customFormat="1" ht="24.2" customHeight="1">
      <c r="A139" s="36"/>
      <c r="B139" s="37"/>
      <c r="C139" s="180" t="s">
        <v>7</v>
      </c>
      <c r="D139" s="180" t="s">
        <v>229</v>
      </c>
      <c r="E139" s="181" t="s">
        <v>3552</v>
      </c>
      <c r="F139" s="182" t="s">
        <v>3553</v>
      </c>
      <c r="G139" s="183" t="s">
        <v>261</v>
      </c>
      <c r="H139" s="184">
        <v>4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234</v>
      </c>
      <c r="AT139" s="191" t="s">
        <v>229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234</v>
      </c>
      <c r="BM139" s="191" t="s">
        <v>4637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3555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82</v>
      </c>
    </row>
    <row r="141" spans="1:65" s="2" customFormat="1" ht="16.5" customHeight="1">
      <c r="A141" s="36"/>
      <c r="B141" s="37"/>
      <c r="C141" s="231" t="s">
        <v>341</v>
      </c>
      <c r="D141" s="231" t="s">
        <v>242</v>
      </c>
      <c r="E141" s="232" t="s">
        <v>3556</v>
      </c>
      <c r="F141" s="233" t="s">
        <v>3557</v>
      </c>
      <c r="G141" s="234" t="s">
        <v>261</v>
      </c>
      <c r="H141" s="235">
        <v>4</v>
      </c>
      <c r="I141" s="236"/>
      <c r="J141" s="237">
        <f>ROUND(I141*H141,2)</f>
        <v>0</v>
      </c>
      <c r="K141" s="233" t="s">
        <v>233</v>
      </c>
      <c r="L141" s="238"/>
      <c r="M141" s="239" t="s">
        <v>19</v>
      </c>
      <c r="N141" s="240" t="s">
        <v>44</v>
      </c>
      <c r="O141" s="66"/>
      <c r="P141" s="189">
        <f>O141*H141</f>
        <v>0</v>
      </c>
      <c r="Q141" s="189">
        <v>6.9999999999999994E-5</v>
      </c>
      <c r="R141" s="189">
        <f>Q141*H141</f>
        <v>2.7999999999999998E-4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246</v>
      </c>
      <c r="AT141" s="191" t="s">
        <v>242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234</v>
      </c>
      <c r="BM141" s="191" t="s">
        <v>4638</v>
      </c>
    </row>
    <row r="142" spans="1:65" s="2" customFormat="1" ht="24.2" customHeight="1">
      <c r="A142" s="36"/>
      <c r="B142" s="37"/>
      <c r="C142" s="180" t="s">
        <v>346</v>
      </c>
      <c r="D142" s="180" t="s">
        <v>229</v>
      </c>
      <c r="E142" s="181" t="s">
        <v>3559</v>
      </c>
      <c r="F142" s="182" t="s">
        <v>3560</v>
      </c>
      <c r="G142" s="183" t="s">
        <v>261</v>
      </c>
      <c r="H142" s="184">
        <v>2</v>
      </c>
      <c r="I142" s="185"/>
      <c r="J142" s="186">
        <f>ROUND(I142*H142,2)</f>
        <v>0</v>
      </c>
      <c r="K142" s="182" t="s">
        <v>233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234</v>
      </c>
      <c r="AT142" s="191" t="s">
        <v>229</v>
      </c>
      <c r="AU142" s="191" t="s">
        <v>82</v>
      </c>
      <c r="AY142" s="19" t="s">
        <v>226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234</v>
      </c>
      <c r="BM142" s="191" t="s">
        <v>4639</v>
      </c>
    </row>
    <row r="143" spans="1:65" s="2" customFormat="1" ht="11.25">
      <c r="A143" s="36"/>
      <c r="B143" s="37"/>
      <c r="C143" s="38"/>
      <c r="D143" s="193" t="s">
        <v>236</v>
      </c>
      <c r="E143" s="38"/>
      <c r="F143" s="194" t="s">
        <v>3562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236</v>
      </c>
      <c r="AU143" s="19" t="s">
        <v>82</v>
      </c>
    </row>
    <row r="144" spans="1:65" s="2" customFormat="1" ht="16.5" customHeight="1">
      <c r="A144" s="36"/>
      <c r="B144" s="37"/>
      <c r="C144" s="231" t="s">
        <v>351</v>
      </c>
      <c r="D144" s="231" t="s">
        <v>242</v>
      </c>
      <c r="E144" s="232" t="s">
        <v>3563</v>
      </c>
      <c r="F144" s="233" t="s">
        <v>3564</v>
      </c>
      <c r="G144" s="234" t="s">
        <v>261</v>
      </c>
      <c r="H144" s="235">
        <v>2</v>
      </c>
      <c r="I144" s="236"/>
      <c r="J144" s="237">
        <f>ROUND(I144*H144,2)</f>
        <v>0</v>
      </c>
      <c r="K144" s="233" t="s">
        <v>233</v>
      </c>
      <c r="L144" s="238"/>
      <c r="M144" s="239" t="s">
        <v>19</v>
      </c>
      <c r="N144" s="240" t="s">
        <v>44</v>
      </c>
      <c r="O144" s="66"/>
      <c r="P144" s="189">
        <f>O144*H144</f>
        <v>0</v>
      </c>
      <c r="Q144" s="189">
        <v>1E-4</v>
      </c>
      <c r="R144" s="189">
        <f>Q144*H144</f>
        <v>2.0000000000000001E-4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246</v>
      </c>
      <c r="AT144" s="191" t="s">
        <v>242</v>
      </c>
      <c r="AU144" s="191" t="s">
        <v>82</v>
      </c>
      <c r="AY144" s="19" t="s">
        <v>226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234</v>
      </c>
      <c r="BM144" s="191" t="s">
        <v>4640</v>
      </c>
    </row>
    <row r="145" spans="1:65" s="2" customFormat="1" ht="16.5" customHeight="1">
      <c r="A145" s="36"/>
      <c r="B145" s="37"/>
      <c r="C145" s="180" t="s">
        <v>355</v>
      </c>
      <c r="D145" s="180" t="s">
        <v>229</v>
      </c>
      <c r="E145" s="181" t="s">
        <v>3576</v>
      </c>
      <c r="F145" s="182" t="s">
        <v>3577</v>
      </c>
      <c r="G145" s="183" t="s">
        <v>261</v>
      </c>
      <c r="H145" s="184">
        <v>3</v>
      </c>
      <c r="I145" s="185"/>
      <c r="J145" s="186">
        <f>ROUND(I145*H145,2)</f>
        <v>0</v>
      </c>
      <c r="K145" s="182" t="s">
        <v>233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234</v>
      </c>
      <c r="AT145" s="191" t="s">
        <v>229</v>
      </c>
      <c r="AU145" s="191" t="s">
        <v>82</v>
      </c>
      <c r="AY145" s="19" t="s">
        <v>226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234</v>
      </c>
      <c r="BM145" s="191" t="s">
        <v>4641</v>
      </c>
    </row>
    <row r="146" spans="1:65" s="2" customFormat="1" ht="11.25">
      <c r="A146" s="36"/>
      <c r="B146" s="37"/>
      <c r="C146" s="38"/>
      <c r="D146" s="193" t="s">
        <v>236</v>
      </c>
      <c r="E146" s="38"/>
      <c r="F146" s="194" t="s">
        <v>3579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236</v>
      </c>
      <c r="AU146" s="19" t="s">
        <v>82</v>
      </c>
    </row>
    <row r="147" spans="1:65" s="2" customFormat="1" ht="16.5" customHeight="1">
      <c r="A147" s="36"/>
      <c r="B147" s="37"/>
      <c r="C147" s="231" t="s">
        <v>361</v>
      </c>
      <c r="D147" s="231" t="s">
        <v>242</v>
      </c>
      <c r="E147" s="232" t="s">
        <v>3583</v>
      </c>
      <c r="F147" s="233" t="s">
        <v>3584</v>
      </c>
      <c r="G147" s="234" t="s">
        <v>261</v>
      </c>
      <c r="H147" s="235">
        <v>1</v>
      </c>
      <c r="I147" s="236"/>
      <c r="J147" s="237">
        <f>ROUND(I147*H147,2)</f>
        <v>0</v>
      </c>
      <c r="K147" s="233" t="s">
        <v>3467</v>
      </c>
      <c r="L147" s="238"/>
      <c r="M147" s="239" t="s">
        <v>19</v>
      </c>
      <c r="N147" s="240" t="s">
        <v>44</v>
      </c>
      <c r="O147" s="66"/>
      <c r="P147" s="189">
        <f>O147*H147</f>
        <v>0</v>
      </c>
      <c r="Q147" s="189">
        <v>1.2E-4</v>
      </c>
      <c r="R147" s="189">
        <f>Q147*H147</f>
        <v>1.2E-4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246</v>
      </c>
      <c r="AT147" s="191" t="s">
        <v>242</v>
      </c>
      <c r="AU147" s="191" t="s">
        <v>82</v>
      </c>
      <c r="AY147" s="19" t="s">
        <v>226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234</v>
      </c>
      <c r="BM147" s="191" t="s">
        <v>4642</v>
      </c>
    </row>
    <row r="148" spans="1:65" s="2" customFormat="1" ht="16.5" customHeight="1">
      <c r="A148" s="36"/>
      <c r="B148" s="37"/>
      <c r="C148" s="231" t="s">
        <v>365</v>
      </c>
      <c r="D148" s="231" t="s">
        <v>242</v>
      </c>
      <c r="E148" s="232" t="s">
        <v>3586</v>
      </c>
      <c r="F148" s="233" t="s">
        <v>3587</v>
      </c>
      <c r="G148" s="234" t="s">
        <v>261</v>
      </c>
      <c r="H148" s="235">
        <v>2</v>
      </c>
      <c r="I148" s="236"/>
      <c r="J148" s="237">
        <f>ROUND(I148*H148,2)</f>
        <v>0</v>
      </c>
      <c r="K148" s="233" t="s">
        <v>3467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1.2E-4</v>
      </c>
      <c r="R148" s="189">
        <f>Q148*H148</f>
        <v>2.4000000000000001E-4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246</v>
      </c>
      <c r="AT148" s="191" t="s">
        <v>242</v>
      </c>
      <c r="AU148" s="191" t="s">
        <v>82</v>
      </c>
      <c r="AY148" s="19" t="s">
        <v>226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234</v>
      </c>
      <c r="BM148" s="191" t="s">
        <v>4643</v>
      </c>
    </row>
    <row r="149" spans="1:65" s="2" customFormat="1" ht="16.5" customHeight="1">
      <c r="A149" s="36"/>
      <c r="B149" s="37"/>
      <c r="C149" s="180" t="s">
        <v>371</v>
      </c>
      <c r="D149" s="180" t="s">
        <v>229</v>
      </c>
      <c r="E149" s="181" t="s">
        <v>3598</v>
      </c>
      <c r="F149" s="182" t="s">
        <v>3599</v>
      </c>
      <c r="G149" s="183" t="s">
        <v>261</v>
      </c>
      <c r="H149" s="184">
        <v>1</v>
      </c>
      <c r="I149" s="185"/>
      <c r="J149" s="186">
        <f>ROUND(I149*H149,2)</f>
        <v>0</v>
      </c>
      <c r="K149" s="182" t="s">
        <v>233</v>
      </c>
      <c r="L149" s="41"/>
      <c r="M149" s="187" t="s">
        <v>19</v>
      </c>
      <c r="N149" s="188" t="s">
        <v>44</v>
      </c>
      <c r="O149" s="66"/>
      <c r="P149" s="189">
        <f>O149*H149</f>
        <v>0</v>
      </c>
      <c r="Q149" s="189">
        <v>0</v>
      </c>
      <c r="R149" s="189">
        <f>Q149*H149</f>
        <v>0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234</v>
      </c>
      <c r="AT149" s="191" t="s">
        <v>229</v>
      </c>
      <c r="AU149" s="191" t="s">
        <v>82</v>
      </c>
      <c r="AY149" s="19" t="s">
        <v>226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234</v>
      </c>
      <c r="BM149" s="191" t="s">
        <v>4644</v>
      </c>
    </row>
    <row r="150" spans="1:65" s="2" customFormat="1" ht="11.25">
      <c r="A150" s="36"/>
      <c r="B150" s="37"/>
      <c r="C150" s="38"/>
      <c r="D150" s="193" t="s">
        <v>236</v>
      </c>
      <c r="E150" s="38"/>
      <c r="F150" s="194" t="s">
        <v>3601</v>
      </c>
      <c r="G150" s="38"/>
      <c r="H150" s="38"/>
      <c r="I150" s="195"/>
      <c r="J150" s="38"/>
      <c r="K150" s="38"/>
      <c r="L150" s="41"/>
      <c r="M150" s="196"/>
      <c r="N150" s="197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236</v>
      </c>
      <c r="AU150" s="19" t="s">
        <v>82</v>
      </c>
    </row>
    <row r="151" spans="1:65" s="2" customFormat="1" ht="16.5" customHeight="1">
      <c r="A151" s="36"/>
      <c r="B151" s="37"/>
      <c r="C151" s="231" t="s">
        <v>374</v>
      </c>
      <c r="D151" s="231" t="s">
        <v>242</v>
      </c>
      <c r="E151" s="232" t="s">
        <v>3602</v>
      </c>
      <c r="F151" s="233" t="s">
        <v>3603</v>
      </c>
      <c r="G151" s="234" t="s">
        <v>261</v>
      </c>
      <c r="H151" s="235">
        <v>1</v>
      </c>
      <c r="I151" s="236"/>
      <c r="J151" s="237">
        <f>ROUND(I151*H151,2)</f>
        <v>0</v>
      </c>
      <c r="K151" s="233" t="s">
        <v>3467</v>
      </c>
      <c r="L151" s="238"/>
      <c r="M151" s="239" t="s">
        <v>19</v>
      </c>
      <c r="N151" s="240" t="s">
        <v>44</v>
      </c>
      <c r="O151" s="66"/>
      <c r="P151" s="189">
        <f>O151*H151</f>
        <v>0</v>
      </c>
      <c r="Q151" s="189">
        <v>6.9999999999999994E-5</v>
      </c>
      <c r="R151" s="189">
        <f>Q151*H151</f>
        <v>6.9999999999999994E-5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246</v>
      </c>
      <c r="AT151" s="191" t="s">
        <v>242</v>
      </c>
      <c r="AU151" s="191" t="s">
        <v>82</v>
      </c>
      <c r="AY151" s="19" t="s">
        <v>226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234</v>
      </c>
      <c r="BM151" s="191" t="s">
        <v>4645</v>
      </c>
    </row>
    <row r="152" spans="1:65" s="2" customFormat="1" ht="16.5" customHeight="1">
      <c r="A152" s="36"/>
      <c r="B152" s="37"/>
      <c r="C152" s="180" t="s">
        <v>380</v>
      </c>
      <c r="D152" s="180" t="s">
        <v>229</v>
      </c>
      <c r="E152" s="181" t="s">
        <v>3612</v>
      </c>
      <c r="F152" s="182" t="s">
        <v>3613</v>
      </c>
      <c r="G152" s="183" t="s">
        <v>261</v>
      </c>
      <c r="H152" s="184">
        <v>1</v>
      </c>
      <c r="I152" s="185"/>
      <c r="J152" s="186">
        <f>ROUND(I152*H152,2)</f>
        <v>0</v>
      </c>
      <c r="K152" s="182" t="s">
        <v>233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234</v>
      </c>
      <c r="AT152" s="191" t="s">
        <v>229</v>
      </c>
      <c r="AU152" s="191" t="s">
        <v>82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234</v>
      </c>
      <c r="BM152" s="191" t="s">
        <v>4646</v>
      </c>
    </row>
    <row r="153" spans="1:65" s="2" customFormat="1" ht="11.25">
      <c r="A153" s="36"/>
      <c r="B153" s="37"/>
      <c r="C153" s="38"/>
      <c r="D153" s="193" t="s">
        <v>236</v>
      </c>
      <c r="E153" s="38"/>
      <c r="F153" s="194" t="s">
        <v>3615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236</v>
      </c>
      <c r="AU153" s="19" t="s">
        <v>82</v>
      </c>
    </row>
    <row r="154" spans="1:65" s="2" customFormat="1" ht="16.5" customHeight="1">
      <c r="A154" s="36"/>
      <c r="B154" s="37"/>
      <c r="C154" s="231" t="s">
        <v>383</v>
      </c>
      <c r="D154" s="231" t="s">
        <v>242</v>
      </c>
      <c r="E154" s="232" t="s">
        <v>3619</v>
      </c>
      <c r="F154" s="233" t="s">
        <v>3620</v>
      </c>
      <c r="G154" s="234" t="s">
        <v>261</v>
      </c>
      <c r="H154" s="235">
        <v>1</v>
      </c>
      <c r="I154" s="236"/>
      <c r="J154" s="237">
        <f>ROUND(I154*H154,2)</f>
        <v>0</v>
      </c>
      <c r="K154" s="233" t="s">
        <v>3467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3.2000000000000003E-4</v>
      </c>
      <c r="R154" s="189">
        <f>Q154*H154</f>
        <v>3.2000000000000003E-4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246</v>
      </c>
      <c r="AT154" s="191" t="s">
        <v>242</v>
      </c>
      <c r="AU154" s="191" t="s">
        <v>82</v>
      </c>
      <c r="AY154" s="19" t="s">
        <v>226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234</v>
      </c>
      <c r="BM154" s="191" t="s">
        <v>4647</v>
      </c>
    </row>
    <row r="155" spans="1:65" s="2" customFormat="1" ht="16.5" customHeight="1">
      <c r="A155" s="36"/>
      <c r="B155" s="37"/>
      <c r="C155" s="180" t="s">
        <v>246</v>
      </c>
      <c r="D155" s="180" t="s">
        <v>229</v>
      </c>
      <c r="E155" s="181" t="s">
        <v>3625</v>
      </c>
      <c r="F155" s="182" t="s">
        <v>3626</v>
      </c>
      <c r="G155" s="183" t="s">
        <v>261</v>
      </c>
      <c r="H155" s="184">
        <v>8</v>
      </c>
      <c r="I155" s="185"/>
      <c r="J155" s="186">
        <f>ROUND(I155*H155,2)</f>
        <v>0</v>
      </c>
      <c r="K155" s="182" t="s">
        <v>233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234</v>
      </c>
      <c r="AT155" s="191" t="s">
        <v>229</v>
      </c>
      <c r="AU155" s="191" t="s">
        <v>82</v>
      </c>
      <c r="AY155" s="19" t="s">
        <v>226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234</v>
      </c>
      <c r="BM155" s="191" t="s">
        <v>4648</v>
      </c>
    </row>
    <row r="156" spans="1:65" s="2" customFormat="1" ht="11.25">
      <c r="A156" s="36"/>
      <c r="B156" s="37"/>
      <c r="C156" s="38"/>
      <c r="D156" s="193" t="s">
        <v>236</v>
      </c>
      <c r="E156" s="38"/>
      <c r="F156" s="194" t="s">
        <v>3628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236</v>
      </c>
      <c r="AU156" s="19" t="s">
        <v>82</v>
      </c>
    </row>
    <row r="157" spans="1:65" s="2" customFormat="1" ht="16.5" customHeight="1">
      <c r="A157" s="36"/>
      <c r="B157" s="37"/>
      <c r="C157" s="231" t="s">
        <v>390</v>
      </c>
      <c r="D157" s="231" t="s">
        <v>242</v>
      </c>
      <c r="E157" s="232" t="s">
        <v>3635</v>
      </c>
      <c r="F157" s="233" t="s">
        <v>3636</v>
      </c>
      <c r="G157" s="234" t="s">
        <v>261</v>
      </c>
      <c r="H157" s="235">
        <v>4</v>
      </c>
      <c r="I157" s="236"/>
      <c r="J157" s="237">
        <f t="shared" ref="J157:J162" si="0">ROUND(I157*H157,2)</f>
        <v>0</v>
      </c>
      <c r="K157" s="233" t="s">
        <v>3467</v>
      </c>
      <c r="L157" s="238"/>
      <c r="M157" s="239" t="s">
        <v>19</v>
      </c>
      <c r="N157" s="240" t="s">
        <v>44</v>
      </c>
      <c r="O157" s="66"/>
      <c r="P157" s="189">
        <f t="shared" ref="P157:P162" si="1">O157*H157</f>
        <v>0</v>
      </c>
      <c r="Q157" s="189">
        <v>2.0000000000000001E-4</v>
      </c>
      <c r="R157" s="189">
        <f t="shared" ref="R157:R162" si="2">Q157*H157</f>
        <v>8.0000000000000004E-4</v>
      </c>
      <c r="S157" s="189">
        <v>0</v>
      </c>
      <c r="T157" s="190">
        <f t="shared" ref="T157:T162" si="3"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246</v>
      </c>
      <c r="AT157" s="191" t="s">
        <v>242</v>
      </c>
      <c r="AU157" s="191" t="s">
        <v>82</v>
      </c>
      <c r="AY157" s="19" t="s">
        <v>226</v>
      </c>
      <c r="BE157" s="192">
        <f t="shared" ref="BE157:BE162" si="4">IF(N157="základní",J157,0)</f>
        <v>0</v>
      </c>
      <c r="BF157" s="192">
        <f t="shared" ref="BF157:BF162" si="5">IF(N157="snížená",J157,0)</f>
        <v>0</v>
      </c>
      <c r="BG157" s="192">
        <f t="shared" ref="BG157:BG162" si="6">IF(N157="zákl. přenesená",J157,0)</f>
        <v>0</v>
      </c>
      <c r="BH157" s="192">
        <f t="shared" ref="BH157:BH162" si="7">IF(N157="sníž. přenesená",J157,0)</f>
        <v>0</v>
      </c>
      <c r="BI157" s="192">
        <f t="shared" ref="BI157:BI162" si="8">IF(N157="nulová",J157,0)</f>
        <v>0</v>
      </c>
      <c r="BJ157" s="19" t="s">
        <v>80</v>
      </c>
      <c r="BK157" s="192">
        <f t="shared" ref="BK157:BK162" si="9">ROUND(I157*H157,2)</f>
        <v>0</v>
      </c>
      <c r="BL157" s="19" t="s">
        <v>234</v>
      </c>
      <c r="BM157" s="191" t="s">
        <v>4649</v>
      </c>
    </row>
    <row r="158" spans="1:65" s="2" customFormat="1" ht="16.5" customHeight="1">
      <c r="A158" s="36"/>
      <c r="B158" s="37"/>
      <c r="C158" s="231" t="s">
        <v>397</v>
      </c>
      <c r="D158" s="231" t="s">
        <v>242</v>
      </c>
      <c r="E158" s="232" t="s">
        <v>4650</v>
      </c>
      <c r="F158" s="233" t="s">
        <v>4651</v>
      </c>
      <c r="G158" s="234" t="s">
        <v>261</v>
      </c>
      <c r="H158" s="235">
        <v>1</v>
      </c>
      <c r="I158" s="236"/>
      <c r="J158" s="237">
        <f t="shared" si="0"/>
        <v>0</v>
      </c>
      <c r="K158" s="233" t="s">
        <v>3467</v>
      </c>
      <c r="L158" s="238"/>
      <c r="M158" s="239" t="s">
        <v>19</v>
      </c>
      <c r="N158" s="240" t="s">
        <v>44</v>
      </c>
      <c r="O158" s="66"/>
      <c r="P158" s="189">
        <f t="shared" si="1"/>
        <v>0</v>
      </c>
      <c r="Q158" s="189">
        <v>2.0000000000000001E-4</v>
      </c>
      <c r="R158" s="189">
        <f t="shared" si="2"/>
        <v>2.0000000000000001E-4</v>
      </c>
      <c r="S158" s="189">
        <v>0</v>
      </c>
      <c r="T158" s="190">
        <f t="shared" si="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246</v>
      </c>
      <c r="AT158" s="191" t="s">
        <v>242</v>
      </c>
      <c r="AU158" s="191" t="s">
        <v>82</v>
      </c>
      <c r="AY158" s="19" t="s">
        <v>226</v>
      </c>
      <c r="BE158" s="192">
        <f t="shared" si="4"/>
        <v>0</v>
      </c>
      <c r="BF158" s="192">
        <f t="shared" si="5"/>
        <v>0</v>
      </c>
      <c r="BG158" s="192">
        <f t="shared" si="6"/>
        <v>0</v>
      </c>
      <c r="BH158" s="192">
        <f t="shared" si="7"/>
        <v>0</v>
      </c>
      <c r="BI158" s="192">
        <f t="shared" si="8"/>
        <v>0</v>
      </c>
      <c r="BJ158" s="19" t="s">
        <v>80</v>
      </c>
      <c r="BK158" s="192">
        <f t="shared" si="9"/>
        <v>0</v>
      </c>
      <c r="BL158" s="19" t="s">
        <v>234</v>
      </c>
      <c r="BM158" s="191" t="s">
        <v>4652</v>
      </c>
    </row>
    <row r="159" spans="1:65" s="2" customFormat="1" ht="16.5" customHeight="1">
      <c r="A159" s="36"/>
      <c r="B159" s="37"/>
      <c r="C159" s="231" t="s">
        <v>403</v>
      </c>
      <c r="D159" s="231" t="s">
        <v>242</v>
      </c>
      <c r="E159" s="232" t="s">
        <v>4653</v>
      </c>
      <c r="F159" s="233" t="s">
        <v>4654</v>
      </c>
      <c r="G159" s="234" t="s">
        <v>261</v>
      </c>
      <c r="H159" s="235">
        <v>1</v>
      </c>
      <c r="I159" s="236"/>
      <c r="J159" s="237">
        <f t="shared" si="0"/>
        <v>0</v>
      </c>
      <c r="K159" s="233" t="s">
        <v>3467</v>
      </c>
      <c r="L159" s="238"/>
      <c r="M159" s="239" t="s">
        <v>19</v>
      </c>
      <c r="N159" s="240" t="s">
        <v>44</v>
      </c>
      <c r="O159" s="66"/>
      <c r="P159" s="189">
        <f t="shared" si="1"/>
        <v>0</v>
      </c>
      <c r="Q159" s="189">
        <v>2.0000000000000001E-4</v>
      </c>
      <c r="R159" s="189">
        <f t="shared" si="2"/>
        <v>2.0000000000000001E-4</v>
      </c>
      <c r="S159" s="189">
        <v>0</v>
      </c>
      <c r="T159" s="190">
        <f t="shared" si="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246</v>
      </c>
      <c r="AT159" s="191" t="s">
        <v>242</v>
      </c>
      <c r="AU159" s="191" t="s">
        <v>82</v>
      </c>
      <c r="AY159" s="19" t="s">
        <v>226</v>
      </c>
      <c r="BE159" s="192">
        <f t="shared" si="4"/>
        <v>0</v>
      </c>
      <c r="BF159" s="192">
        <f t="shared" si="5"/>
        <v>0</v>
      </c>
      <c r="BG159" s="192">
        <f t="shared" si="6"/>
        <v>0</v>
      </c>
      <c r="BH159" s="192">
        <f t="shared" si="7"/>
        <v>0</v>
      </c>
      <c r="BI159" s="192">
        <f t="shared" si="8"/>
        <v>0</v>
      </c>
      <c r="BJ159" s="19" t="s">
        <v>80</v>
      </c>
      <c r="BK159" s="192">
        <f t="shared" si="9"/>
        <v>0</v>
      </c>
      <c r="BL159" s="19" t="s">
        <v>234</v>
      </c>
      <c r="BM159" s="191" t="s">
        <v>4655</v>
      </c>
    </row>
    <row r="160" spans="1:65" s="2" customFormat="1" ht="16.5" customHeight="1">
      <c r="A160" s="36"/>
      <c r="B160" s="37"/>
      <c r="C160" s="231" t="s">
        <v>408</v>
      </c>
      <c r="D160" s="231" t="s">
        <v>242</v>
      </c>
      <c r="E160" s="232" t="s">
        <v>4656</v>
      </c>
      <c r="F160" s="233" t="s">
        <v>4657</v>
      </c>
      <c r="G160" s="234" t="s">
        <v>261</v>
      </c>
      <c r="H160" s="235">
        <v>1</v>
      </c>
      <c r="I160" s="236"/>
      <c r="J160" s="237">
        <f t="shared" si="0"/>
        <v>0</v>
      </c>
      <c r="K160" s="233" t="s">
        <v>3467</v>
      </c>
      <c r="L160" s="238"/>
      <c r="M160" s="239" t="s">
        <v>19</v>
      </c>
      <c r="N160" s="240" t="s">
        <v>44</v>
      </c>
      <c r="O160" s="66"/>
      <c r="P160" s="189">
        <f t="shared" si="1"/>
        <v>0</v>
      </c>
      <c r="Q160" s="189">
        <v>2.0000000000000001E-4</v>
      </c>
      <c r="R160" s="189">
        <f t="shared" si="2"/>
        <v>2.0000000000000001E-4</v>
      </c>
      <c r="S160" s="189">
        <v>0</v>
      </c>
      <c r="T160" s="190">
        <f t="shared" si="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246</v>
      </c>
      <c r="AT160" s="191" t="s">
        <v>242</v>
      </c>
      <c r="AU160" s="191" t="s">
        <v>82</v>
      </c>
      <c r="AY160" s="19" t="s">
        <v>226</v>
      </c>
      <c r="BE160" s="192">
        <f t="shared" si="4"/>
        <v>0</v>
      </c>
      <c r="BF160" s="192">
        <f t="shared" si="5"/>
        <v>0</v>
      </c>
      <c r="BG160" s="192">
        <f t="shared" si="6"/>
        <v>0</v>
      </c>
      <c r="BH160" s="192">
        <f t="shared" si="7"/>
        <v>0</v>
      </c>
      <c r="BI160" s="192">
        <f t="shared" si="8"/>
        <v>0</v>
      </c>
      <c r="BJ160" s="19" t="s">
        <v>80</v>
      </c>
      <c r="BK160" s="192">
        <f t="shared" si="9"/>
        <v>0</v>
      </c>
      <c r="BL160" s="19" t="s">
        <v>234</v>
      </c>
      <c r="BM160" s="191" t="s">
        <v>4658</v>
      </c>
    </row>
    <row r="161" spans="1:65" s="2" customFormat="1" ht="16.5" customHeight="1">
      <c r="A161" s="36"/>
      <c r="B161" s="37"/>
      <c r="C161" s="231" t="s">
        <v>412</v>
      </c>
      <c r="D161" s="231" t="s">
        <v>242</v>
      </c>
      <c r="E161" s="232" t="s">
        <v>4659</v>
      </c>
      <c r="F161" s="233" t="s">
        <v>4660</v>
      </c>
      <c r="G161" s="234" t="s">
        <v>261</v>
      </c>
      <c r="H161" s="235">
        <v>1</v>
      </c>
      <c r="I161" s="236"/>
      <c r="J161" s="237">
        <f t="shared" si="0"/>
        <v>0</v>
      </c>
      <c r="K161" s="233" t="s">
        <v>3467</v>
      </c>
      <c r="L161" s="238"/>
      <c r="M161" s="239" t="s">
        <v>19</v>
      </c>
      <c r="N161" s="240" t="s">
        <v>44</v>
      </c>
      <c r="O161" s="66"/>
      <c r="P161" s="189">
        <f t="shared" si="1"/>
        <v>0</v>
      </c>
      <c r="Q161" s="189">
        <v>2.0000000000000001E-4</v>
      </c>
      <c r="R161" s="189">
        <f t="shared" si="2"/>
        <v>2.0000000000000001E-4</v>
      </c>
      <c r="S161" s="189">
        <v>0</v>
      </c>
      <c r="T161" s="190">
        <f t="shared" si="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246</v>
      </c>
      <c r="AT161" s="191" t="s">
        <v>242</v>
      </c>
      <c r="AU161" s="191" t="s">
        <v>82</v>
      </c>
      <c r="AY161" s="19" t="s">
        <v>226</v>
      </c>
      <c r="BE161" s="192">
        <f t="shared" si="4"/>
        <v>0</v>
      </c>
      <c r="BF161" s="192">
        <f t="shared" si="5"/>
        <v>0</v>
      </c>
      <c r="BG161" s="192">
        <f t="shared" si="6"/>
        <v>0</v>
      </c>
      <c r="BH161" s="192">
        <f t="shared" si="7"/>
        <v>0</v>
      </c>
      <c r="BI161" s="192">
        <f t="shared" si="8"/>
        <v>0</v>
      </c>
      <c r="BJ161" s="19" t="s">
        <v>80</v>
      </c>
      <c r="BK161" s="192">
        <f t="shared" si="9"/>
        <v>0</v>
      </c>
      <c r="BL161" s="19" t="s">
        <v>234</v>
      </c>
      <c r="BM161" s="191" t="s">
        <v>4661</v>
      </c>
    </row>
    <row r="162" spans="1:65" s="2" customFormat="1" ht="16.5" customHeight="1">
      <c r="A162" s="36"/>
      <c r="B162" s="37"/>
      <c r="C162" s="180" t="s">
        <v>417</v>
      </c>
      <c r="D162" s="180" t="s">
        <v>229</v>
      </c>
      <c r="E162" s="181" t="s">
        <v>3638</v>
      </c>
      <c r="F162" s="182" t="s">
        <v>3639</v>
      </c>
      <c r="G162" s="183" t="s">
        <v>261</v>
      </c>
      <c r="H162" s="184">
        <v>1</v>
      </c>
      <c r="I162" s="185"/>
      <c r="J162" s="186">
        <f t="shared" si="0"/>
        <v>0</v>
      </c>
      <c r="K162" s="182" t="s">
        <v>233</v>
      </c>
      <c r="L162" s="41"/>
      <c r="M162" s="187" t="s">
        <v>19</v>
      </c>
      <c r="N162" s="188" t="s">
        <v>44</v>
      </c>
      <c r="O162" s="66"/>
      <c r="P162" s="189">
        <f t="shared" si="1"/>
        <v>0</v>
      </c>
      <c r="Q162" s="189">
        <v>0</v>
      </c>
      <c r="R162" s="189">
        <f t="shared" si="2"/>
        <v>0</v>
      </c>
      <c r="S162" s="189">
        <v>0</v>
      </c>
      <c r="T162" s="190">
        <f t="shared" si="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234</v>
      </c>
      <c r="AT162" s="191" t="s">
        <v>229</v>
      </c>
      <c r="AU162" s="191" t="s">
        <v>82</v>
      </c>
      <c r="AY162" s="19" t="s">
        <v>226</v>
      </c>
      <c r="BE162" s="192">
        <f t="shared" si="4"/>
        <v>0</v>
      </c>
      <c r="BF162" s="192">
        <f t="shared" si="5"/>
        <v>0</v>
      </c>
      <c r="BG162" s="192">
        <f t="shared" si="6"/>
        <v>0</v>
      </c>
      <c r="BH162" s="192">
        <f t="shared" si="7"/>
        <v>0</v>
      </c>
      <c r="BI162" s="192">
        <f t="shared" si="8"/>
        <v>0</v>
      </c>
      <c r="BJ162" s="19" t="s">
        <v>80</v>
      </c>
      <c r="BK162" s="192">
        <f t="shared" si="9"/>
        <v>0</v>
      </c>
      <c r="BL162" s="19" t="s">
        <v>234</v>
      </c>
      <c r="BM162" s="191" t="s">
        <v>4662</v>
      </c>
    </row>
    <row r="163" spans="1:65" s="2" customFormat="1" ht="11.25">
      <c r="A163" s="36"/>
      <c r="B163" s="37"/>
      <c r="C163" s="38"/>
      <c r="D163" s="193" t="s">
        <v>236</v>
      </c>
      <c r="E163" s="38"/>
      <c r="F163" s="194" t="s">
        <v>3641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236</v>
      </c>
      <c r="AU163" s="19" t="s">
        <v>82</v>
      </c>
    </row>
    <row r="164" spans="1:65" s="2" customFormat="1" ht="16.5" customHeight="1">
      <c r="A164" s="36"/>
      <c r="B164" s="37"/>
      <c r="C164" s="231" t="s">
        <v>425</v>
      </c>
      <c r="D164" s="231" t="s">
        <v>242</v>
      </c>
      <c r="E164" s="232" t="s">
        <v>3642</v>
      </c>
      <c r="F164" s="233" t="s">
        <v>3643</v>
      </c>
      <c r="G164" s="234" t="s">
        <v>261</v>
      </c>
      <c r="H164" s="235">
        <v>1</v>
      </c>
      <c r="I164" s="236"/>
      <c r="J164" s="237">
        <f>ROUND(I164*H164,2)</f>
        <v>0</v>
      </c>
      <c r="K164" s="233" t="s">
        <v>3467</v>
      </c>
      <c r="L164" s="238"/>
      <c r="M164" s="239" t="s">
        <v>19</v>
      </c>
      <c r="N164" s="240" t="s">
        <v>44</v>
      </c>
      <c r="O164" s="66"/>
      <c r="P164" s="189">
        <f>O164*H164</f>
        <v>0</v>
      </c>
      <c r="Q164" s="189">
        <v>1.3999999999999999E-4</v>
      </c>
      <c r="R164" s="189">
        <f>Q164*H164</f>
        <v>1.3999999999999999E-4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246</v>
      </c>
      <c r="AT164" s="191" t="s">
        <v>242</v>
      </c>
      <c r="AU164" s="191" t="s">
        <v>82</v>
      </c>
      <c r="AY164" s="19" t="s">
        <v>226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234</v>
      </c>
      <c r="BM164" s="191" t="s">
        <v>4663</v>
      </c>
    </row>
    <row r="165" spans="1:65" s="2" customFormat="1" ht="24.2" customHeight="1">
      <c r="A165" s="36"/>
      <c r="B165" s="37"/>
      <c r="C165" s="180" t="s">
        <v>431</v>
      </c>
      <c r="D165" s="180" t="s">
        <v>229</v>
      </c>
      <c r="E165" s="181" t="s">
        <v>3673</v>
      </c>
      <c r="F165" s="182" t="s">
        <v>3674</v>
      </c>
      <c r="G165" s="183" t="s">
        <v>261</v>
      </c>
      <c r="H165" s="184">
        <v>4</v>
      </c>
      <c r="I165" s="185"/>
      <c r="J165" s="186">
        <f>ROUND(I165*H165,2)</f>
        <v>0</v>
      </c>
      <c r="K165" s="182" t="s">
        <v>233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234</v>
      </c>
      <c r="AT165" s="191" t="s">
        <v>229</v>
      </c>
      <c r="AU165" s="191" t="s">
        <v>82</v>
      </c>
      <c r="AY165" s="19" t="s">
        <v>226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234</v>
      </c>
      <c r="BM165" s="191" t="s">
        <v>4664</v>
      </c>
    </row>
    <row r="166" spans="1:65" s="2" customFormat="1" ht="11.25">
      <c r="A166" s="36"/>
      <c r="B166" s="37"/>
      <c r="C166" s="38"/>
      <c r="D166" s="193" t="s">
        <v>236</v>
      </c>
      <c r="E166" s="38"/>
      <c r="F166" s="194" t="s">
        <v>3676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236</v>
      </c>
      <c r="AU166" s="19" t="s">
        <v>82</v>
      </c>
    </row>
    <row r="167" spans="1:65" s="2" customFormat="1" ht="24.2" customHeight="1">
      <c r="A167" s="36"/>
      <c r="B167" s="37"/>
      <c r="C167" s="231" t="s">
        <v>443</v>
      </c>
      <c r="D167" s="231" t="s">
        <v>242</v>
      </c>
      <c r="E167" s="232" t="s">
        <v>3677</v>
      </c>
      <c r="F167" s="233" t="s">
        <v>3678</v>
      </c>
      <c r="G167" s="234" t="s">
        <v>3157</v>
      </c>
      <c r="H167" s="235">
        <v>4</v>
      </c>
      <c r="I167" s="236"/>
      <c r="J167" s="237">
        <f>ROUND(I167*H167,2)</f>
        <v>0</v>
      </c>
      <c r="K167" s="233" t="s">
        <v>19</v>
      </c>
      <c r="L167" s="238"/>
      <c r="M167" s="239" t="s">
        <v>19</v>
      </c>
      <c r="N167" s="240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246</v>
      </c>
      <c r="AT167" s="191" t="s">
        <v>242</v>
      </c>
      <c r="AU167" s="191" t="s">
        <v>82</v>
      </c>
      <c r="AY167" s="19" t="s">
        <v>226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234</v>
      </c>
      <c r="BM167" s="191" t="s">
        <v>4665</v>
      </c>
    </row>
    <row r="168" spans="1:65" s="2" customFormat="1" ht="19.5">
      <c r="A168" s="36"/>
      <c r="B168" s="37"/>
      <c r="C168" s="38"/>
      <c r="D168" s="200" t="s">
        <v>737</v>
      </c>
      <c r="E168" s="38"/>
      <c r="F168" s="249" t="s">
        <v>3680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737</v>
      </c>
      <c r="AU168" s="19" t="s">
        <v>82</v>
      </c>
    </row>
    <row r="169" spans="1:65" s="2" customFormat="1" ht="24.2" customHeight="1">
      <c r="A169" s="36"/>
      <c r="B169" s="37"/>
      <c r="C169" s="180" t="s">
        <v>448</v>
      </c>
      <c r="D169" s="180" t="s">
        <v>229</v>
      </c>
      <c r="E169" s="181" t="s">
        <v>4666</v>
      </c>
      <c r="F169" s="182" t="s">
        <v>4667</v>
      </c>
      <c r="G169" s="183" t="s">
        <v>261</v>
      </c>
      <c r="H169" s="184">
        <v>2</v>
      </c>
      <c r="I169" s="185"/>
      <c r="J169" s="186">
        <f>ROUND(I169*H169,2)</f>
        <v>0</v>
      </c>
      <c r="K169" s="182" t="s">
        <v>233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234</v>
      </c>
      <c r="AT169" s="191" t="s">
        <v>229</v>
      </c>
      <c r="AU169" s="191" t="s">
        <v>82</v>
      </c>
      <c r="AY169" s="19" t="s">
        <v>226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234</v>
      </c>
      <c r="BM169" s="191" t="s">
        <v>4668</v>
      </c>
    </row>
    <row r="170" spans="1:65" s="2" customFormat="1" ht="11.25">
      <c r="A170" s="36"/>
      <c r="B170" s="37"/>
      <c r="C170" s="38"/>
      <c r="D170" s="193" t="s">
        <v>236</v>
      </c>
      <c r="E170" s="38"/>
      <c r="F170" s="194" t="s">
        <v>4669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236</v>
      </c>
      <c r="AU170" s="19" t="s">
        <v>82</v>
      </c>
    </row>
    <row r="171" spans="1:65" s="2" customFormat="1" ht="16.5" customHeight="1">
      <c r="A171" s="36"/>
      <c r="B171" s="37"/>
      <c r="C171" s="231" t="s">
        <v>452</v>
      </c>
      <c r="D171" s="231" t="s">
        <v>242</v>
      </c>
      <c r="E171" s="232" t="s">
        <v>3666</v>
      </c>
      <c r="F171" s="233" t="s">
        <v>3667</v>
      </c>
      <c r="G171" s="234" t="s">
        <v>261</v>
      </c>
      <c r="H171" s="235">
        <v>2</v>
      </c>
      <c r="I171" s="236"/>
      <c r="J171" s="237">
        <f>ROUND(I171*H171,2)</f>
        <v>0</v>
      </c>
      <c r="K171" s="233" t="s">
        <v>3467</v>
      </c>
      <c r="L171" s="238"/>
      <c r="M171" s="239" t="s">
        <v>19</v>
      </c>
      <c r="N171" s="240" t="s">
        <v>44</v>
      </c>
      <c r="O171" s="66"/>
      <c r="P171" s="189">
        <f>O171*H171</f>
        <v>0</v>
      </c>
      <c r="Q171" s="189">
        <v>1.1000000000000001E-3</v>
      </c>
      <c r="R171" s="189">
        <f>Q171*H171</f>
        <v>2.2000000000000001E-3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246</v>
      </c>
      <c r="AT171" s="191" t="s">
        <v>242</v>
      </c>
      <c r="AU171" s="191" t="s">
        <v>82</v>
      </c>
      <c r="AY171" s="19" t="s">
        <v>226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234</v>
      </c>
      <c r="BM171" s="191" t="s">
        <v>4670</v>
      </c>
    </row>
    <row r="172" spans="1:65" s="2" customFormat="1" ht="48.75">
      <c r="A172" s="36"/>
      <c r="B172" s="37"/>
      <c r="C172" s="38"/>
      <c r="D172" s="200" t="s">
        <v>737</v>
      </c>
      <c r="E172" s="38"/>
      <c r="F172" s="249" t="s">
        <v>3669</v>
      </c>
      <c r="G172" s="38"/>
      <c r="H172" s="38"/>
      <c r="I172" s="195"/>
      <c r="J172" s="38"/>
      <c r="K172" s="38"/>
      <c r="L172" s="41"/>
      <c r="M172" s="196"/>
      <c r="N172" s="197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737</v>
      </c>
      <c r="AU172" s="19" t="s">
        <v>82</v>
      </c>
    </row>
    <row r="173" spans="1:65" s="2" customFormat="1" ht="24.2" customHeight="1">
      <c r="A173" s="36"/>
      <c r="B173" s="37"/>
      <c r="C173" s="180" t="s">
        <v>456</v>
      </c>
      <c r="D173" s="180" t="s">
        <v>229</v>
      </c>
      <c r="E173" s="181" t="s">
        <v>3681</v>
      </c>
      <c r="F173" s="182" t="s">
        <v>3682</v>
      </c>
      <c r="G173" s="183" t="s">
        <v>261</v>
      </c>
      <c r="H173" s="184">
        <v>7</v>
      </c>
      <c r="I173" s="185"/>
      <c r="J173" s="186">
        <f>ROUND(I173*H173,2)</f>
        <v>0</v>
      </c>
      <c r="K173" s="182" t="s">
        <v>233</v>
      </c>
      <c r="L173" s="41"/>
      <c r="M173" s="187" t="s">
        <v>19</v>
      </c>
      <c r="N173" s="188" t="s">
        <v>44</v>
      </c>
      <c r="O173" s="66"/>
      <c r="P173" s="189">
        <f>O173*H173</f>
        <v>0</v>
      </c>
      <c r="Q173" s="189">
        <v>0</v>
      </c>
      <c r="R173" s="189">
        <f>Q173*H173</f>
        <v>0</v>
      </c>
      <c r="S173" s="189">
        <v>0</v>
      </c>
      <c r="T173" s="190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91" t="s">
        <v>234</v>
      </c>
      <c r="AT173" s="191" t="s">
        <v>229</v>
      </c>
      <c r="AU173" s="191" t="s">
        <v>82</v>
      </c>
      <c r="AY173" s="19" t="s">
        <v>226</v>
      </c>
      <c r="BE173" s="192">
        <f>IF(N173="základní",J173,0)</f>
        <v>0</v>
      </c>
      <c r="BF173" s="192">
        <f>IF(N173="snížená",J173,0)</f>
        <v>0</v>
      </c>
      <c r="BG173" s="192">
        <f>IF(N173="zákl. přenesená",J173,0)</f>
        <v>0</v>
      </c>
      <c r="BH173" s="192">
        <f>IF(N173="sníž. přenesená",J173,0)</f>
        <v>0</v>
      </c>
      <c r="BI173" s="192">
        <f>IF(N173="nulová",J173,0)</f>
        <v>0</v>
      </c>
      <c r="BJ173" s="19" t="s">
        <v>80</v>
      </c>
      <c r="BK173" s="192">
        <f>ROUND(I173*H173,2)</f>
        <v>0</v>
      </c>
      <c r="BL173" s="19" t="s">
        <v>234</v>
      </c>
      <c r="BM173" s="191" t="s">
        <v>4671</v>
      </c>
    </row>
    <row r="174" spans="1:65" s="2" customFormat="1" ht="11.25">
      <c r="A174" s="36"/>
      <c r="B174" s="37"/>
      <c r="C174" s="38"/>
      <c r="D174" s="193" t="s">
        <v>236</v>
      </c>
      <c r="E174" s="38"/>
      <c r="F174" s="194" t="s">
        <v>3684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236</v>
      </c>
      <c r="AU174" s="19" t="s">
        <v>82</v>
      </c>
    </row>
    <row r="175" spans="1:65" s="2" customFormat="1" ht="16.5" customHeight="1">
      <c r="A175" s="36"/>
      <c r="B175" s="37"/>
      <c r="C175" s="231" t="s">
        <v>463</v>
      </c>
      <c r="D175" s="231" t="s">
        <v>242</v>
      </c>
      <c r="E175" s="232" t="s">
        <v>3685</v>
      </c>
      <c r="F175" s="233" t="s">
        <v>3686</v>
      </c>
      <c r="G175" s="234" t="s">
        <v>261</v>
      </c>
      <c r="H175" s="235">
        <v>3</v>
      </c>
      <c r="I175" s="236"/>
      <c r="J175" s="237">
        <f>ROUND(I175*H175,2)</f>
        <v>0</v>
      </c>
      <c r="K175" s="233" t="s">
        <v>3467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1.4300000000000001E-3</v>
      </c>
      <c r="R175" s="189">
        <f>Q175*H175</f>
        <v>4.2900000000000004E-3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246</v>
      </c>
      <c r="AT175" s="191" t="s">
        <v>242</v>
      </c>
      <c r="AU175" s="191" t="s">
        <v>82</v>
      </c>
      <c r="AY175" s="19" t="s">
        <v>226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234</v>
      </c>
      <c r="BM175" s="191" t="s">
        <v>4672</v>
      </c>
    </row>
    <row r="176" spans="1:65" s="2" customFormat="1" ht="48.75">
      <c r="A176" s="36"/>
      <c r="B176" s="37"/>
      <c r="C176" s="38"/>
      <c r="D176" s="200" t="s">
        <v>737</v>
      </c>
      <c r="E176" s="38"/>
      <c r="F176" s="249" t="s">
        <v>3688</v>
      </c>
      <c r="G176" s="38"/>
      <c r="H176" s="38"/>
      <c r="I176" s="195"/>
      <c r="J176" s="38"/>
      <c r="K176" s="38"/>
      <c r="L176" s="41"/>
      <c r="M176" s="196"/>
      <c r="N176" s="197"/>
      <c r="O176" s="66"/>
      <c r="P176" s="66"/>
      <c r="Q176" s="66"/>
      <c r="R176" s="66"/>
      <c r="S176" s="66"/>
      <c r="T176" s="67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9" t="s">
        <v>737</v>
      </c>
      <c r="AU176" s="19" t="s">
        <v>82</v>
      </c>
    </row>
    <row r="177" spans="1:65" s="2" customFormat="1" ht="16.5" customHeight="1">
      <c r="A177" s="36"/>
      <c r="B177" s="37"/>
      <c r="C177" s="231" t="s">
        <v>470</v>
      </c>
      <c r="D177" s="231" t="s">
        <v>242</v>
      </c>
      <c r="E177" s="232" t="s">
        <v>3689</v>
      </c>
      <c r="F177" s="233" t="s">
        <v>3690</v>
      </c>
      <c r="G177" s="234" t="s">
        <v>261</v>
      </c>
      <c r="H177" s="235">
        <v>4</v>
      </c>
      <c r="I177" s="236"/>
      <c r="J177" s="237">
        <f>ROUND(I177*H177,2)</f>
        <v>0</v>
      </c>
      <c r="K177" s="233" t="s">
        <v>3467</v>
      </c>
      <c r="L177" s="238"/>
      <c r="M177" s="239" t="s">
        <v>19</v>
      </c>
      <c r="N177" s="240" t="s">
        <v>44</v>
      </c>
      <c r="O177" s="66"/>
      <c r="P177" s="189">
        <f>O177*H177</f>
        <v>0</v>
      </c>
      <c r="Q177" s="189">
        <v>1.4300000000000001E-3</v>
      </c>
      <c r="R177" s="189">
        <f>Q177*H177</f>
        <v>5.7200000000000003E-3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246</v>
      </c>
      <c r="AT177" s="191" t="s">
        <v>242</v>
      </c>
      <c r="AU177" s="191" t="s">
        <v>82</v>
      </c>
      <c r="AY177" s="19" t="s">
        <v>226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234</v>
      </c>
      <c r="BM177" s="191" t="s">
        <v>4673</v>
      </c>
    </row>
    <row r="178" spans="1:65" s="2" customFormat="1" ht="48.75">
      <c r="A178" s="36"/>
      <c r="B178" s="37"/>
      <c r="C178" s="38"/>
      <c r="D178" s="200" t="s">
        <v>737</v>
      </c>
      <c r="E178" s="38"/>
      <c r="F178" s="249" t="s">
        <v>3692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737</v>
      </c>
      <c r="AU178" s="19" t="s">
        <v>82</v>
      </c>
    </row>
    <row r="179" spans="1:65" s="2" customFormat="1" ht="21.75" customHeight="1">
      <c r="A179" s="36"/>
      <c r="B179" s="37"/>
      <c r="C179" s="180" t="s">
        <v>477</v>
      </c>
      <c r="D179" s="180" t="s">
        <v>229</v>
      </c>
      <c r="E179" s="181" t="s">
        <v>3697</v>
      </c>
      <c r="F179" s="182" t="s">
        <v>3698</v>
      </c>
      <c r="G179" s="183" t="s">
        <v>261</v>
      </c>
      <c r="H179" s="184">
        <v>1</v>
      </c>
      <c r="I179" s="185"/>
      <c r="J179" s="186">
        <f>ROUND(I179*H179,2)</f>
        <v>0</v>
      </c>
      <c r="K179" s="182" t="s">
        <v>233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234</v>
      </c>
      <c r="AT179" s="191" t="s">
        <v>229</v>
      </c>
      <c r="AU179" s="191" t="s">
        <v>82</v>
      </c>
      <c r="AY179" s="19" t="s">
        <v>226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234</v>
      </c>
      <c r="BM179" s="191" t="s">
        <v>4674</v>
      </c>
    </row>
    <row r="180" spans="1:65" s="2" customFormat="1" ht="11.25">
      <c r="A180" s="36"/>
      <c r="B180" s="37"/>
      <c r="C180" s="38"/>
      <c r="D180" s="193" t="s">
        <v>236</v>
      </c>
      <c r="E180" s="38"/>
      <c r="F180" s="194" t="s">
        <v>3700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236</v>
      </c>
      <c r="AU180" s="19" t="s">
        <v>82</v>
      </c>
    </row>
    <row r="181" spans="1:65" s="2" customFormat="1" ht="24.2" customHeight="1">
      <c r="A181" s="36"/>
      <c r="B181" s="37"/>
      <c r="C181" s="231" t="s">
        <v>436</v>
      </c>
      <c r="D181" s="231" t="s">
        <v>242</v>
      </c>
      <c r="E181" s="232" t="s">
        <v>3701</v>
      </c>
      <c r="F181" s="233" t="s">
        <v>3702</v>
      </c>
      <c r="G181" s="234" t="s">
        <v>3157</v>
      </c>
      <c r="H181" s="235">
        <v>1</v>
      </c>
      <c r="I181" s="236"/>
      <c r="J181" s="237">
        <f>ROUND(I181*H181,2)</f>
        <v>0</v>
      </c>
      <c r="K181" s="233" t="s">
        <v>19</v>
      </c>
      <c r="L181" s="238"/>
      <c r="M181" s="239" t="s">
        <v>19</v>
      </c>
      <c r="N181" s="240" t="s">
        <v>44</v>
      </c>
      <c r="O181" s="66"/>
      <c r="P181" s="189">
        <f>O181*H181</f>
        <v>0</v>
      </c>
      <c r="Q181" s="189">
        <v>0</v>
      </c>
      <c r="R181" s="189">
        <f>Q181*H181</f>
        <v>0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246</v>
      </c>
      <c r="AT181" s="191" t="s">
        <v>242</v>
      </c>
      <c r="AU181" s="191" t="s">
        <v>82</v>
      </c>
      <c r="AY181" s="19" t="s">
        <v>226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234</v>
      </c>
      <c r="BM181" s="191" t="s">
        <v>4675</v>
      </c>
    </row>
    <row r="182" spans="1:65" s="2" customFormat="1" ht="19.5">
      <c r="A182" s="36"/>
      <c r="B182" s="37"/>
      <c r="C182" s="38"/>
      <c r="D182" s="200" t="s">
        <v>737</v>
      </c>
      <c r="E182" s="38"/>
      <c r="F182" s="249" t="s">
        <v>3680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737</v>
      </c>
      <c r="AU182" s="19" t="s">
        <v>82</v>
      </c>
    </row>
    <row r="183" spans="1:65" s="2" customFormat="1" ht="24.2" customHeight="1">
      <c r="A183" s="36"/>
      <c r="B183" s="37"/>
      <c r="C183" s="180" t="s">
        <v>1504</v>
      </c>
      <c r="D183" s="180" t="s">
        <v>229</v>
      </c>
      <c r="E183" s="181" t="s">
        <v>3725</v>
      </c>
      <c r="F183" s="182" t="s">
        <v>3726</v>
      </c>
      <c r="G183" s="183" t="s">
        <v>328</v>
      </c>
      <c r="H183" s="184">
        <v>20</v>
      </c>
      <c r="I183" s="185"/>
      <c r="J183" s="186">
        <f>ROUND(I183*H183,2)</f>
        <v>0</v>
      </c>
      <c r="K183" s="182" t="s">
        <v>233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234</v>
      </c>
      <c r="AT183" s="191" t="s">
        <v>229</v>
      </c>
      <c r="AU183" s="191" t="s">
        <v>82</v>
      </c>
      <c r="AY183" s="19" t="s">
        <v>226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234</v>
      </c>
      <c r="BM183" s="191" t="s">
        <v>4676</v>
      </c>
    </row>
    <row r="184" spans="1:65" s="2" customFormat="1" ht="11.25">
      <c r="A184" s="36"/>
      <c r="B184" s="37"/>
      <c r="C184" s="38"/>
      <c r="D184" s="193" t="s">
        <v>236</v>
      </c>
      <c r="E184" s="38"/>
      <c r="F184" s="194" t="s">
        <v>3728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236</v>
      </c>
      <c r="AU184" s="19" t="s">
        <v>82</v>
      </c>
    </row>
    <row r="185" spans="1:65" s="2" customFormat="1" ht="16.5" customHeight="1">
      <c r="A185" s="36"/>
      <c r="B185" s="37"/>
      <c r="C185" s="231" t="s">
        <v>485</v>
      </c>
      <c r="D185" s="231" t="s">
        <v>242</v>
      </c>
      <c r="E185" s="232" t="s">
        <v>4677</v>
      </c>
      <c r="F185" s="233" t="s">
        <v>4678</v>
      </c>
      <c r="G185" s="234" t="s">
        <v>608</v>
      </c>
      <c r="H185" s="235">
        <v>13.75</v>
      </c>
      <c r="I185" s="236"/>
      <c r="J185" s="237">
        <f>ROUND(I185*H185,2)</f>
        <v>0</v>
      </c>
      <c r="K185" s="233" t="s">
        <v>233</v>
      </c>
      <c r="L185" s="238"/>
      <c r="M185" s="239" t="s">
        <v>19</v>
      </c>
      <c r="N185" s="240" t="s">
        <v>44</v>
      </c>
      <c r="O185" s="66"/>
      <c r="P185" s="189">
        <f>O185*H185</f>
        <v>0</v>
      </c>
      <c r="Q185" s="189">
        <v>1E-3</v>
      </c>
      <c r="R185" s="189">
        <f>Q185*H185</f>
        <v>1.375E-2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246</v>
      </c>
      <c r="AT185" s="191" t="s">
        <v>242</v>
      </c>
      <c r="AU185" s="191" t="s">
        <v>82</v>
      </c>
      <c r="AY185" s="19" t="s">
        <v>226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234</v>
      </c>
      <c r="BM185" s="191" t="s">
        <v>4679</v>
      </c>
    </row>
    <row r="186" spans="1:65" s="2" customFormat="1" ht="19.5">
      <c r="A186" s="36"/>
      <c r="B186" s="37"/>
      <c r="C186" s="38"/>
      <c r="D186" s="200" t="s">
        <v>737</v>
      </c>
      <c r="E186" s="38"/>
      <c r="F186" s="249" t="s">
        <v>4680</v>
      </c>
      <c r="G186" s="38"/>
      <c r="H186" s="38"/>
      <c r="I186" s="195"/>
      <c r="J186" s="38"/>
      <c r="K186" s="38"/>
      <c r="L186" s="41"/>
      <c r="M186" s="196"/>
      <c r="N186" s="197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737</v>
      </c>
      <c r="AU186" s="19" t="s">
        <v>82</v>
      </c>
    </row>
    <row r="187" spans="1:65" s="14" customFormat="1" ht="11.25">
      <c r="B187" s="209"/>
      <c r="C187" s="210"/>
      <c r="D187" s="200" t="s">
        <v>238</v>
      </c>
      <c r="E187" s="211" t="s">
        <v>19</v>
      </c>
      <c r="F187" s="212" t="s">
        <v>4681</v>
      </c>
      <c r="G187" s="210"/>
      <c r="H187" s="213">
        <v>12.5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238</v>
      </c>
      <c r="AU187" s="219" t="s">
        <v>82</v>
      </c>
      <c r="AV187" s="14" t="s">
        <v>82</v>
      </c>
      <c r="AW187" s="14" t="s">
        <v>35</v>
      </c>
      <c r="AX187" s="14" t="s">
        <v>80</v>
      </c>
      <c r="AY187" s="219" t="s">
        <v>226</v>
      </c>
    </row>
    <row r="188" spans="1:65" s="14" customFormat="1" ht="11.25">
      <c r="B188" s="209"/>
      <c r="C188" s="210"/>
      <c r="D188" s="200" t="s">
        <v>238</v>
      </c>
      <c r="E188" s="210"/>
      <c r="F188" s="212" t="s">
        <v>4682</v>
      </c>
      <c r="G188" s="210"/>
      <c r="H188" s="213">
        <v>13.75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238</v>
      </c>
      <c r="AU188" s="219" t="s">
        <v>82</v>
      </c>
      <c r="AV188" s="14" t="s">
        <v>82</v>
      </c>
      <c r="AW188" s="14" t="s">
        <v>4</v>
      </c>
      <c r="AX188" s="14" t="s">
        <v>80</v>
      </c>
      <c r="AY188" s="219" t="s">
        <v>226</v>
      </c>
    </row>
    <row r="189" spans="1:65" s="2" customFormat="1" ht="24.2" customHeight="1">
      <c r="A189" s="36"/>
      <c r="B189" s="37"/>
      <c r="C189" s="180" t="s">
        <v>1090</v>
      </c>
      <c r="D189" s="180" t="s">
        <v>229</v>
      </c>
      <c r="E189" s="181" t="s">
        <v>3743</v>
      </c>
      <c r="F189" s="182" t="s">
        <v>3744</v>
      </c>
      <c r="G189" s="183" t="s">
        <v>328</v>
      </c>
      <c r="H189" s="184">
        <v>10</v>
      </c>
      <c r="I189" s="185"/>
      <c r="J189" s="186">
        <f>ROUND(I189*H189,2)</f>
        <v>0</v>
      </c>
      <c r="K189" s="182" t="s">
        <v>233</v>
      </c>
      <c r="L189" s="41"/>
      <c r="M189" s="187" t="s">
        <v>19</v>
      </c>
      <c r="N189" s="188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234</v>
      </c>
      <c r="AT189" s="191" t="s">
        <v>229</v>
      </c>
      <c r="AU189" s="191" t="s">
        <v>82</v>
      </c>
      <c r="AY189" s="19" t="s">
        <v>226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234</v>
      </c>
      <c r="BM189" s="191" t="s">
        <v>4683</v>
      </c>
    </row>
    <row r="190" spans="1:65" s="2" customFormat="1" ht="11.25">
      <c r="A190" s="36"/>
      <c r="B190" s="37"/>
      <c r="C190" s="38"/>
      <c r="D190" s="193" t="s">
        <v>236</v>
      </c>
      <c r="E190" s="38"/>
      <c r="F190" s="194" t="s">
        <v>3746</v>
      </c>
      <c r="G190" s="38"/>
      <c r="H190" s="38"/>
      <c r="I190" s="195"/>
      <c r="J190" s="38"/>
      <c r="K190" s="38"/>
      <c r="L190" s="41"/>
      <c r="M190" s="196"/>
      <c r="N190" s="197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236</v>
      </c>
      <c r="AU190" s="19" t="s">
        <v>82</v>
      </c>
    </row>
    <row r="191" spans="1:65" s="2" customFormat="1" ht="16.5" customHeight="1">
      <c r="A191" s="36"/>
      <c r="B191" s="37"/>
      <c r="C191" s="231" t="s">
        <v>1096</v>
      </c>
      <c r="D191" s="231" t="s">
        <v>242</v>
      </c>
      <c r="E191" s="232" t="s">
        <v>3747</v>
      </c>
      <c r="F191" s="233" t="s">
        <v>3748</v>
      </c>
      <c r="G191" s="234" t="s">
        <v>608</v>
      </c>
      <c r="H191" s="235">
        <v>6.95</v>
      </c>
      <c r="I191" s="236"/>
      <c r="J191" s="237">
        <f>ROUND(I191*H191,2)</f>
        <v>0</v>
      </c>
      <c r="K191" s="233" t="s">
        <v>233</v>
      </c>
      <c r="L191" s="238"/>
      <c r="M191" s="239" t="s">
        <v>19</v>
      </c>
      <c r="N191" s="240" t="s">
        <v>44</v>
      </c>
      <c r="O191" s="66"/>
      <c r="P191" s="189">
        <f>O191*H191</f>
        <v>0</v>
      </c>
      <c r="Q191" s="189">
        <v>1E-3</v>
      </c>
      <c r="R191" s="189">
        <f>Q191*H191</f>
        <v>6.9500000000000004E-3</v>
      </c>
      <c r="S191" s="189">
        <v>0</v>
      </c>
      <c r="T191" s="190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91" t="s">
        <v>246</v>
      </c>
      <c r="AT191" s="191" t="s">
        <v>242</v>
      </c>
      <c r="AU191" s="191" t="s">
        <v>82</v>
      </c>
      <c r="AY191" s="19" t="s">
        <v>226</v>
      </c>
      <c r="BE191" s="192">
        <f>IF(N191="základní",J191,0)</f>
        <v>0</v>
      </c>
      <c r="BF191" s="192">
        <f>IF(N191="snížená",J191,0)</f>
        <v>0</v>
      </c>
      <c r="BG191" s="192">
        <f>IF(N191="zákl. přenesená",J191,0)</f>
        <v>0</v>
      </c>
      <c r="BH191" s="192">
        <f>IF(N191="sníž. přenesená",J191,0)</f>
        <v>0</v>
      </c>
      <c r="BI191" s="192">
        <f>IF(N191="nulová",J191,0)</f>
        <v>0</v>
      </c>
      <c r="BJ191" s="19" t="s">
        <v>80</v>
      </c>
      <c r="BK191" s="192">
        <f>ROUND(I191*H191,2)</f>
        <v>0</v>
      </c>
      <c r="BL191" s="19" t="s">
        <v>234</v>
      </c>
      <c r="BM191" s="191" t="s">
        <v>4684</v>
      </c>
    </row>
    <row r="192" spans="1:65" s="2" customFormat="1" ht="19.5">
      <c r="A192" s="36"/>
      <c r="B192" s="37"/>
      <c r="C192" s="38"/>
      <c r="D192" s="200" t="s">
        <v>737</v>
      </c>
      <c r="E192" s="38"/>
      <c r="F192" s="249" t="s">
        <v>4685</v>
      </c>
      <c r="G192" s="38"/>
      <c r="H192" s="38"/>
      <c r="I192" s="195"/>
      <c r="J192" s="38"/>
      <c r="K192" s="38"/>
      <c r="L192" s="41"/>
      <c r="M192" s="196"/>
      <c r="N192" s="197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737</v>
      </c>
      <c r="AU192" s="19" t="s">
        <v>82</v>
      </c>
    </row>
    <row r="193" spans="1:65" s="14" customFormat="1" ht="11.25">
      <c r="B193" s="209"/>
      <c r="C193" s="210"/>
      <c r="D193" s="200" t="s">
        <v>238</v>
      </c>
      <c r="E193" s="211" t="s">
        <v>19</v>
      </c>
      <c r="F193" s="212" t="s">
        <v>4686</v>
      </c>
      <c r="G193" s="210"/>
      <c r="H193" s="213">
        <v>6.95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238</v>
      </c>
      <c r="AU193" s="219" t="s">
        <v>82</v>
      </c>
      <c r="AV193" s="14" t="s">
        <v>82</v>
      </c>
      <c r="AW193" s="14" t="s">
        <v>35</v>
      </c>
      <c r="AX193" s="14" t="s">
        <v>80</v>
      </c>
      <c r="AY193" s="219" t="s">
        <v>226</v>
      </c>
    </row>
    <row r="194" spans="1:65" s="2" customFormat="1" ht="16.5" customHeight="1">
      <c r="A194" s="36"/>
      <c r="B194" s="37"/>
      <c r="C194" s="231" t="s">
        <v>1104</v>
      </c>
      <c r="D194" s="231" t="s">
        <v>242</v>
      </c>
      <c r="E194" s="232" t="s">
        <v>3756</v>
      </c>
      <c r="F194" s="233" t="s">
        <v>3757</v>
      </c>
      <c r="G194" s="234" t="s">
        <v>261</v>
      </c>
      <c r="H194" s="235">
        <v>4</v>
      </c>
      <c r="I194" s="236"/>
      <c r="J194" s="237">
        <f>ROUND(I194*H194,2)</f>
        <v>0</v>
      </c>
      <c r="K194" s="233" t="s">
        <v>233</v>
      </c>
      <c r="L194" s="238"/>
      <c r="M194" s="239" t="s">
        <v>19</v>
      </c>
      <c r="N194" s="240" t="s">
        <v>44</v>
      </c>
      <c r="O194" s="66"/>
      <c r="P194" s="189">
        <f>O194*H194</f>
        <v>0</v>
      </c>
      <c r="Q194" s="189">
        <v>1.2E-4</v>
      </c>
      <c r="R194" s="189">
        <f>Q194*H194</f>
        <v>4.8000000000000001E-4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246</v>
      </c>
      <c r="AT194" s="191" t="s">
        <v>242</v>
      </c>
      <c r="AU194" s="191" t="s">
        <v>82</v>
      </c>
      <c r="AY194" s="19" t="s">
        <v>226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234</v>
      </c>
      <c r="BM194" s="191" t="s">
        <v>4687</v>
      </c>
    </row>
    <row r="195" spans="1:65" s="2" customFormat="1" ht="16.5" customHeight="1">
      <c r="A195" s="36"/>
      <c r="B195" s="37"/>
      <c r="C195" s="231" t="s">
        <v>1111</v>
      </c>
      <c r="D195" s="231" t="s">
        <v>242</v>
      </c>
      <c r="E195" s="232" t="s">
        <v>3759</v>
      </c>
      <c r="F195" s="233" t="s">
        <v>3760</v>
      </c>
      <c r="G195" s="234" t="s">
        <v>261</v>
      </c>
      <c r="H195" s="235">
        <v>6</v>
      </c>
      <c r="I195" s="236"/>
      <c r="J195" s="237">
        <f>ROUND(I195*H195,2)</f>
        <v>0</v>
      </c>
      <c r="K195" s="233" t="s">
        <v>233</v>
      </c>
      <c r="L195" s="238"/>
      <c r="M195" s="239" t="s">
        <v>19</v>
      </c>
      <c r="N195" s="240" t="s">
        <v>44</v>
      </c>
      <c r="O195" s="66"/>
      <c r="P195" s="189">
        <f>O195*H195</f>
        <v>0</v>
      </c>
      <c r="Q195" s="189">
        <v>1.3999999999999999E-4</v>
      </c>
      <c r="R195" s="189">
        <f>Q195*H195</f>
        <v>8.3999999999999993E-4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246</v>
      </c>
      <c r="AT195" s="191" t="s">
        <v>242</v>
      </c>
      <c r="AU195" s="191" t="s">
        <v>82</v>
      </c>
      <c r="AY195" s="19" t="s">
        <v>226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234</v>
      </c>
      <c r="BM195" s="191" t="s">
        <v>4688</v>
      </c>
    </row>
    <row r="196" spans="1:65" s="2" customFormat="1" ht="24.2" customHeight="1">
      <c r="A196" s="36"/>
      <c r="B196" s="37"/>
      <c r="C196" s="180" t="s">
        <v>1116</v>
      </c>
      <c r="D196" s="180" t="s">
        <v>229</v>
      </c>
      <c r="E196" s="181" t="s">
        <v>4689</v>
      </c>
      <c r="F196" s="182" t="s">
        <v>4690</v>
      </c>
      <c r="G196" s="183" t="s">
        <v>261</v>
      </c>
      <c r="H196" s="184">
        <v>1</v>
      </c>
      <c r="I196" s="185"/>
      <c r="J196" s="186">
        <f>ROUND(I196*H196,2)</f>
        <v>0</v>
      </c>
      <c r="K196" s="182" t="s">
        <v>233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234</v>
      </c>
      <c r="AT196" s="191" t="s">
        <v>229</v>
      </c>
      <c r="AU196" s="191" t="s">
        <v>82</v>
      </c>
      <c r="AY196" s="19" t="s">
        <v>226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234</v>
      </c>
      <c r="BM196" s="191" t="s">
        <v>4691</v>
      </c>
    </row>
    <row r="197" spans="1:65" s="2" customFormat="1" ht="11.25">
      <c r="A197" s="36"/>
      <c r="B197" s="37"/>
      <c r="C197" s="38"/>
      <c r="D197" s="193" t="s">
        <v>236</v>
      </c>
      <c r="E197" s="38"/>
      <c r="F197" s="194" t="s">
        <v>4692</v>
      </c>
      <c r="G197" s="38"/>
      <c r="H197" s="38"/>
      <c r="I197" s="195"/>
      <c r="J197" s="38"/>
      <c r="K197" s="38"/>
      <c r="L197" s="41"/>
      <c r="M197" s="196"/>
      <c r="N197" s="197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236</v>
      </c>
      <c r="AU197" s="19" t="s">
        <v>82</v>
      </c>
    </row>
    <row r="198" spans="1:65" s="2" customFormat="1" ht="21.75" customHeight="1">
      <c r="A198" s="36"/>
      <c r="B198" s="37"/>
      <c r="C198" s="180" t="s">
        <v>1122</v>
      </c>
      <c r="D198" s="180" t="s">
        <v>229</v>
      </c>
      <c r="E198" s="181" t="s">
        <v>3783</v>
      </c>
      <c r="F198" s="182" t="s">
        <v>3784</v>
      </c>
      <c r="G198" s="183" t="s">
        <v>261</v>
      </c>
      <c r="H198" s="184">
        <v>1</v>
      </c>
      <c r="I198" s="185"/>
      <c r="J198" s="186">
        <f>ROUND(I198*H198,2)</f>
        <v>0</v>
      </c>
      <c r="K198" s="182" t="s">
        <v>233</v>
      </c>
      <c r="L198" s="41"/>
      <c r="M198" s="187" t="s">
        <v>19</v>
      </c>
      <c r="N198" s="188" t="s">
        <v>44</v>
      </c>
      <c r="O198" s="66"/>
      <c r="P198" s="189">
        <f>O198*H198</f>
        <v>0</v>
      </c>
      <c r="Q198" s="189">
        <v>0</v>
      </c>
      <c r="R198" s="189">
        <f>Q198*H198</f>
        <v>0</v>
      </c>
      <c r="S198" s="189">
        <v>0</v>
      </c>
      <c r="T198" s="190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91" t="s">
        <v>234</v>
      </c>
      <c r="AT198" s="191" t="s">
        <v>229</v>
      </c>
      <c r="AU198" s="191" t="s">
        <v>82</v>
      </c>
      <c r="AY198" s="19" t="s">
        <v>226</v>
      </c>
      <c r="BE198" s="192">
        <f>IF(N198="základní",J198,0)</f>
        <v>0</v>
      </c>
      <c r="BF198" s="192">
        <f>IF(N198="snížená",J198,0)</f>
        <v>0</v>
      </c>
      <c r="BG198" s="192">
        <f>IF(N198="zákl. přenesená",J198,0)</f>
        <v>0</v>
      </c>
      <c r="BH198" s="192">
        <f>IF(N198="sníž. přenesená",J198,0)</f>
        <v>0</v>
      </c>
      <c r="BI198" s="192">
        <f>IF(N198="nulová",J198,0)</f>
        <v>0</v>
      </c>
      <c r="BJ198" s="19" t="s">
        <v>80</v>
      </c>
      <c r="BK198" s="192">
        <f>ROUND(I198*H198,2)</f>
        <v>0</v>
      </c>
      <c r="BL198" s="19" t="s">
        <v>234</v>
      </c>
      <c r="BM198" s="191" t="s">
        <v>4693</v>
      </c>
    </row>
    <row r="199" spans="1:65" s="2" customFormat="1" ht="11.25">
      <c r="A199" s="36"/>
      <c r="B199" s="37"/>
      <c r="C199" s="38"/>
      <c r="D199" s="193" t="s">
        <v>236</v>
      </c>
      <c r="E199" s="38"/>
      <c r="F199" s="194" t="s">
        <v>3786</v>
      </c>
      <c r="G199" s="38"/>
      <c r="H199" s="38"/>
      <c r="I199" s="195"/>
      <c r="J199" s="38"/>
      <c r="K199" s="38"/>
      <c r="L199" s="41"/>
      <c r="M199" s="196"/>
      <c r="N199" s="197"/>
      <c r="O199" s="66"/>
      <c r="P199" s="66"/>
      <c r="Q199" s="66"/>
      <c r="R199" s="66"/>
      <c r="S199" s="66"/>
      <c r="T199" s="67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T199" s="19" t="s">
        <v>236</v>
      </c>
      <c r="AU199" s="19" t="s">
        <v>82</v>
      </c>
    </row>
    <row r="200" spans="1:65" s="12" customFormat="1" ht="22.9" customHeight="1">
      <c r="B200" s="164"/>
      <c r="C200" s="165"/>
      <c r="D200" s="166" t="s">
        <v>72</v>
      </c>
      <c r="E200" s="178" t="s">
        <v>3792</v>
      </c>
      <c r="F200" s="178" t="s">
        <v>3793</v>
      </c>
      <c r="G200" s="165"/>
      <c r="H200" s="165"/>
      <c r="I200" s="168"/>
      <c r="J200" s="179">
        <f>BK200</f>
        <v>0</v>
      </c>
      <c r="K200" s="165"/>
      <c r="L200" s="170"/>
      <c r="M200" s="171"/>
      <c r="N200" s="172"/>
      <c r="O200" s="172"/>
      <c r="P200" s="173">
        <f>SUM(P201:P225)</f>
        <v>0</v>
      </c>
      <c r="Q200" s="172"/>
      <c r="R200" s="173">
        <f>SUM(R201:R225)</f>
        <v>3.2939999999999997E-2</v>
      </c>
      <c r="S200" s="172"/>
      <c r="T200" s="174">
        <f>SUM(T201:T225)</f>
        <v>0</v>
      </c>
      <c r="AR200" s="175" t="s">
        <v>82</v>
      </c>
      <c r="AT200" s="176" t="s">
        <v>72</v>
      </c>
      <c r="AU200" s="176" t="s">
        <v>80</v>
      </c>
      <c r="AY200" s="175" t="s">
        <v>226</v>
      </c>
      <c r="BK200" s="177">
        <f>SUM(BK201:BK225)</f>
        <v>0</v>
      </c>
    </row>
    <row r="201" spans="1:65" s="2" customFormat="1" ht="16.5" customHeight="1">
      <c r="A201" s="36"/>
      <c r="B201" s="37"/>
      <c r="C201" s="180" t="s">
        <v>1129</v>
      </c>
      <c r="D201" s="180" t="s">
        <v>229</v>
      </c>
      <c r="E201" s="181" t="s">
        <v>3794</v>
      </c>
      <c r="F201" s="182" t="s">
        <v>3795</v>
      </c>
      <c r="G201" s="183" t="s">
        <v>328</v>
      </c>
      <c r="H201" s="184">
        <v>130.90899999999999</v>
      </c>
      <c r="I201" s="185"/>
      <c r="J201" s="186">
        <f>ROUND(I201*H201,2)</f>
        <v>0</v>
      </c>
      <c r="K201" s="182" t="s">
        <v>3796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234</v>
      </c>
      <c r="AT201" s="191" t="s">
        <v>229</v>
      </c>
      <c r="AU201" s="191" t="s">
        <v>82</v>
      </c>
      <c r="AY201" s="19" t="s">
        <v>226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234</v>
      </c>
      <c r="BM201" s="191" t="s">
        <v>4694</v>
      </c>
    </row>
    <row r="202" spans="1:65" s="2" customFormat="1" ht="11.25">
      <c r="A202" s="36"/>
      <c r="B202" s="37"/>
      <c r="C202" s="38"/>
      <c r="D202" s="193" t="s">
        <v>236</v>
      </c>
      <c r="E202" s="38"/>
      <c r="F202" s="194" t="s">
        <v>3798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236</v>
      </c>
      <c r="AU202" s="19" t="s">
        <v>82</v>
      </c>
    </row>
    <row r="203" spans="1:65" s="2" customFormat="1" ht="16.5" customHeight="1">
      <c r="A203" s="36"/>
      <c r="B203" s="37"/>
      <c r="C203" s="231" t="s">
        <v>1136</v>
      </c>
      <c r="D203" s="231" t="s">
        <v>242</v>
      </c>
      <c r="E203" s="232" t="s">
        <v>4695</v>
      </c>
      <c r="F203" s="233" t="s">
        <v>4696</v>
      </c>
      <c r="G203" s="234" t="s">
        <v>328</v>
      </c>
      <c r="H203" s="235">
        <v>132</v>
      </c>
      <c r="I203" s="236"/>
      <c r="J203" s="237">
        <f>ROUND(I203*H203,2)</f>
        <v>0</v>
      </c>
      <c r="K203" s="233" t="s">
        <v>233</v>
      </c>
      <c r="L203" s="238"/>
      <c r="M203" s="239" t="s">
        <v>19</v>
      </c>
      <c r="N203" s="240" t="s">
        <v>44</v>
      </c>
      <c r="O203" s="66"/>
      <c r="P203" s="189">
        <f>O203*H203</f>
        <v>0</v>
      </c>
      <c r="Q203" s="189">
        <v>1.9000000000000001E-4</v>
      </c>
      <c r="R203" s="189">
        <f>Q203*H203</f>
        <v>2.5080000000000002E-2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246</v>
      </c>
      <c r="AT203" s="191" t="s">
        <v>242</v>
      </c>
      <c r="AU203" s="191" t="s">
        <v>82</v>
      </c>
      <c r="AY203" s="19" t="s">
        <v>226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234</v>
      </c>
      <c r="BM203" s="191" t="s">
        <v>4697</v>
      </c>
    </row>
    <row r="204" spans="1:65" s="2" customFormat="1" ht="19.5">
      <c r="A204" s="36"/>
      <c r="B204" s="37"/>
      <c r="C204" s="38"/>
      <c r="D204" s="200" t="s">
        <v>737</v>
      </c>
      <c r="E204" s="38"/>
      <c r="F204" s="249" t="s">
        <v>4698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737</v>
      </c>
      <c r="AU204" s="19" t="s">
        <v>82</v>
      </c>
    </row>
    <row r="205" spans="1:65" s="14" customFormat="1" ht="11.25">
      <c r="B205" s="209"/>
      <c r="C205" s="210"/>
      <c r="D205" s="200" t="s">
        <v>238</v>
      </c>
      <c r="E205" s="210"/>
      <c r="F205" s="212" t="s">
        <v>4699</v>
      </c>
      <c r="G205" s="210"/>
      <c r="H205" s="213">
        <v>132</v>
      </c>
      <c r="I205" s="214"/>
      <c r="J205" s="210"/>
      <c r="K205" s="210"/>
      <c r="L205" s="215"/>
      <c r="M205" s="216"/>
      <c r="N205" s="217"/>
      <c r="O205" s="217"/>
      <c r="P205" s="217"/>
      <c r="Q205" s="217"/>
      <c r="R205" s="217"/>
      <c r="S205" s="217"/>
      <c r="T205" s="218"/>
      <c r="AT205" s="219" t="s">
        <v>238</v>
      </c>
      <c r="AU205" s="219" t="s">
        <v>82</v>
      </c>
      <c r="AV205" s="14" t="s">
        <v>82</v>
      </c>
      <c r="AW205" s="14" t="s">
        <v>4</v>
      </c>
      <c r="AX205" s="14" t="s">
        <v>80</v>
      </c>
      <c r="AY205" s="219" t="s">
        <v>226</v>
      </c>
    </row>
    <row r="206" spans="1:65" s="2" customFormat="1" ht="16.5" customHeight="1">
      <c r="A206" s="36"/>
      <c r="B206" s="37"/>
      <c r="C206" s="180" t="s">
        <v>1142</v>
      </c>
      <c r="D206" s="180" t="s">
        <v>229</v>
      </c>
      <c r="E206" s="181" t="s">
        <v>3803</v>
      </c>
      <c r="F206" s="182" t="s">
        <v>3804</v>
      </c>
      <c r="G206" s="183" t="s">
        <v>328</v>
      </c>
      <c r="H206" s="184">
        <v>70</v>
      </c>
      <c r="I206" s="185"/>
      <c r="J206" s="186">
        <f>ROUND(I206*H206,2)</f>
        <v>0</v>
      </c>
      <c r="K206" s="182" t="s">
        <v>233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234</v>
      </c>
      <c r="AT206" s="191" t="s">
        <v>229</v>
      </c>
      <c r="AU206" s="191" t="s">
        <v>82</v>
      </c>
      <c r="AY206" s="19" t="s">
        <v>226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234</v>
      </c>
      <c r="BM206" s="191" t="s">
        <v>4700</v>
      </c>
    </row>
    <row r="207" spans="1:65" s="2" customFormat="1" ht="11.25">
      <c r="A207" s="36"/>
      <c r="B207" s="37"/>
      <c r="C207" s="38"/>
      <c r="D207" s="193" t="s">
        <v>236</v>
      </c>
      <c r="E207" s="38"/>
      <c r="F207" s="194" t="s">
        <v>3806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236</v>
      </c>
      <c r="AU207" s="19" t="s">
        <v>82</v>
      </c>
    </row>
    <row r="208" spans="1:65" s="2" customFormat="1" ht="24.2" customHeight="1">
      <c r="A208" s="36"/>
      <c r="B208" s="37"/>
      <c r="C208" s="231" t="s">
        <v>1148</v>
      </c>
      <c r="D208" s="231" t="s">
        <v>242</v>
      </c>
      <c r="E208" s="232" t="s">
        <v>3811</v>
      </c>
      <c r="F208" s="233" t="s">
        <v>3812</v>
      </c>
      <c r="G208" s="234" t="s">
        <v>328</v>
      </c>
      <c r="H208" s="235">
        <v>60</v>
      </c>
      <c r="I208" s="236"/>
      <c r="J208" s="237">
        <f>ROUND(I208*H208,2)</f>
        <v>0</v>
      </c>
      <c r="K208" s="233" t="s">
        <v>233</v>
      </c>
      <c r="L208" s="238"/>
      <c r="M208" s="239" t="s">
        <v>19</v>
      </c>
      <c r="N208" s="240" t="s">
        <v>44</v>
      </c>
      <c r="O208" s="66"/>
      <c r="P208" s="189">
        <f>O208*H208</f>
        <v>0</v>
      </c>
      <c r="Q208" s="189">
        <v>1.1E-4</v>
      </c>
      <c r="R208" s="189">
        <f>Q208*H208</f>
        <v>6.6E-3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246</v>
      </c>
      <c r="AT208" s="191" t="s">
        <v>242</v>
      </c>
      <c r="AU208" s="191" t="s">
        <v>82</v>
      </c>
      <c r="AY208" s="19" t="s">
        <v>226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234</v>
      </c>
      <c r="BM208" s="191" t="s">
        <v>4701</v>
      </c>
    </row>
    <row r="209" spans="1:65" s="14" customFormat="1" ht="11.25">
      <c r="B209" s="209"/>
      <c r="C209" s="210"/>
      <c r="D209" s="200" t="s">
        <v>238</v>
      </c>
      <c r="E209" s="210"/>
      <c r="F209" s="212" t="s">
        <v>4702</v>
      </c>
      <c r="G209" s="210"/>
      <c r="H209" s="213">
        <v>60</v>
      </c>
      <c r="I209" s="214"/>
      <c r="J209" s="210"/>
      <c r="K209" s="210"/>
      <c r="L209" s="215"/>
      <c r="M209" s="216"/>
      <c r="N209" s="217"/>
      <c r="O209" s="217"/>
      <c r="P209" s="217"/>
      <c r="Q209" s="217"/>
      <c r="R209" s="217"/>
      <c r="S209" s="217"/>
      <c r="T209" s="218"/>
      <c r="AT209" s="219" t="s">
        <v>238</v>
      </c>
      <c r="AU209" s="219" t="s">
        <v>82</v>
      </c>
      <c r="AV209" s="14" t="s">
        <v>82</v>
      </c>
      <c r="AW209" s="14" t="s">
        <v>4</v>
      </c>
      <c r="AX209" s="14" t="s">
        <v>80</v>
      </c>
      <c r="AY209" s="219" t="s">
        <v>226</v>
      </c>
    </row>
    <row r="210" spans="1:65" s="2" customFormat="1" ht="16.5" customHeight="1">
      <c r="A210" s="36"/>
      <c r="B210" s="37"/>
      <c r="C210" s="231" t="s">
        <v>1153</v>
      </c>
      <c r="D210" s="231" t="s">
        <v>242</v>
      </c>
      <c r="E210" s="232" t="s">
        <v>3807</v>
      </c>
      <c r="F210" s="233" t="s">
        <v>3808</v>
      </c>
      <c r="G210" s="234" t="s">
        <v>328</v>
      </c>
      <c r="H210" s="235">
        <v>24</v>
      </c>
      <c r="I210" s="236"/>
      <c r="J210" s="237">
        <f>ROUND(I210*H210,2)</f>
        <v>0</v>
      </c>
      <c r="K210" s="233" t="s">
        <v>233</v>
      </c>
      <c r="L210" s="238"/>
      <c r="M210" s="239" t="s">
        <v>19</v>
      </c>
      <c r="N210" s="240" t="s">
        <v>44</v>
      </c>
      <c r="O210" s="66"/>
      <c r="P210" s="189">
        <f>O210*H210</f>
        <v>0</v>
      </c>
      <c r="Q210" s="189">
        <v>5.0000000000000002E-5</v>
      </c>
      <c r="R210" s="189">
        <f>Q210*H210</f>
        <v>1.2000000000000001E-3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246</v>
      </c>
      <c r="AT210" s="191" t="s">
        <v>242</v>
      </c>
      <c r="AU210" s="191" t="s">
        <v>82</v>
      </c>
      <c r="AY210" s="19" t="s">
        <v>226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234</v>
      </c>
      <c r="BM210" s="191" t="s">
        <v>4703</v>
      </c>
    </row>
    <row r="211" spans="1:65" s="14" customFormat="1" ht="11.25">
      <c r="B211" s="209"/>
      <c r="C211" s="210"/>
      <c r="D211" s="200" t="s">
        <v>238</v>
      </c>
      <c r="E211" s="210"/>
      <c r="F211" s="212" t="s">
        <v>4704</v>
      </c>
      <c r="G211" s="210"/>
      <c r="H211" s="213">
        <v>24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238</v>
      </c>
      <c r="AU211" s="219" t="s">
        <v>82</v>
      </c>
      <c r="AV211" s="14" t="s">
        <v>82</v>
      </c>
      <c r="AW211" s="14" t="s">
        <v>4</v>
      </c>
      <c r="AX211" s="14" t="s">
        <v>80</v>
      </c>
      <c r="AY211" s="219" t="s">
        <v>226</v>
      </c>
    </row>
    <row r="212" spans="1:65" s="2" customFormat="1" ht="16.5" customHeight="1">
      <c r="A212" s="36"/>
      <c r="B212" s="37"/>
      <c r="C212" s="180" t="s">
        <v>1159</v>
      </c>
      <c r="D212" s="180" t="s">
        <v>229</v>
      </c>
      <c r="E212" s="181" t="s">
        <v>4705</v>
      </c>
      <c r="F212" s="182" t="s">
        <v>4706</v>
      </c>
      <c r="G212" s="183" t="s">
        <v>261</v>
      </c>
      <c r="H212" s="184">
        <v>14</v>
      </c>
      <c r="I212" s="185"/>
      <c r="J212" s="186">
        <f>ROUND(I212*H212,2)</f>
        <v>0</v>
      </c>
      <c r="K212" s="182" t="s">
        <v>233</v>
      </c>
      <c r="L212" s="41"/>
      <c r="M212" s="187" t="s">
        <v>19</v>
      </c>
      <c r="N212" s="188" t="s">
        <v>44</v>
      </c>
      <c r="O212" s="66"/>
      <c r="P212" s="189">
        <f>O212*H212</f>
        <v>0</v>
      </c>
      <c r="Q212" s="189">
        <v>0</v>
      </c>
      <c r="R212" s="189">
        <f>Q212*H212</f>
        <v>0</v>
      </c>
      <c r="S212" s="189">
        <v>0</v>
      </c>
      <c r="T212" s="190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91" t="s">
        <v>234</v>
      </c>
      <c r="AT212" s="191" t="s">
        <v>229</v>
      </c>
      <c r="AU212" s="191" t="s">
        <v>82</v>
      </c>
      <c r="AY212" s="19" t="s">
        <v>226</v>
      </c>
      <c r="BE212" s="192">
        <f>IF(N212="základní",J212,0)</f>
        <v>0</v>
      </c>
      <c r="BF212" s="192">
        <f>IF(N212="snížená",J212,0)</f>
        <v>0</v>
      </c>
      <c r="BG212" s="192">
        <f>IF(N212="zákl. přenesená",J212,0)</f>
        <v>0</v>
      </c>
      <c r="BH212" s="192">
        <f>IF(N212="sníž. přenesená",J212,0)</f>
        <v>0</v>
      </c>
      <c r="BI212" s="192">
        <f>IF(N212="nulová",J212,0)</f>
        <v>0</v>
      </c>
      <c r="BJ212" s="19" t="s">
        <v>80</v>
      </c>
      <c r="BK212" s="192">
        <f>ROUND(I212*H212,2)</f>
        <v>0</v>
      </c>
      <c r="BL212" s="19" t="s">
        <v>234</v>
      </c>
      <c r="BM212" s="191" t="s">
        <v>4707</v>
      </c>
    </row>
    <row r="213" spans="1:65" s="2" customFormat="1" ht="11.25">
      <c r="A213" s="36"/>
      <c r="B213" s="37"/>
      <c r="C213" s="38"/>
      <c r="D213" s="193" t="s">
        <v>236</v>
      </c>
      <c r="E213" s="38"/>
      <c r="F213" s="194" t="s">
        <v>4708</v>
      </c>
      <c r="G213" s="38"/>
      <c r="H213" s="38"/>
      <c r="I213" s="195"/>
      <c r="J213" s="38"/>
      <c r="K213" s="38"/>
      <c r="L213" s="41"/>
      <c r="M213" s="196"/>
      <c r="N213" s="197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236</v>
      </c>
      <c r="AU213" s="19" t="s">
        <v>82</v>
      </c>
    </row>
    <row r="214" spans="1:65" s="2" customFormat="1" ht="29.25">
      <c r="A214" s="36"/>
      <c r="B214" s="37"/>
      <c r="C214" s="38"/>
      <c r="D214" s="200" t="s">
        <v>737</v>
      </c>
      <c r="E214" s="38"/>
      <c r="F214" s="249" t="s">
        <v>4709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737</v>
      </c>
      <c r="AU214" s="19" t="s">
        <v>82</v>
      </c>
    </row>
    <row r="215" spans="1:65" s="2" customFormat="1" ht="16.5" customHeight="1">
      <c r="A215" s="36"/>
      <c r="B215" s="37"/>
      <c r="C215" s="180" t="s">
        <v>1164</v>
      </c>
      <c r="D215" s="180" t="s">
        <v>229</v>
      </c>
      <c r="E215" s="181" t="s">
        <v>4710</v>
      </c>
      <c r="F215" s="182" t="s">
        <v>4711</v>
      </c>
      <c r="G215" s="183" t="s">
        <v>261</v>
      </c>
      <c r="H215" s="184">
        <v>1</v>
      </c>
      <c r="I215" s="185"/>
      <c r="J215" s="186">
        <f>ROUND(I215*H215,2)</f>
        <v>0</v>
      </c>
      <c r="K215" s="182" t="s">
        <v>233</v>
      </c>
      <c r="L215" s="41"/>
      <c r="M215" s="187" t="s">
        <v>19</v>
      </c>
      <c r="N215" s="188" t="s">
        <v>44</v>
      </c>
      <c r="O215" s="66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91" t="s">
        <v>234</v>
      </c>
      <c r="AT215" s="191" t="s">
        <v>229</v>
      </c>
      <c r="AU215" s="191" t="s">
        <v>82</v>
      </c>
      <c r="AY215" s="19" t="s">
        <v>226</v>
      </c>
      <c r="BE215" s="192">
        <f>IF(N215="základní",J215,0)</f>
        <v>0</v>
      </c>
      <c r="BF215" s="192">
        <f>IF(N215="snížená",J215,0)</f>
        <v>0</v>
      </c>
      <c r="BG215" s="192">
        <f>IF(N215="zákl. přenesená",J215,0)</f>
        <v>0</v>
      </c>
      <c r="BH215" s="192">
        <f>IF(N215="sníž. přenesená",J215,0)</f>
        <v>0</v>
      </c>
      <c r="BI215" s="192">
        <f>IF(N215="nulová",J215,0)</f>
        <v>0</v>
      </c>
      <c r="BJ215" s="19" t="s">
        <v>80</v>
      </c>
      <c r="BK215" s="192">
        <f>ROUND(I215*H215,2)</f>
        <v>0</v>
      </c>
      <c r="BL215" s="19" t="s">
        <v>234</v>
      </c>
      <c r="BM215" s="191" t="s">
        <v>4712</v>
      </c>
    </row>
    <row r="216" spans="1:65" s="2" customFormat="1" ht="11.25">
      <c r="A216" s="36"/>
      <c r="B216" s="37"/>
      <c r="C216" s="38"/>
      <c r="D216" s="193" t="s">
        <v>236</v>
      </c>
      <c r="E216" s="38"/>
      <c r="F216" s="194" t="s">
        <v>4713</v>
      </c>
      <c r="G216" s="38"/>
      <c r="H216" s="38"/>
      <c r="I216" s="195"/>
      <c r="J216" s="38"/>
      <c r="K216" s="38"/>
      <c r="L216" s="41"/>
      <c r="M216" s="196"/>
      <c r="N216" s="197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236</v>
      </c>
      <c r="AU216" s="19" t="s">
        <v>82</v>
      </c>
    </row>
    <row r="217" spans="1:65" s="2" customFormat="1" ht="29.25">
      <c r="A217" s="36"/>
      <c r="B217" s="37"/>
      <c r="C217" s="38"/>
      <c r="D217" s="200" t="s">
        <v>737</v>
      </c>
      <c r="E217" s="38"/>
      <c r="F217" s="249" t="s">
        <v>4709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737</v>
      </c>
      <c r="AU217" s="19" t="s">
        <v>82</v>
      </c>
    </row>
    <row r="218" spans="1:65" s="2" customFormat="1" ht="16.5" customHeight="1">
      <c r="A218" s="36"/>
      <c r="B218" s="37"/>
      <c r="C218" s="180" t="s">
        <v>1170</v>
      </c>
      <c r="D218" s="180" t="s">
        <v>229</v>
      </c>
      <c r="E218" s="181" t="s">
        <v>3823</v>
      </c>
      <c r="F218" s="182" t="s">
        <v>3824</v>
      </c>
      <c r="G218" s="183" t="s">
        <v>261</v>
      </c>
      <c r="H218" s="184">
        <v>1</v>
      </c>
      <c r="I218" s="185"/>
      <c r="J218" s="186">
        <f>ROUND(I218*H218,2)</f>
        <v>0</v>
      </c>
      <c r="K218" s="182" t="s">
        <v>233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234</v>
      </c>
      <c r="AT218" s="191" t="s">
        <v>229</v>
      </c>
      <c r="AU218" s="191" t="s">
        <v>82</v>
      </c>
      <c r="AY218" s="19" t="s">
        <v>226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234</v>
      </c>
      <c r="BM218" s="191" t="s">
        <v>4714</v>
      </c>
    </row>
    <row r="219" spans="1:65" s="2" customFormat="1" ht="11.25">
      <c r="A219" s="36"/>
      <c r="B219" s="37"/>
      <c r="C219" s="38"/>
      <c r="D219" s="193" t="s">
        <v>236</v>
      </c>
      <c r="E219" s="38"/>
      <c r="F219" s="194" t="s">
        <v>3826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236</v>
      </c>
      <c r="AU219" s="19" t="s">
        <v>82</v>
      </c>
    </row>
    <row r="220" spans="1:65" s="2" customFormat="1" ht="24.2" customHeight="1">
      <c r="A220" s="36"/>
      <c r="B220" s="37"/>
      <c r="C220" s="231" t="s">
        <v>1776</v>
      </c>
      <c r="D220" s="231" t="s">
        <v>242</v>
      </c>
      <c r="E220" s="232" t="s">
        <v>3827</v>
      </c>
      <c r="F220" s="233" t="s">
        <v>4715</v>
      </c>
      <c r="G220" s="234" t="s">
        <v>3157</v>
      </c>
      <c r="H220" s="235">
        <v>1</v>
      </c>
      <c r="I220" s="236"/>
      <c r="J220" s="237">
        <f>ROUND(I220*H220,2)</f>
        <v>0</v>
      </c>
      <c r="K220" s="233" t="s">
        <v>19</v>
      </c>
      <c r="L220" s="238"/>
      <c r="M220" s="239" t="s">
        <v>19</v>
      </c>
      <c r="N220" s="240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246</v>
      </c>
      <c r="AT220" s="191" t="s">
        <v>242</v>
      </c>
      <c r="AU220" s="191" t="s">
        <v>82</v>
      </c>
      <c r="AY220" s="19" t="s">
        <v>226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234</v>
      </c>
      <c r="BM220" s="191" t="s">
        <v>4716</v>
      </c>
    </row>
    <row r="221" spans="1:65" s="2" customFormat="1" ht="19.5">
      <c r="A221" s="36"/>
      <c r="B221" s="37"/>
      <c r="C221" s="38"/>
      <c r="D221" s="200" t="s">
        <v>737</v>
      </c>
      <c r="E221" s="38"/>
      <c r="F221" s="249" t="s">
        <v>3830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737</v>
      </c>
      <c r="AU221" s="19" t="s">
        <v>82</v>
      </c>
    </row>
    <row r="222" spans="1:65" s="2" customFormat="1" ht="24.2" customHeight="1">
      <c r="A222" s="36"/>
      <c r="B222" s="37"/>
      <c r="C222" s="180" t="s">
        <v>1780</v>
      </c>
      <c r="D222" s="180" t="s">
        <v>229</v>
      </c>
      <c r="E222" s="181" t="s">
        <v>3839</v>
      </c>
      <c r="F222" s="182" t="s">
        <v>3840</v>
      </c>
      <c r="G222" s="183" t="s">
        <v>261</v>
      </c>
      <c r="H222" s="184">
        <v>1</v>
      </c>
      <c r="I222" s="185"/>
      <c r="J222" s="186">
        <f>ROUND(I222*H222,2)</f>
        <v>0</v>
      </c>
      <c r="K222" s="182" t="s">
        <v>233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234</v>
      </c>
      <c r="AT222" s="191" t="s">
        <v>229</v>
      </c>
      <c r="AU222" s="191" t="s">
        <v>82</v>
      </c>
      <c r="AY222" s="19" t="s">
        <v>226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234</v>
      </c>
      <c r="BM222" s="191" t="s">
        <v>4717</v>
      </c>
    </row>
    <row r="223" spans="1:65" s="2" customFormat="1" ht="11.25">
      <c r="A223" s="36"/>
      <c r="B223" s="37"/>
      <c r="C223" s="38"/>
      <c r="D223" s="193" t="s">
        <v>236</v>
      </c>
      <c r="E223" s="38"/>
      <c r="F223" s="194" t="s">
        <v>3842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236</v>
      </c>
      <c r="AU223" s="19" t="s">
        <v>82</v>
      </c>
    </row>
    <row r="224" spans="1:65" s="2" customFormat="1" ht="16.5" customHeight="1">
      <c r="A224" s="36"/>
      <c r="B224" s="37"/>
      <c r="C224" s="231" t="s">
        <v>1785</v>
      </c>
      <c r="D224" s="231" t="s">
        <v>242</v>
      </c>
      <c r="E224" s="232" t="s">
        <v>3843</v>
      </c>
      <c r="F224" s="233" t="s">
        <v>3844</v>
      </c>
      <c r="G224" s="234" t="s">
        <v>261</v>
      </c>
      <c r="H224" s="235">
        <v>1</v>
      </c>
      <c r="I224" s="236"/>
      <c r="J224" s="237">
        <f>ROUND(I224*H224,2)</f>
        <v>0</v>
      </c>
      <c r="K224" s="233" t="s">
        <v>3467</v>
      </c>
      <c r="L224" s="238"/>
      <c r="M224" s="239" t="s">
        <v>19</v>
      </c>
      <c r="N224" s="240" t="s">
        <v>44</v>
      </c>
      <c r="O224" s="66"/>
      <c r="P224" s="189">
        <f>O224*H224</f>
        <v>0</v>
      </c>
      <c r="Q224" s="189">
        <v>4.0000000000000003E-5</v>
      </c>
      <c r="R224" s="189">
        <f>Q224*H224</f>
        <v>4.0000000000000003E-5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246</v>
      </c>
      <c r="AT224" s="191" t="s">
        <v>242</v>
      </c>
      <c r="AU224" s="191" t="s">
        <v>82</v>
      </c>
      <c r="AY224" s="19" t="s">
        <v>226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234</v>
      </c>
      <c r="BM224" s="191" t="s">
        <v>4718</v>
      </c>
    </row>
    <row r="225" spans="1:65" s="2" customFormat="1" ht="16.5" customHeight="1">
      <c r="A225" s="36"/>
      <c r="B225" s="37"/>
      <c r="C225" s="231" t="s">
        <v>1789</v>
      </c>
      <c r="D225" s="231" t="s">
        <v>242</v>
      </c>
      <c r="E225" s="232" t="s">
        <v>3846</v>
      </c>
      <c r="F225" s="233" t="s">
        <v>3847</v>
      </c>
      <c r="G225" s="234" t="s">
        <v>261</v>
      </c>
      <c r="H225" s="235">
        <v>2</v>
      </c>
      <c r="I225" s="236"/>
      <c r="J225" s="237">
        <f>ROUND(I225*H225,2)</f>
        <v>0</v>
      </c>
      <c r="K225" s="233" t="s">
        <v>3467</v>
      </c>
      <c r="L225" s="238"/>
      <c r="M225" s="239" t="s">
        <v>19</v>
      </c>
      <c r="N225" s="240" t="s">
        <v>44</v>
      </c>
      <c r="O225" s="66"/>
      <c r="P225" s="189">
        <f>O225*H225</f>
        <v>0</v>
      </c>
      <c r="Q225" s="189">
        <v>1.0000000000000001E-5</v>
      </c>
      <c r="R225" s="189">
        <f>Q225*H225</f>
        <v>2.0000000000000002E-5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246</v>
      </c>
      <c r="AT225" s="191" t="s">
        <v>242</v>
      </c>
      <c r="AU225" s="191" t="s">
        <v>82</v>
      </c>
      <c r="AY225" s="19" t="s">
        <v>226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234</v>
      </c>
      <c r="BM225" s="191" t="s">
        <v>4719</v>
      </c>
    </row>
    <row r="226" spans="1:65" s="12" customFormat="1" ht="25.9" customHeight="1">
      <c r="B226" s="164"/>
      <c r="C226" s="165"/>
      <c r="D226" s="166" t="s">
        <v>72</v>
      </c>
      <c r="E226" s="167" t="s">
        <v>242</v>
      </c>
      <c r="F226" s="167" t="s">
        <v>3853</v>
      </c>
      <c r="G226" s="165"/>
      <c r="H226" s="165"/>
      <c r="I226" s="168"/>
      <c r="J226" s="169">
        <f>BK226</f>
        <v>0</v>
      </c>
      <c r="K226" s="165"/>
      <c r="L226" s="170"/>
      <c r="M226" s="171"/>
      <c r="N226" s="172"/>
      <c r="O226" s="172"/>
      <c r="P226" s="173">
        <f>P227+P232</f>
        <v>0</v>
      </c>
      <c r="Q226" s="172"/>
      <c r="R226" s="173">
        <f>R227+R232</f>
        <v>2.8499999999999998E-2</v>
      </c>
      <c r="S226" s="172"/>
      <c r="T226" s="174">
        <f>T227+T232</f>
        <v>0.15000000000000002</v>
      </c>
      <c r="AR226" s="175" t="s">
        <v>90</v>
      </c>
      <c r="AT226" s="176" t="s">
        <v>72</v>
      </c>
      <c r="AU226" s="176" t="s">
        <v>73</v>
      </c>
      <c r="AY226" s="175" t="s">
        <v>226</v>
      </c>
      <c r="BK226" s="177">
        <f>BK227+BK232</f>
        <v>0</v>
      </c>
    </row>
    <row r="227" spans="1:65" s="12" customFormat="1" ht="22.9" customHeight="1">
      <c r="B227" s="164"/>
      <c r="C227" s="165"/>
      <c r="D227" s="166" t="s">
        <v>72</v>
      </c>
      <c r="E227" s="178" t="s">
        <v>3854</v>
      </c>
      <c r="F227" s="178" t="s">
        <v>3855</v>
      </c>
      <c r="G227" s="165"/>
      <c r="H227" s="165"/>
      <c r="I227" s="168"/>
      <c r="J227" s="179">
        <f>BK227</f>
        <v>0</v>
      </c>
      <c r="K227" s="165"/>
      <c r="L227" s="170"/>
      <c r="M227" s="171"/>
      <c r="N227" s="172"/>
      <c r="O227" s="172"/>
      <c r="P227" s="173">
        <f>SUM(P228:P231)</f>
        <v>0</v>
      </c>
      <c r="Q227" s="172"/>
      <c r="R227" s="173">
        <f>SUM(R228:R231)</f>
        <v>2.8499999999999998E-2</v>
      </c>
      <c r="S227" s="172"/>
      <c r="T227" s="174">
        <f>SUM(T228:T231)</f>
        <v>0</v>
      </c>
      <c r="AR227" s="175" t="s">
        <v>90</v>
      </c>
      <c r="AT227" s="176" t="s">
        <v>72</v>
      </c>
      <c r="AU227" s="176" t="s">
        <v>80</v>
      </c>
      <c r="AY227" s="175" t="s">
        <v>226</v>
      </c>
      <c r="BK227" s="177">
        <f>SUM(BK228:BK231)</f>
        <v>0</v>
      </c>
    </row>
    <row r="228" spans="1:65" s="2" customFormat="1" ht="33" customHeight="1">
      <c r="A228" s="36"/>
      <c r="B228" s="37"/>
      <c r="C228" s="180" t="s">
        <v>1794</v>
      </c>
      <c r="D228" s="180" t="s">
        <v>229</v>
      </c>
      <c r="E228" s="181" t="s">
        <v>3861</v>
      </c>
      <c r="F228" s="182" t="s">
        <v>3862</v>
      </c>
      <c r="G228" s="183" t="s">
        <v>261</v>
      </c>
      <c r="H228" s="184">
        <v>9</v>
      </c>
      <c r="I228" s="185"/>
      <c r="J228" s="186">
        <f>ROUND(I228*H228,2)</f>
        <v>0</v>
      </c>
      <c r="K228" s="182" t="s">
        <v>233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1170</v>
      </c>
      <c r="AT228" s="191" t="s">
        <v>229</v>
      </c>
      <c r="AU228" s="191" t="s">
        <v>82</v>
      </c>
      <c r="AY228" s="19" t="s">
        <v>226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1170</v>
      </c>
      <c r="BM228" s="191" t="s">
        <v>4720</v>
      </c>
    </row>
    <row r="229" spans="1:65" s="2" customFormat="1" ht="11.25">
      <c r="A229" s="36"/>
      <c r="B229" s="37"/>
      <c r="C229" s="38"/>
      <c r="D229" s="193" t="s">
        <v>236</v>
      </c>
      <c r="E229" s="38"/>
      <c r="F229" s="194" t="s">
        <v>3864</v>
      </c>
      <c r="G229" s="38"/>
      <c r="H229" s="38"/>
      <c r="I229" s="195"/>
      <c r="J229" s="38"/>
      <c r="K229" s="38"/>
      <c r="L229" s="41"/>
      <c r="M229" s="196"/>
      <c r="N229" s="197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236</v>
      </c>
      <c r="AU229" s="19" t="s">
        <v>82</v>
      </c>
    </row>
    <row r="230" spans="1:65" s="14" customFormat="1" ht="11.25">
      <c r="B230" s="209"/>
      <c r="C230" s="210"/>
      <c r="D230" s="200" t="s">
        <v>238</v>
      </c>
      <c r="E230" s="211" t="s">
        <v>19</v>
      </c>
      <c r="F230" s="212" t="s">
        <v>4721</v>
      </c>
      <c r="G230" s="210"/>
      <c r="H230" s="213">
        <v>9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238</v>
      </c>
      <c r="AU230" s="219" t="s">
        <v>82</v>
      </c>
      <c r="AV230" s="14" t="s">
        <v>82</v>
      </c>
      <c r="AW230" s="14" t="s">
        <v>35</v>
      </c>
      <c r="AX230" s="14" t="s">
        <v>80</v>
      </c>
      <c r="AY230" s="219" t="s">
        <v>226</v>
      </c>
    </row>
    <row r="231" spans="1:65" s="2" customFormat="1" ht="16.5" customHeight="1">
      <c r="A231" s="36"/>
      <c r="B231" s="37"/>
      <c r="C231" s="231" t="s">
        <v>1800</v>
      </c>
      <c r="D231" s="231" t="s">
        <v>242</v>
      </c>
      <c r="E231" s="232" t="s">
        <v>3866</v>
      </c>
      <c r="F231" s="233" t="s">
        <v>3867</v>
      </c>
      <c r="G231" s="234" t="s">
        <v>261</v>
      </c>
      <c r="H231" s="235">
        <v>3</v>
      </c>
      <c r="I231" s="236"/>
      <c r="J231" s="237">
        <f>ROUND(I231*H231,2)</f>
        <v>0</v>
      </c>
      <c r="K231" s="233" t="s">
        <v>233</v>
      </c>
      <c r="L231" s="238"/>
      <c r="M231" s="239" t="s">
        <v>19</v>
      </c>
      <c r="N231" s="240" t="s">
        <v>44</v>
      </c>
      <c r="O231" s="66"/>
      <c r="P231" s="189">
        <f>O231*H231</f>
        <v>0</v>
      </c>
      <c r="Q231" s="189">
        <v>9.4999999999999998E-3</v>
      </c>
      <c r="R231" s="189">
        <f>Q231*H231</f>
        <v>2.8499999999999998E-2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2124</v>
      </c>
      <c r="AT231" s="191" t="s">
        <v>242</v>
      </c>
      <c r="AU231" s="191" t="s">
        <v>82</v>
      </c>
      <c r="AY231" s="19" t="s">
        <v>226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2124</v>
      </c>
      <c r="BM231" s="191" t="s">
        <v>4722</v>
      </c>
    </row>
    <row r="232" spans="1:65" s="12" customFormat="1" ht="22.9" customHeight="1">
      <c r="B232" s="164"/>
      <c r="C232" s="165"/>
      <c r="D232" s="166" t="s">
        <v>72</v>
      </c>
      <c r="E232" s="178" t="s">
        <v>3887</v>
      </c>
      <c r="F232" s="178" t="s">
        <v>3888</v>
      </c>
      <c r="G232" s="165"/>
      <c r="H232" s="165"/>
      <c r="I232" s="168"/>
      <c r="J232" s="179">
        <f>BK232</f>
        <v>0</v>
      </c>
      <c r="K232" s="165"/>
      <c r="L232" s="170"/>
      <c r="M232" s="171"/>
      <c r="N232" s="172"/>
      <c r="O232" s="172"/>
      <c r="P232" s="173">
        <f>SUM(P233:P237)</f>
        <v>0</v>
      </c>
      <c r="Q232" s="172"/>
      <c r="R232" s="173">
        <f>SUM(R233:R237)</f>
        <v>0</v>
      </c>
      <c r="S232" s="172"/>
      <c r="T232" s="174">
        <f>SUM(T233:T237)</f>
        <v>0.15000000000000002</v>
      </c>
      <c r="AR232" s="175" t="s">
        <v>90</v>
      </c>
      <c r="AT232" s="176" t="s">
        <v>72</v>
      </c>
      <c r="AU232" s="176" t="s">
        <v>80</v>
      </c>
      <c r="AY232" s="175" t="s">
        <v>226</v>
      </c>
      <c r="BK232" s="177">
        <f>SUM(BK233:BK237)</f>
        <v>0</v>
      </c>
    </row>
    <row r="233" spans="1:65" s="2" customFormat="1" ht="16.5" customHeight="1">
      <c r="A233" s="36"/>
      <c r="B233" s="37"/>
      <c r="C233" s="180" t="s">
        <v>1805</v>
      </c>
      <c r="D233" s="180" t="s">
        <v>229</v>
      </c>
      <c r="E233" s="181" t="s">
        <v>3894</v>
      </c>
      <c r="F233" s="182" t="s">
        <v>3895</v>
      </c>
      <c r="G233" s="183" t="s">
        <v>261</v>
      </c>
      <c r="H233" s="184">
        <v>20</v>
      </c>
      <c r="I233" s="185"/>
      <c r="J233" s="186">
        <f>ROUND(I233*H233,2)</f>
        <v>0</v>
      </c>
      <c r="K233" s="182" t="s">
        <v>233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7.0000000000000001E-3</v>
      </c>
      <c r="T233" s="190">
        <f>S233*H233</f>
        <v>0.14000000000000001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1170</v>
      </c>
      <c r="AT233" s="191" t="s">
        <v>229</v>
      </c>
      <c r="AU233" s="191" t="s">
        <v>82</v>
      </c>
      <c r="AY233" s="19" t="s">
        <v>226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1170</v>
      </c>
      <c r="BM233" s="191" t="s">
        <v>4723</v>
      </c>
    </row>
    <row r="234" spans="1:65" s="2" customFormat="1" ht="11.25">
      <c r="A234" s="36"/>
      <c r="B234" s="37"/>
      <c r="C234" s="38"/>
      <c r="D234" s="193" t="s">
        <v>236</v>
      </c>
      <c r="E234" s="38"/>
      <c r="F234" s="194" t="s">
        <v>3897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236</v>
      </c>
      <c r="AU234" s="19" t="s">
        <v>82</v>
      </c>
    </row>
    <row r="235" spans="1:65" s="2" customFormat="1" ht="29.25">
      <c r="A235" s="36"/>
      <c r="B235" s="37"/>
      <c r="C235" s="38"/>
      <c r="D235" s="200" t="s">
        <v>737</v>
      </c>
      <c r="E235" s="38"/>
      <c r="F235" s="249" t="s">
        <v>3898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737</v>
      </c>
      <c r="AU235" s="19" t="s">
        <v>82</v>
      </c>
    </row>
    <row r="236" spans="1:65" s="2" customFormat="1" ht="24.2" customHeight="1">
      <c r="A236" s="36"/>
      <c r="B236" s="37"/>
      <c r="C236" s="180" t="s">
        <v>1812</v>
      </c>
      <c r="D236" s="180" t="s">
        <v>229</v>
      </c>
      <c r="E236" s="181" t="s">
        <v>3899</v>
      </c>
      <c r="F236" s="182" t="s">
        <v>3900</v>
      </c>
      <c r="G236" s="183" t="s">
        <v>261</v>
      </c>
      <c r="H236" s="184">
        <v>10</v>
      </c>
      <c r="I236" s="185"/>
      <c r="J236" s="186">
        <f>ROUND(I236*H236,2)</f>
        <v>0</v>
      </c>
      <c r="K236" s="182" t="s">
        <v>233</v>
      </c>
      <c r="L236" s="41"/>
      <c r="M236" s="187" t="s">
        <v>19</v>
      </c>
      <c r="N236" s="188" t="s">
        <v>44</v>
      </c>
      <c r="O236" s="66"/>
      <c r="P236" s="189">
        <f>O236*H236</f>
        <v>0</v>
      </c>
      <c r="Q236" s="189">
        <v>0</v>
      </c>
      <c r="R236" s="189">
        <f>Q236*H236</f>
        <v>0</v>
      </c>
      <c r="S236" s="189">
        <v>1E-3</v>
      </c>
      <c r="T236" s="190">
        <f>S236*H236</f>
        <v>0.01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1170</v>
      </c>
      <c r="AT236" s="191" t="s">
        <v>229</v>
      </c>
      <c r="AU236" s="191" t="s">
        <v>82</v>
      </c>
      <c r="AY236" s="19" t="s">
        <v>226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1170</v>
      </c>
      <c r="BM236" s="191" t="s">
        <v>4724</v>
      </c>
    </row>
    <row r="237" spans="1:65" s="2" customFormat="1" ht="11.25">
      <c r="A237" s="36"/>
      <c r="B237" s="37"/>
      <c r="C237" s="38"/>
      <c r="D237" s="193" t="s">
        <v>236</v>
      </c>
      <c r="E237" s="38"/>
      <c r="F237" s="194" t="s">
        <v>3902</v>
      </c>
      <c r="G237" s="38"/>
      <c r="H237" s="38"/>
      <c r="I237" s="195"/>
      <c r="J237" s="38"/>
      <c r="K237" s="38"/>
      <c r="L237" s="41"/>
      <c r="M237" s="196"/>
      <c r="N237" s="197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236</v>
      </c>
      <c r="AU237" s="19" t="s">
        <v>82</v>
      </c>
    </row>
    <row r="238" spans="1:65" s="12" customFormat="1" ht="25.9" customHeight="1">
      <c r="B238" s="164"/>
      <c r="C238" s="165"/>
      <c r="D238" s="166" t="s">
        <v>72</v>
      </c>
      <c r="E238" s="167" t="s">
        <v>3869</v>
      </c>
      <c r="F238" s="167" t="s">
        <v>3870</v>
      </c>
      <c r="G238" s="165"/>
      <c r="H238" s="165"/>
      <c r="I238" s="168"/>
      <c r="J238" s="169">
        <f>BK238</f>
        <v>0</v>
      </c>
      <c r="K238" s="165"/>
      <c r="L238" s="170"/>
      <c r="M238" s="171"/>
      <c r="N238" s="172"/>
      <c r="O238" s="172"/>
      <c r="P238" s="173">
        <f>SUM(P239:P247)</f>
        <v>0</v>
      </c>
      <c r="Q238" s="172"/>
      <c r="R238" s="173">
        <f>SUM(R239:R247)</f>
        <v>0</v>
      </c>
      <c r="S238" s="172"/>
      <c r="T238" s="174">
        <f>SUM(T239:T247)</f>
        <v>0</v>
      </c>
      <c r="AR238" s="175" t="s">
        <v>143</v>
      </c>
      <c r="AT238" s="176" t="s">
        <v>72</v>
      </c>
      <c r="AU238" s="176" t="s">
        <v>73</v>
      </c>
      <c r="AY238" s="175" t="s">
        <v>226</v>
      </c>
      <c r="BK238" s="177">
        <f>SUM(BK239:BK247)</f>
        <v>0</v>
      </c>
    </row>
    <row r="239" spans="1:65" s="2" customFormat="1" ht="16.5" customHeight="1">
      <c r="A239" s="36"/>
      <c r="B239" s="37"/>
      <c r="C239" s="180" t="s">
        <v>1817</v>
      </c>
      <c r="D239" s="180" t="s">
        <v>229</v>
      </c>
      <c r="E239" s="181" t="s">
        <v>3871</v>
      </c>
      <c r="F239" s="182" t="s">
        <v>3872</v>
      </c>
      <c r="G239" s="183" t="s">
        <v>3873</v>
      </c>
      <c r="H239" s="184">
        <v>10</v>
      </c>
      <c r="I239" s="185"/>
      <c r="J239" s="186">
        <f>ROUND(I239*H239,2)</f>
        <v>0</v>
      </c>
      <c r="K239" s="182" t="s">
        <v>233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3874</v>
      </c>
      <c r="AT239" s="191" t="s">
        <v>229</v>
      </c>
      <c r="AU239" s="191" t="s">
        <v>80</v>
      </c>
      <c r="AY239" s="19" t="s">
        <v>226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3874</v>
      </c>
      <c r="BM239" s="191" t="s">
        <v>4725</v>
      </c>
    </row>
    <row r="240" spans="1:65" s="2" customFormat="1" ht="11.25">
      <c r="A240" s="36"/>
      <c r="B240" s="37"/>
      <c r="C240" s="38"/>
      <c r="D240" s="193" t="s">
        <v>236</v>
      </c>
      <c r="E240" s="38"/>
      <c r="F240" s="194" t="s">
        <v>3876</v>
      </c>
      <c r="G240" s="38"/>
      <c r="H240" s="38"/>
      <c r="I240" s="195"/>
      <c r="J240" s="38"/>
      <c r="K240" s="38"/>
      <c r="L240" s="41"/>
      <c r="M240" s="196"/>
      <c r="N240" s="197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236</v>
      </c>
      <c r="AU240" s="19" t="s">
        <v>80</v>
      </c>
    </row>
    <row r="241" spans="1:65" s="2" customFormat="1" ht="29.25">
      <c r="A241" s="36"/>
      <c r="B241" s="37"/>
      <c r="C241" s="38"/>
      <c r="D241" s="200" t="s">
        <v>737</v>
      </c>
      <c r="E241" s="38"/>
      <c r="F241" s="249" t="s">
        <v>3877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737</v>
      </c>
      <c r="AU241" s="19" t="s">
        <v>80</v>
      </c>
    </row>
    <row r="242" spans="1:65" s="2" customFormat="1" ht="16.5" customHeight="1">
      <c r="A242" s="36"/>
      <c r="B242" s="37"/>
      <c r="C242" s="180" t="s">
        <v>1822</v>
      </c>
      <c r="D242" s="180" t="s">
        <v>229</v>
      </c>
      <c r="E242" s="181" t="s">
        <v>3878</v>
      </c>
      <c r="F242" s="182" t="s">
        <v>3879</v>
      </c>
      <c r="G242" s="183" t="s">
        <v>3873</v>
      </c>
      <c r="H242" s="184">
        <v>10</v>
      </c>
      <c r="I242" s="185"/>
      <c r="J242" s="186">
        <f>ROUND(I242*H242,2)</f>
        <v>0</v>
      </c>
      <c r="K242" s="182" t="s">
        <v>233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</v>
      </c>
      <c r="T242" s="190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3874</v>
      </c>
      <c r="AT242" s="191" t="s">
        <v>229</v>
      </c>
      <c r="AU242" s="191" t="s">
        <v>80</v>
      </c>
      <c r="AY242" s="19" t="s">
        <v>226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3874</v>
      </c>
      <c r="BM242" s="191" t="s">
        <v>4726</v>
      </c>
    </row>
    <row r="243" spans="1:65" s="2" customFormat="1" ht="11.25">
      <c r="A243" s="36"/>
      <c r="B243" s="37"/>
      <c r="C243" s="38"/>
      <c r="D243" s="193" t="s">
        <v>236</v>
      </c>
      <c r="E243" s="38"/>
      <c r="F243" s="194" t="s">
        <v>3881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236</v>
      </c>
      <c r="AU243" s="19" t="s">
        <v>80</v>
      </c>
    </row>
    <row r="244" spans="1:65" s="2" customFormat="1" ht="19.5">
      <c r="A244" s="36"/>
      <c r="B244" s="37"/>
      <c r="C244" s="38"/>
      <c r="D244" s="200" t="s">
        <v>737</v>
      </c>
      <c r="E244" s="38"/>
      <c r="F244" s="249" t="s">
        <v>3882</v>
      </c>
      <c r="G244" s="38"/>
      <c r="H244" s="38"/>
      <c r="I244" s="195"/>
      <c r="J244" s="38"/>
      <c r="K244" s="38"/>
      <c r="L244" s="41"/>
      <c r="M244" s="196"/>
      <c r="N244" s="197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737</v>
      </c>
      <c r="AU244" s="19" t="s">
        <v>80</v>
      </c>
    </row>
    <row r="245" spans="1:65" s="2" customFormat="1" ht="16.5" customHeight="1">
      <c r="A245" s="36"/>
      <c r="B245" s="37"/>
      <c r="C245" s="180" t="s">
        <v>1829</v>
      </c>
      <c r="D245" s="180" t="s">
        <v>229</v>
      </c>
      <c r="E245" s="181" t="s">
        <v>3883</v>
      </c>
      <c r="F245" s="182" t="s">
        <v>3884</v>
      </c>
      <c r="G245" s="183" t="s">
        <v>3873</v>
      </c>
      <c r="H245" s="184">
        <v>10</v>
      </c>
      <c r="I245" s="185"/>
      <c r="J245" s="186">
        <f>ROUND(I245*H245,2)</f>
        <v>0</v>
      </c>
      <c r="K245" s="182" t="s">
        <v>233</v>
      </c>
      <c r="L245" s="41"/>
      <c r="M245" s="187" t="s">
        <v>19</v>
      </c>
      <c r="N245" s="188" t="s">
        <v>44</v>
      </c>
      <c r="O245" s="66"/>
      <c r="P245" s="189">
        <f>O245*H245</f>
        <v>0</v>
      </c>
      <c r="Q245" s="189">
        <v>0</v>
      </c>
      <c r="R245" s="189">
        <f>Q245*H245</f>
        <v>0</v>
      </c>
      <c r="S245" s="189">
        <v>0</v>
      </c>
      <c r="T245" s="190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91" t="s">
        <v>3874</v>
      </c>
      <c r="AT245" s="191" t="s">
        <v>229</v>
      </c>
      <c r="AU245" s="191" t="s">
        <v>80</v>
      </c>
      <c r="AY245" s="19" t="s">
        <v>226</v>
      </c>
      <c r="BE245" s="192">
        <f>IF(N245="základní",J245,0)</f>
        <v>0</v>
      </c>
      <c r="BF245" s="192">
        <f>IF(N245="snížená",J245,0)</f>
        <v>0</v>
      </c>
      <c r="BG245" s="192">
        <f>IF(N245="zákl. přenesená",J245,0)</f>
        <v>0</v>
      </c>
      <c r="BH245" s="192">
        <f>IF(N245="sníž. přenesená",J245,0)</f>
        <v>0</v>
      </c>
      <c r="BI245" s="192">
        <f>IF(N245="nulová",J245,0)</f>
        <v>0</v>
      </c>
      <c r="BJ245" s="19" t="s">
        <v>80</v>
      </c>
      <c r="BK245" s="192">
        <f>ROUND(I245*H245,2)</f>
        <v>0</v>
      </c>
      <c r="BL245" s="19" t="s">
        <v>3874</v>
      </c>
      <c r="BM245" s="191" t="s">
        <v>4727</v>
      </c>
    </row>
    <row r="246" spans="1:65" s="2" customFormat="1" ht="11.25">
      <c r="A246" s="36"/>
      <c r="B246" s="37"/>
      <c r="C246" s="38"/>
      <c r="D246" s="193" t="s">
        <v>236</v>
      </c>
      <c r="E246" s="38"/>
      <c r="F246" s="194" t="s">
        <v>3886</v>
      </c>
      <c r="G246" s="38"/>
      <c r="H246" s="38"/>
      <c r="I246" s="195"/>
      <c r="J246" s="38"/>
      <c r="K246" s="38"/>
      <c r="L246" s="41"/>
      <c r="M246" s="196"/>
      <c r="N246" s="197"/>
      <c r="O246" s="66"/>
      <c r="P246" s="66"/>
      <c r="Q246" s="66"/>
      <c r="R246" s="66"/>
      <c r="S246" s="66"/>
      <c r="T246" s="67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T246" s="19" t="s">
        <v>236</v>
      </c>
      <c r="AU246" s="19" t="s">
        <v>80</v>
      </c>
    </row>
    <row r="247" spans="1:65" s="2" customFormat="1" ht="19.5">
      <c r="A247" s="36"/>
      <c r="B247" s="37"/>
      <c r="C247" s="38"/>
      <c r="D247" s="200" t="s">
        <v>737</v>
      </c>
      <c r="E247" s="38"/>
      <c r="F247" s="249" t="s">
        <v>3882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737</v>
      </c>
      <c r="AU247" s="19" t="s">
        <v>80</v>
      </c>
    </row>
    <row r="248" spans="1:65" s="12" customFormat="1" ht="25.9" customHeight="1">
      <c r="B248" s="164"/>
      <c r="C248" s="165"/>
      <c r="D248" s="166" t="s">
        <v>72</v>
      </c>
      <c r="E248" s="167" t="s">
        <v>681</v>
      </c>
      <c r="F248" s="167" t="s">
        <v>682</v>
      </c>
      <c r="G248" s="165"/>
      <c r="H248" s="165"/>
      <c r="I248" s="168"/>
      <c r="J248" s="169">
        <f>BK248</f>
        <v>0</v>
      </c>
      <c r="K248" s="165"/>
      <c r="L248" s="170"/>
      <c r="M248" s="171"/>
      <c r="N248" s="172"/>
      <c r="O248" s="172"/>
      <c r="P248" s="173">
        <f>P249+P252</f>
        <v>0</v>
      </c>
      <c r="Q248" s="172"/>
      <c r="R248" s="173">
        <f>R249+R252</f>
        <v>0</v>
      </c>
      <c r="S248" s="172"/>
      <c r="T248" s="174">
        <f>T249+T252</f>
        <v>0</v>
      </c>
      <c r="AR248" s="175" t="s">
        <v>258</v>
      </c>
      <c r="AT248" s="176" t="s">
        <v>72</v>
      </c>
      <c r="AU248" s="176" t="s">
        <v>73</v>
      </c>
      <c r="AY248" s="175" t="s">
        <v>226</v>
      </c>
      <c r="BK248" s="177">
        <f>BK249+BK252</f>
        <v>0</v>
      </c>
    </row>
    <row r="249" spans="1:65" s="12" customFormat="1" ht="22.9" customHeight="1">
      <c r="B249" s="164"/>
      <c r="C249" s="165"/>
      <c r="D249" s="166" t="s">
        <v>72</v>
      </c>
      <c r="E249" s="178" t="s">
        <v>3911</v>
      </c>
      <c r="F249" s="178" t="s">
        <v>3912</v>
      </c>
      <c r="G249" s="165"/>
      <c r="H249" s="165"/>
      <c r="I249" s="168"/>
      <c r="J249" s="179">
        <f>BK249</f>
        <v>0</v>
      </c>
      <c r="K249" s="165"/>
      <c r="L249" s="170"/>
      <c r="M249" s="171"/>
      <c r="N249" s="172"/>
      <c r="O249" s="172"/>
      <c r="P249" s="173">
        <f>SUM(P250:P251)</f>
        <v>0</v>
      </c>
      <c r="Q249" s="172"/>
      <c r="R249" s="173">
        <f>SUM(R250:R251)</f>
        <v>0</v>
      </c>
      <c r="S249" s="172"/>
      <c r="T249" s="174">
        <f>SUM(T250:T251)</f>
        <v>0</v>
      </c>
      <c r="AR249" s="175" t="s">
        <v>258</v>
      </c>
      <c r="AT249" s="176" t="s">
        <v>72</v>
      </c>
      <c r="AU249" s="176" t="s">
        <v>80</v>
      </c>
      <c r="AY249" s="175" t="s">
        <v>226</v>
      </c>
      <c r="BK249" s="177">
        <f>SUM(BK250:BK251)</f>
        <v>0</v>
      </c>
    </row>
    <row r="250" spans="1:65" s="2" customFormat="1" ht="16.5" customHeight="1">
      <c r="A250" s="36"/>
      <c r="B250" s="37"/>
      <c r="C250" s="180" t="s">
        <v>1835</v>
      </c>
      <c r="D250" s="180" t="s">
        <v>229</v>
      </c>
      <c r="E250" s="181" t="s">
        <v>3913</v>
      </c>
      <c r="F250" s="182" t="s">
        <v>3914</v>
      </c>
      <c r="G250" s="183" t="s">
        <v>3157</v>
      </c>
      <c r="H250" s="184">
        <v>1</v>
      </c>
      <c r="I250" s="185"/>
      <c r="J250" s="186">
        <f>ROUND(I250*H250,2)</f>
        <v>0</v>
      </c>
      <c r="K250" s="182" t="s">
        <v>233</v>
      </c>
      <c r="L250" s="41"/>
      <c r="M250" s="187" t="s">
        <v>19</v>
      </c>
      <c r="N250" s="188" t="s">
        <v>44</v>
      </c>
      <c r="O250" s="66"/>
      <c r="P250" s="189">
        <f>O250*H250</f>
        <v>0</v>
      </c>
      <c r="Q250" s="189">
        <v>0</v>
      </c>
      <c r="R250" s="189">
        <f>Q250*H250</f>
        <v>0</v>
      </c>
      <c r="S250" s="189">
        <v>0</v>
      </c>
      <c r="T250" s="190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91" t="s">
        <v>686</v>
      </c>
      <c r="AT250" s="191" t="s">
        <v>229</v>
      </c>
      <c r="AU250" s="191" t="s">
        <v>82</v>
      </c>
      <c r="AY250" s="19" t="s">
        <v>226</v>
      </c>
      <c r="BE250" s="192">
        <f>IF(N250="základní",J250,0)</f>
        <v>0</v>
      </c>
      <c r="BF250" s="192">
        <f>IF(N250="snížená",J250,0)</f>
        <v>0</v>
      </c>
      <c r="BG250" s="192">
        <f>IF(N250="zákl. přenesená",J250,0)</f>
        <v>0</v>
      </c>
      <c r="BH250" s="192">
        <f>IF(N250="sníž. přenesená",J250,0)</f>
        <v>0</v>
      </c>
      <c r="BI250" s="192">
        <f>IF(N250="nulová",J250,0)</f>
        <v>0</v>
      </c>
      <c r="BJ250" s="19" t="s">
        <v>80</v>
      </c>
      <c r="BK250" s="192">
        <f>ROUND(I250*H250,2)</f>
        <v>0</v>
      </c>
      <c r="BL250" s="19" t="s">
        <v>686</v>
      </c>
      <c r="BM250" s="191" t="s">
        <v>4728</v>
      </c>
    </row>
    <row r="251" spans="1:65" s="2" customFormat="1" ht="11.25">
      <c r="A251" s="36"/>
      <c r="B251" s="37"/>
      <c r="C251" s="38"/>
      <c r="D251" s="193" t="s">
        <v>236</v>
      </c>
      <c r="E251" s="38"/>
      <c r="F251" s="194" t="s">
        <v>3916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236</v>
      </c>
      <c r="AU251" s="19" t="s">
        <v>82</v>
      </c>
    </row>
    <row r="252" spans="1:65" s="12" customFormat="1" ht="22.9" customHeight="1">
      <c r="B252" s="164"/>
      <c r="C252" s="165"/>
      <c r="D252" s="166" t="s">
        <v>72</v>
      </c>
      <c r="E252" s="178" t="s">
        <v>3917</v>
      </c>
      <c r="F252" s="178" t="s">
        <v>3918</v>
      </c>
      <c r="G252" s="165"/>
      <c r="H252" s="165"/>
      <c r="I252" s="168"/>
      <c r="J252" s="179">
        <f>BK252</f>
        <v>0</v>
      </c>
      <c r="K252" s="165"/>
      <c r="L252" s="170"/>
      <c r="M252" s="171"/>
      <c r="N252" s="172"/>
      <c r="O252" s="172"/>
      <c r="P252" s="173">
        <f>SUM(P253:P254)</f>
        <v>0</v>
      </c>
      <c r="Q252" s="172"/>
      <c r="R252" s="173">
        <f>SUM(R253:R254)</f>
        <v>0</v>
      </c>
      <c r="S252" s="172"/>
      <c r="T252" s="174">
        <f>SUM(T253:T254)</f>
        <v>0</v>
      </c>
      <c r="AR252" s="175" t="s">
        <v>258</v>
      </c>
      <c r="AT252" s="176" t="s">
        <v>72</v>
      </c>
      <c r="AU252" s="176" t="s">
        <v>80</v>
      </c>
      <c r="AY252" s="175" t="s">
        <v>226</v>
      </c>
      <c r="BK252" s="177">
        <f>SUM(BK253:BK254)</f>
        <v>0</v>
      </c>
    </row>
    <row r="253" spans="1:65" s="2" customFormat="1" ht="16.5" customHeight="1">
      <c r="A253" s="36"/>
      <c r="B253" s="37"/>
      <c r="C253" s="180" t="s">
        <v>1839</v>
      </c>
      <c r="D253" s="180" t="s">
        <v>229</v>
      </c>
      <c r="E253" s="181" t="s">
        <v>3919</v>
      </c>
      <c r="F253" s="182" t="s">
        <v>3920</v>
      </c>
      <c r="G253" s="183" t="s">
        <v>3157</v>
      </c>
      <c r="H253" s="184">
        <v>1</v>
      </c>
      <c r="I253" s="185"/>
      <c r="J253" s="186">
        <f>ROUND(I253*H253,2)</f>
        <v>0</v>
      </c>
      <c r="K253" s="182" t="s">
        <v>233</v>
      </c>
      <c r="L253" s="41"/>
      <c r="M253" s="187" t="s">
        <v>19</v>
      </c>
      <c r="N253" s="188" t="s">
        <v>44</v>
      </c>
      <c r="O253" s="66"/>
      <c r="P253" s="189">
        <f>O253*H253</f>
        <v>0</v>
      </c>
      <c r="Q253" s="189">
        <v>0</v>
      </c>
      <c r="R253" s="189">
        <f>Q253*H253</f>
        <v>0</v>
      </c>
      <c r="S253" s="189">
        <v>0</v>
      </c>
      <c r="T253" s="190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91" t="s">
        <v>686</v>
      </c>
      <c r="AT253" s="191" t="s">
        <v>229</v>
      </c>
      <c r="AU253" s="191" t="s">
        <v>82</v>
      </c>
      <c r="AY253" s="19" t="s">
        <v>226</v>
      </c>
      <c r="BE253" s="192">
        <f>IF(N253="základní",J253,0)</f>
        <v>0</v>
      </c>
      <c r="BF253" s="192">
        <f>IF(N253="snížená",J253,0)</f>
        <v>0</v>
      </c>
      <c r="BG253" s="192">
        <f>IF(N253="zákl. přenesená",J253,0)</f>
        <v>0</v>
      </c>
      <c r="BH253" s="192">
        <f>IF(N253="sníž. přenesená",J253,0)</f>
        <v>0</v>
      </c>
      <c r="BI253" s="192">
        <f>IF(N253="nulová",J253,0)</f>
        <v>0</v>
      </c>
      <c r="BJ253" s="19" t="s">
        <v>80</v>
      </c>
      <c r="BK253" s="192">
        <f>ROUND(I253*H253,2)</f>
        <v>0</v>
      </c>
      <c r="BL253" s="19" t="s">
        <v>686</v>
      </c>
      <c r="BM253" s="191" t="s">
        <v>4729</v>
      </c>
    </row>
    <row r="254" spans="1:65" s="2" customFormat="1" ht="11.25">
      <c r="A254" s="36"/>
      <c r="B254" s="37"/>
      <c r="C254" s="38"/>
      <c r="D254" s="193" t="s">
        <v>236</v>
      </c>
      <c r="E254" s="38"/>
      <c r="F254" s="194" t="s">
        <v>3922</v>
      </c>
      <c r="G254" s="38"/>
      <c r="H254" s="38"/>
      <c r="I254" s="195"/>
      <c r="J254" s="38"/>
      <c r="K254" s="38"/>
      <c r="L254" s="41"/>
      <c r="M254" s="241"/>
      <c r="N254" s="242"/>
      <c r="O254" s="243"/>
      <c r="P254" s="243"/>
      <c r="Q254" s="243"/>
      <c r="R254" s="243"/>
      <c r="S254" s="243"/>
      <c r="T254" s="244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236</v>
      </c>
      <c r="AU254" s="19" t="s">
        <v>82</v>
      </c>
    </row>
    <row r="255" spans="1:65" s="2" customFormat="1" ht="6.95" customHeight="1">
      <c r="A255" s="36"/>
      <c r="B255" s="49"/>
      <c r="C255" s="50"/>
      <c r="D255" s="50"/>
      <c r="E255" s="50"/>
      <c r="F255" s="50"/>
      <c r="G255" s="50"/>
      <c r="H255" s="50"/>
      <c r="I255" s="50"/>
      <c r="J255" s="50"/>
      <c r="K255" s="50"/>
      <c r="L255" s="41"/>
      <c r="M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</row>
  </sheetData>
  <sheetProtection algorithmName="SHA-512" hashValue="/m3/ggrurigAY5n0sBroet8HYWGSiu9JnPWpuKUqjGjHWqXN6HJUD+8DzpfqY8iVIaJ6h4xqVp3U+DtiI4YbIg==" saltValue="8VnK5bvQolx3BY2BiLwYZrGZRCrPvC+jLsOKTsLKoLUHfttqyq5FsGDUmaOdI9bakyfv/S+oWSFliarQvnHBbQ==" spinCount="100000" sheet="1" objects="1" scenarios="1" formatColumns="0" formatRows="0" autoFilter="0"/>
  <autoFilter ref="C100:K254" xr:uid="{00000000-0009-0000-0000-00000F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 xr:uid="{00000000-0004-0000-0F00-000000000000}"/>
    <hyperlink ref="F108" r:id="rId2" xr:uid="{00000000-0004-0000-0F00-000001000000}"/>
    <hyperlink ref="F111" r:id="rId3" xr:uid="{00000000-0004-0000-0F00-000002000000}"/>
    <hyperlink ref="F117" r:id="rId4" xr:uid="{00000000-0004-0000-0F00-000003000000}"/>
    <hyperlink ref="F121" r:id="rId5" xr:uid="{00000000-0004-0000-0F00-000004000000}"/>
    <hyperlink ref="F123" r:id="rId6" xr:uid="{00000000-0004-0000-0F00-000005000000}"/>
    <hyperlink ref="F125" r:id="rId7" xr:uid="{00000000-0004-0000-0F00-000006000000}"/>
    <hyperlink ref="F130" r:id="rId8" xr:uid="{00000000-0004-0000-0F00-000007000000}"/>
    <hyperlink ref="F133" r:id="rId9" xr:uid="{00000000-0004-0000-0F00-000008000000}"/>
    <hyperlink ref="F136" r:id="rId10" xr:uid="{00000000-0004-0000-0F00-000009000000}"/>
    <hyperlink ref="F140" r:id="rId11" xr:uid="{00000000-0004-0000-0F00-00000A000000}"/>
    <hyperlink ref="F143" r:id="rId12" xr:uid="{00000000-0004-0000-0F00-00000B000000}"/>
    <hyperlink ref="F146" r:id="rId13" xr:uid="{00000000-0004-0000-0F00-00000C000000}"/>
    <hyperlink ref="F150" r:id="rId14" xr:uid="{00000000-0004-0000-0F00-00000D000000}"/>
    <hyperlink ref="F153" r:id="rId15" xr:uid="{00000000-0004-0000-0F00-00000E000000}"/>
    <hyperlink ref="F156" r:id="rId16" xr:uid="{00000000-0004-0000-0F00-00000F000000}"/>
    <hyperlink ref="F163" r:id="rId17" xr:uid="{00000000-0004-0000-0F00-000010000000}"/>
    <hyperlink ref="F166" r:id="rId18" xr:uid="{00000000-0004-0000-0F00-000011000000}"/>
    <hyperlink ref="F170" r:id="rId19" xr:uid="{00000000-0004-0000-0F00-000012000000}"/>
    <hyperlink ref="F174" r:id="rId20" xr:uid="{00000000-0004-0000-0F00-000013000000}"/>
    <hyperlink ref="F180" r:id="rId21" xr:uid="{00000000-0004-0000-0F00-000014000000}"/>
    <hyperlink ref="F184" r:id="rId22" xr:uid="{00000000-0004-0000-0F00-000015000000}"/>
    <hyperlink ref="F190" r:id="rId23" xr:uid="{00000000-0004-0000-0F00-000016000000}"/>
    <hyperlink ref="F197" r:id="rId24" xr:uid="{00000000-0004-0000-0F00-000017000000}"/>
    <hyperlink ref="F199" r:id="rId25" xr:uid="{00000000-0004-0000-0F00-000018000000}"/>
    <hyperlink ref="F202" r:id="rId26" xr:uid="{00000000-0004-0000-0F00-000019000000}"/>
    <hyperlink ref="F207" r:id="rId27" xr:uid="{00000000-0004-0000-0F00-00001A000000}"/>
    <hyperlink ref="F213" r:id="rId28" xr:uid="{00000000-0004-0000-0F00-00001B000000}"/>
    <hyperlink ref="F216" r:id="rId29" xr:uid="{00000000-0004-0000-0F00-00001C000000}"/>
    <hyperlink ref="F219" r:id="rId30" xr:uid="{00000000-0004-0000-0F00-00001D000000}"/>
    <hyperlink ref="F223" r:id="rId31" xr:uid="{00000000-0004-0000-0F00-00001E000000}"/>
    <hyperlink ref="F229" r:id="rId32" xr:uid="{00000000-0004-0000-0F00-00001F000000}"/>
    <hyperlink ref="F234" r:id="rId33" xr:uid="{00000000-0004-0000-0F00-000020000000}"/>
    <hyperlink ref="F237" r:id="rId34" xr:uid="{00000000-0004-0000-0F00-000021000000}"/>
    <hyperlink ref="F240" r:id="rId35" xr:uid="{00000000-0004-0000-0F00-000022000000}"/>
    <hyperlink ref="F243" r:id="rId36" xr:uid="{00000000-0004-0000-0F00-000023000000}"/>
    <hyperlink ref="F246" r:id="rId37" xr:uid="{00000000-0004-0000-0F00-000024000000}"/>
    <hyperlink ref="F251" r:id="rId38" xr:uid="{00000000-0004-0000-0F00-000025000000}"/>
    <hyperlink ref="F254" r:id="rId39" xr:uid="{00000000-0004-0000-0F00-000026000000}"/>
  </hyperlinks>
  <pageMargins left="0.39370078740157483" right="0.39370078740157483" top="0.39370078740157483" bottom="0.39370078740157483" header="0" footer="0"/>
  <pageSetup paperSize="9" scale="84" fitToHeight="100" orientation="landscape" r:id="rId40"/>
  <headerFooter>
    <oddFooter>&amp;CStrana &amp;P z &amp;N</oddFooter>
  </headerFooter>
  <drawing r:id="rId4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4731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ROUND((SUM(BE94:BE236)),  2)</f>
        <v>0</v>
      </c>
      <c r="G37" s="36"/>
      <c r="H37" s="36"/>
      <c r="I37" s="126">
        <v>0.21</v>
      </c>
      <c r="J37" s="125">
        <f>ROUND(((SUM(BE94:BE236))*I37),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ROUND((SUM(BF94:BF236)),  2)</f>
        <v>0</v>
      </c>
      <c r="G38" s="36"/>
      <c r="H38" s="36"/>
      <c r="I38" s="126">
        <v>0.15</v>
      </c>
      <c r="J38" s="125">
        <f>ROUND(((SUM(BF94:BF236))*I38),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ROUND((SUM(BG94:BG236)),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ROUND((SUM(BH94:BH236)),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ROUND((SUM(BI94:BI236)),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04.1.1 - Kácení dřevin a ochrana stromů při stavební činnosti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691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1182</v>
      </c>
      <c r="E70" s="150"/>
      <c r="F70" s="150"/>
      <c r="G70" s="150"/>
      <c r="H70" s="150"/>
      <c r="I70" s="150"/>
      <c r="J70" s="151">
        <f>J234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689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197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563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04.1.1 - Kácení dřevin a ochrana stromů při stavební činnosti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1.0414137999999999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572</v>
      </c>
      <c r="F95" s="167" t="s">
        <v>573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P96+P234</f>
        <v>0</v>
      </c>
      <c r="Q95" s="172"/>
      <c r="R95" s="173">
        <f>R96+R234</f>
        <v>1.0414137999999999</v>
      </c>
      <c r="S95" s="172"/>
      <c r="T95" s="174">
        <f>T96+T234</f>
        <v>0</v>
      </c>
      <c r="AR95" s="175" t="s">
        <v>80</v>
      </c>
      <c r="AT95" s="176" t="s">
        <v>72</v>
      </c>
      <c r="AU95" s="176" t="s">
        <v>73</v>
      </c>
      <c r="AY95" s="175" t="s">
        <v>226</v>
      </c>
      <c r="BK95" s="177">
        <f>BK96+BK234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80</v>
      </c>
      <c r="F96" s="178" t="s">
        <v>576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SUM(P97:P233)</f>
        <v>0</v>
      </c>
      <c r="Q96" s="172"/>
      <c r="R96" s="173">
        <f>SUM(R97:R233)</f>
        <v>1.0414137999999999</v>
      </c>
      <c r="S96" s="172"/>
      <c r="T96" s="174">
        <f>SUM(T97:T233)</f>
        <v>0</v>
      </c>
      <c r="AR96" s="175" t="s">
        <v>80</v>
      </c>
      <c r="AT96" s="176" t="s">
        <v>72</v>
      </c>
      <c r="AU96" s="176" t="s">
        <v>80</v>
      </c>
      <c r="AY96" s="175" t="s">
        <v>226</v>
      </c>
      <c r="BK96" s="177">
        <f>SUM(BK97:BK233)</f>
        <v>0</v>
      </c>
    </row>
    <row r="97" spans="1:65" s="2" customFormat="1" ht="21.75" customHeight="1">
      <c r="A97" s="36"/>
      <c r="B97" s="37"/>
      <c r="C97" s="180" t="s">
        <v>80</v>
      </c>
      <c r="D97" s="180" t="s">
        <v>229</v>
      </c>
      <c r="E97" s="181" t="s">
        <v>4732</v>
      </c>
      <c r="F97" s="182" t="s">
        <v>4733</v>
      </c>
      <c r="G97" s="183" t="s">
        <v>261</v>
      </c>
      <c r="H97" s="184">
        <v>11</v>
      </c>
      <c r="I97" s="185"/>
      <c r="J97" s="186">
        <f>ROUND(I97*H97,2)</f>
        <v>0</v>
      </c>
      <c r="K97" s="182" t="s">
        <v>233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143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143</v>
      </c>
      <c r="BM97" s="191" t="s">
        <v>4734</v>
      </c>
    </row>
    <row r="98" spans="1:65" s="2" customFormat="1" ht="11.25">
      <c r="A98" s="36"/>
      <c r="B98" s="37"/>
      <c r="C98" s="38"/>
      <c r="D98" s="193" t="s">
        <v>236</v>
      </c>
      <c r="E98" s="38"/>
      <c r="F98" s="194" t="s">
        <v>4735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236</v>
      </c>
      <c r="AU98" s="19" t="s">
        <v>82</v>
      </c>
    </row>
    <row r="99" spans="1:65" s="13" customFormat="1" ht="11.25">
      <c r="B99" s="198"/>
      <c r="C99" s="199"/>
      <c r="D99" s="200" t="s">
        <v>238</v>
      </c>
      <c r="E99" s="201" t="s">
        <v>19</v>
      </c>
      <c r="F99" s="202" t="s">
        <v>4736</v>
      </c>
      <c r="G99" s="199"/>
      <c r="H99" s="201" t="s">
        <v>19</v>
      </c>
      <c r="I99" s="203"/>
      <c r="J99" s="199"/>
      <c r="K99" s="199"/>
      <c r="L99" s="204"/>
      <c r="M99" s="205"/>
      <c r="N99" s="206"/>
      <c r="O99" s="206"/>
      <c r="P99" s="206"/>
      <c r="Q99" s="206"/>
      <c r="R99" s="206"/>
      <c r="S99" s="206"/>
      <c r="T99" s="207"/>
      <c r="AT99" s="208" t="s">
        <v>238</v>
      </c>
      <c r="AU99" s="208" t="s">
        <v>82</v>
      </c>
      <c r="AV99" s="13" t="s">
        <v>80</v>
      </c>
      <c r="AW99" s="13" t="s">
        <v>35</v>
      </c>
      <c r="AX99" s="13" t="s">
        <v>73</v>
      </c>
      <c r="AY99" s="208" t="s">
        <v>226</v>
      </c>
    </row>
    <row r="100" spans="1:65" s="13" customFormat="1" ht="11.25">
      <c r="B100" s="198"/>
      <c r="C100" s="199"/>
      <c r="D100" s="200" t="s">
        <v>238</v>
      </c>
      <c r="E100" s="201" t="s">
        <v>19</v>
      </c>
      <c r="F100" s="202" t="s">
        <v>4737</v>
      </c>
      <c r="G100" s="199"/>
      <c r="H100" s="201" t="s">
        <v>19</v>
      </c>
      <c r="I100" s="203"/>
      <c r="J100" s="199"/>
      <c r="K100" s="199"/>
      <c r="L100" s="204"/>
      <c r="M100" s="205"/>
      <c r="N100" s="206"/>
      <c r="O100" s="206"/>
      <c r="P100" s="206"/>
      <c r="Q100" s="206"/>
      <c r="R100" s="206"/>
      <c r="S100" s="206"/>
      <c r="T100" s="207"/>
      <c r="AT100" s="208" t="s">
        <v>238</v>
      </c>
      <c r="AU100" s="208" t="s">
        <v>82</v>
      </c>
      <c r="AV100" s="13" t="s">
        <v>80</v>
      </c>
      <c r="AW100" s="13" t="s">
        <v>35</v>
      </c>
      <c r="AX100" s="13" t="s">
        <v>73</v>
      </c>
      <c r="AY100" s="208" t="s">
        <v>226</v>
      </c>
    </row>
    <row r="101" spans="1:65" s="13" customFormat="1" ht="11.25">
      <c r="B101" s="198"/>
      <c r="C101" s="199"/>
      <c r="D101" s="200" t="s">
        <v>238</v>
      </c>
      <c r="E101" s="201" t="s">
        <v>19</v>
      </c>
      <c r="F101" s="202" t="s">
        <v>4738</v>
      </c>
      <c r="G101" s="199"/>
      <c r="H101" s="201" t="s">
        <v>19</v>
      </c>
      <c r="I101" s="203"/>
      <c r="J101" s="199"/>
      <c r="K101" s="199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238</v>
      </c>
      <c r="AU101" s="208" t="s">
        <v>82</v>
      </c>
      <c r="AV101" s="13" t="s">
        <v>80</v>
      </c>
      <c r="AW101" s="13" t="s">
        <v>35</v>
      </c>
      <c r="AX101" s="13" t="s">
        <v>73</v>
      </c>
      <c r="AY101" s="208" t="s">
        <v>226</v>
      </c>
    </row>
    <row r="102" spans="1:65" s="13" customFormat="1" ht="11.25">
      <c r="B102" s="198"/>
      <c r="C102" s="199"/>
      <c r="D102" s="200" t="s">
        <v>238</v>
      </c>
      <c r="E102" s="201" t="s">
        <v>19</v>
      </c>
      <c r="F102" s="202" t="s">
        <v>4739</v>
      </c>
      <c r="G102" s="199"/>
      <c r="H102" s="201" t="s">
        <v>19</v>
      </c>
      <c r="I102" s="203"/>
      <c r="J102" s="199"/>
      <c r="K102" s="199"/>
      <c r="L102" s="204"/>
      <c r="M102" s="205"/>
      <c r="N102" s="206"/>
      <c r="O102" s="206"/>
      <c r="P102" s="206"/>
      <c r="Q102" s="206"/>
      <c r="R102" s="206"/>
      <c r="S102" s="206"/>
      <c r="T102" s="207"/>
      <c r="AT102" s="208" t="s">
        <v>238</v>
      </c>
      <c r="AU102" s="208" t="s">
        <v>82</v>
      </c>
      <c r="AV102" s="13" t="s">
        <v>80</v>
      </c>
      <c r="AW102" s="13" t="s">
        <v>35</v>
      </c>
      <c r="AX102" s="13" t="s">
        <v>73</v>
      </c>
      <c r="AY102" s="208" t="s">
        <v>226</v>
      </c>
    </row>
    <row r="103" spans="1:65" s="13" customFormat="1" ht="11.25">
      <c r="B103" s="198"/>
      <c r="C103" s="199"/>
      <c r="D103" s="200" t="s">
        <v>238</v>
      </c>
      <c r="E103" s="201" t="s">
        <v>19</v>
      </c>
      <c r="F103" s="202" t="s">
        <v>4740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238</v>
      </c>
      <c r="AU103" s="208" t="s">
        <v>82</v>
      </c>
      <c r="AV103" s="13" t="s">
        <v>80</v>
      </c>
      <c r="AW103" s="13" t="s">
        <v>35</v>
      </c>
      <c r="AX103" s="13" t="s">
        <v>73</v>
      </c>
      <c r="AY103" s="208" t="s">
        <v>226</v>
      </c>
    </row>
    <row r="104" spans="1:65" s="13" customFormat="1" ht="11.25">
      <c r="B104" s="198"/>
      <c r="C104" s="199"/>
      <c r="D104" s="200" t="s">
        <v>238</v>
      </c>
      <c r="E104" s="201" t="s">
        <v>19</v>
      </c>
      <c r="F104" s="202" t="s">
        <v>4741</v>
      </c>
      <c r="G104" s="199"/>
      <c r="H104" s="201" t="s">
        <v>19</v>
      </c>
      <c r="I104" s="203"/>
      <c r="J104" s="199"/>
      <c r="K104" s="199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238</v>
      </c>
      <c r="AU104" s="208" t="s">
        <v>82</v>
      </c>
      <c r="AV104" s="13" t="s">
        <v>80</v>
      </c>
      <c r="AW104" s="13" t="s">
        <v>35</v>
      </c>
      <c r="AX104" s="13" t="s">
        <v>73</v>
      </c>
      <c r="AY104" s="208" t="s">
        <v>226</v>
      </c>
    </row>
    <row r="105" spans="1:65" s="16" customFormat="1" ht="11.25">
      <c r="B105" s="253"/>
      <c r="C105" s="254"/>
      <c r="D105" s="200" t="s">
        <v>238</v>
      </c>
      <c r="E105" s="255" t="s">
        <v>19</v>
      </c>
      <c r="F105" s="256" t="s">
        <v>1207</v>
      </c>
      <c r="G105" s="254"/>
      <c r="H105" s="257">
        <v>0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238</v>
      </c>
      <c r="AU105" s="263" t="s">
        <v>82</v>
      </c>
      <c r="AV105" s="16" t="s">
        <v>90</v>
      </c>
      <c r="AW105" s="16" t="s">
        <v>35</v>
      </c>
      <c r="AX105" s="16" t="s">
        <v>73</v>
      </c>
      <c r="AY105" s="263" t="s">
        <v>226</v>
      </c>
    </row>
    <row r="106" spans="1:65" s="14" customFormat="1" ht="11.25">
      <c r="B106" s="209"/>
      <c r="C106" s="210"/>
      <c r="D106" s="200" t="s">
        <v>238</v>
      </c>
      <c r="E106" s="211" t="s">
        <v>19</v>
      </c>
      <c r="F106" s="212" t="s">
        <v>4742</v>
      </c>
      <c r="G106" s="210"/>
      <c r="H106" s="213">
        <v>11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238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226</v>
      </c>
    </row>
    <row r="107" spans="1:65" s="13" customFormat="1" ht="11.25">
      <c r="B107" s="198"/>
      <c r="C107" s="199"/>
      <c r="D107" s="200" t="s">
        <v>238</v>
      </c>
      <c r="E107" s="201" t="s">
        <v>19</v>
      </c>
      <c r="F107" s="202" t="s">
        <v>4743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238</v>
      </c>
      <c r="AU107" s="208" t="s">
        <v>82</v>
      </c>
      <c r="AV107" s="13" t="s">
        <v>80</v>
      </c>
      <c r="AW107" s="13" t="s">
        <v>35</v>
      </c>
      <c r="AX107" s="13" t="s">
        <v>73</v>
      </c>
      <c r="AY107" s="208" t="s">
        <v>226</v>
      </c>
    </row>
    <row r="108" spans="1:65" s="16" customFormat="1" ht="11.25">
      <c r="B108" s="253"/>
      <c r="C108" s="254"/>
      <c r="D108" s="200" t="s">
        <v>238</v>
      </c>
      <c r="E108" s="255" t="s">
        <v>19</v>
      </c>
      <c r="F108" s="256" t="s">
        <v>1207</v>
      </c>
      <c r="G108" s="254"/>
      <c r="H108" s="257">
        <v>11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238</v>
      </c>
      <c r="AU108" s="263" t="s">
        <v>82</v>
      </c>
      <c r="AV108" s="16" t="s">
        <v>90</v>
      </c>
      <c r="AW108" s="16" t="s">
        <v>35</v>
      </c>
      <c r="AX108" s="16" t="s">
        <v>73</v>
      </c>
      <c r="AY108" s="263" t="s">
        <v>226</v>
      </c>
    </row>
    <row r="109" spans="1:65" s="13" customFormat="1" ht="11.25">
      <c r="B109" s="198"/>
      <c r="C109" s="199"/>
      <c r="D109" s="200" t="s">
        <v>238</v>
      </c>
      <c r="E109" s="201" t="s">
        <v>19</v>
      </c>
      <c r="F109" s="202" t="s">
        <v>4744</v>
      </c>
      <c r="G109" s="199"/>
      <c r="H109" s="201" t="s">
        <v>19</v>
      </c>
      <c r="I109" s="203"/>
      <c r="J109" s="199"/>
      <c r="K109" s="199"/>
      <c r="L109" s="204"/>
      <c r="M109" s="205"/>
      <c r="N109" s="206"/>
      <c r="O109" s="206"/>
      <c r="P109" s="206"/>
      <c r="Q109" s="206"/>
      <c r="R109" s="206"/>
      <c r="S109" s="206"/>
      <c r="T109" s="207"/>
      <c r="AT109" s="208" t="s">
        <v>238</v>
      </c>
      <c r="AU109" s="208" t="s">
        <v>82</v>
      </c>
      <c r="AV109" s="13" t="s">
        <v>80</v>
      </c>
      <c r="AW109" s="13" t="s">
        <v>35</v>
      </c>
      <c r="AX109" s="13" t="s">
        <v>73</v>
      </c>
      <c r="AY109" s="208" t="s">
        <v>226</v>
      </c>
    </row>
    <row r="110" spans="1:65" s="13" customFormat="1" ht="11.25">
      <c r="B110" s="198"/>
      <c r="C110" s="199"/>
      <c r="D110" s="200" t="s">
        <v>238</v>
      </c>
      <c r="E110" s="201" t="s">
        <v>19</v>
      </c>
      <c r="F110" s="202" t="s">
        <v>4745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238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226</v>
      </c>
    </row>
    <row r="111" spans="1:65" s="13" customFormat="1" ht="11.25">
      <c r="B111" s="198"/>
      <c r="C111" s="199"/>
      <c r="D111" s="200" t="s">
        <v>238</v>
      </c>
      <c r="E111" s="201" t="s">
        <v>19</v>
      </c>
      <c r="F111" s="202" t="s">
        <v>4746</v>
      </c>
      <c r="G111" s="199"/>
      <c r="H111" s="201" t="s">
        <v>19</v>
      </c>
      <c r="I111" s="203"/>
      <c r="J111" s="199"/>
      <c r="K111" s="199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238</v>
      </c>
      <c r="AU111" s="208" t="s">
        <v>82</v>
      </c>
      <c r="AV111" s="13" t="s">
        <v>80</v>
      </c>
      <c r="AW111" s="13" t="s">
        <v>35</v>
      </c>
      <c r="AX111" s="13" t="s">
        <v>73</v>
      </c>
      <c r="AY111" s="208" t="s">
        <v>226</v>
      </c>
    </row>
    <row r="112" spans="1:65" s="15" customFormat="1" ht="11.25">
      <c r="B112" s="220"/>
      <c r="C112" s="221"/>
      <c r="D112" s="200" t="s">
        <v>238</v>
      </c>
      <c r="E112" s="222" t="s">
        <v>19</v>
      </c>
      <c r="F112" s="223" t="s">
        <v>241</v>
      </c>
      <c r="G112" s="221"/>
      <c r="H112" s="224">
        <v>11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238</v>
      </c>
      <c r="AU112" s="230" t="s">
        <v>82</v>
      </c>
      <c r="AV112" s="15" t="s">
        <v>143</v>
      </c>
      <c r="AW112" s="15" t="s">
        <v>35</v>
      </c>
      <c r="AX112" s="15" t="s">
        <v>80</v>
      </c>
      <c r="AY112" s="230" t="s">
        <v>226</v>
      </c>
    </row>
    <row r="113" spans="1:65" s="2" customFormat="1" ht="21.75" customHeight="1">
      <c r="A113" s="36"/>
      <c r="B113" s="37"/>
      <c r="C113" s="180" t="s">
        <v>82</v>
      </c>
      <c r="D113" s="180" t="s">
        <v>229</v>
      </c>
      <c r="E113" s="181" t="s">
        <v>4747</v>
      </c>
      <c r="F113" s="182" t="s">
        <v>4748</v>
      </c>
      <c r="G113" s="183" t="s">
        <v>261</v>
      </c>
      <c r="H113" s="184">
        <v>5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4749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4750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14" customFormat="1" ht="11.25">
      <c r="B115" s="209"/>
      <c r="C115" s="210"/>
      <c r="D115" s="200" t="s">
        <v>238</v>
      </c>
      <c r="E115" s="211" t="s">
        <v>19</v>
      </c>
      <c r="F115" s="212" t="s">
        <v>4751</v>
      </c>
      <c r="G115" s="210"/>
      <c r="H115" s="213">
        <v>3</v>
      </c>
      <c r="I115" s="214"/>
      <c r="J115" s="210"/>
      <c r="K115" s="210"/>
      <c r="L115" s="215"/>
      <c r="M115" s="216"/>
      <c r="N115" s="217"/>
      <c r="O115" s="217"/>
      <c r="P115" s="217"/>
      <c r="Q115" s="217"/>
      <c r="R115" s="217"/>
      <c r="S115" s="217"/>
      <c r="T115" s="218"/>
      <c r="AT115" s="219" t="s">
        <v>238</v>
      </c>
      <c r="AU115" s="219" t="s">
        <v>82</v>
      </c>
      <c r="AV115" s="14" t="s">
        <v>82</v>
      </c>
      <c r="AW115" s="14" t="s">
        <v>35</v>
      </c>
      <c r="AX115" s="14" t="s">
        <v>73</v>
      </c>
      <c r="AY115" s="219" t="s">
        <v>226</v>
      </c>
    </row>
    <row r="116" spans="1:65" s="14" customFormat="1" ht="11.25">
      <c r="B116" s="209"/>
      <c r="C116" s="210"/>
      <c r="D116" s="200" t="s">
        <v>238</v>
      </c>
      <c r="E116" s="211" t="s">
        <v>19</v>
      </c>
      <c r="F116" s="212" t="s">
        <v>4752</v>
      </c>
      <c r="G116" s="210"/>
      <c r="H116" s="213">
        <v>2</v>
      </c>
      <c r="I116" s="214"/>
      <c r="J116" s="210"/>
      <c r="K116" s="210"/>
      <c r="L116" s="215"/>
      <c r="M116" s="216"/>
      <c r="N116" s="217"/>
      <c r="O116" s="217"/>
      <c r="P116" s="217"/>
      <c r="Q116" s="217"/>
      <c r="R116" s="217"/>
      <c r="S116" s="217"/>
      <c r="T116" s="218"/>
      <c r="AT116" s="219" t="s">
        <v>238</v>
      </c>
      <c r="AU116" s="219" t="s">
        <v>82</v>
      </c>
      <c r="AV116" s="14" t="s">
        <v>82</v>
      </c>
      <c r="AW116" s="14" t="s">
        <v>35</v>
      </c>
      <c r="AX116" s="14" t="s">
        <v>73</v>
      </c>
      <c r="AY116" s="219" t="s">
        <v>226</v>
      </c>
    </row>
    <row r="117" spans="1:65" s="16" customFormat="1" ht="11.25">
      <c r="B117" s="253"/>
      <c r="C117" s="254"/>
      <c r="D117" s="200" t="s">
        <v>238</v>
      </c>
      <c r="E117" s="255" t="s">
        <v>19</v>
      </c>
      <c r="F117" s="256" t="s">
        <v>1207</v>
      </c>
      <c r="G117" s="254"/>
      <c r="H117" s="257">
        <v>5</v>
      </c>
      <c r="I117" s="258"/>
      <c r="J117" s="254"/>
      <c r="K117" s="254"/>
      <c r="L117" s="259"/>
      <c r="M117" s="260"/>
      <c r="N117" s="261"/>
      <c r="O117" s="261"/>
      <c r="P117" s="261"/>
      <c r="Q117" s="261"/>
      <c r="R117" s="261"/>
      <c r="S117" s="261"/>
      <c r="T117" s="262"/>
      <c r="AT117" s="263" t="s">
        <v>238</v>
      </c>
      <c r="AU117" s="263" t="s">
        <v>82</v>
      </c>
      <c r="AV117" s="16" t="s">
        <v>90</v>
      </c>
      <c r="AW117" s="16" t="s">
        <v>35</v>
      </c>
      <c r="AX117" s="16" t="s">
        <v>73</v>
      </c>
      <c r="AY117" s="263" t="s">
        <v>226</v>
      </c>
    </row>
    <row r="118" spans="1:65" s="15" customFormat="1" ht="11.25">
      <c r="B118" s="220"/>
      <c r="C118" s="221"/>
      <c r="D118" s="200" t="s">
        <v>238</v>
      </c>
      <c r="E118" s="222" t="s">
        <v>19</v>
      </c>
      <c r="F118" s="223" t="s">
        <v>241</v>
      </c>
      <c r="G118" s="221"/>
      <c r="H118" s="224">
        <v>5</v>
      </c>
      <c r="I118" s="225"/>
      <c r="J118" s="221"/>
      <c r="K118" s="221"/>
      <c r="L118" s="226"/>
      <c r="M118" s="227"/>
      <c r="N118" s="228"/>
      <c r="O118" s="228"/>
      <c r="P118" s="228"/>
      <c r="Q118" s="228"/>
      <c r="R118" s="228"/>
      <c r="S118" s="228"/>
      <c r="T118" s="229"/>
      <c r="AT118" s="230" t="s">
        <v>238</v>
      </c>
      <c r="AU118" s="230" t="s">
        <v>82</v>
      </c>
      <c r="AV118" s="15" t="s">
        <v>143</v>
      </c>
      <c r="AW118" s="15" t="s">
        <v>35</v>
      </c>
      <c r="AX118" s="15" t="s">
        <v>80</v>
      </c>
      <c r="AY118" s="230" t="s">
        <v>226</v>
      </c>
    </row>
    <row r="119" spans="1:65" s="2" customFormat="1" ht="21.75" customHeight="1">
      <c r="A119" s="36"/>
      <c r="B119" s="37"/>
      <c r="C119" s="180" t="s">
        <v>90</v>
      </c>
      <c r="D119" s="180" t="s">
        <v>229</v>
      </c>
      <c r="E119" s="181" t="s">
        <v>4753</v>
      </c>
      <c r="F119" s="182" t="s">
        <v>4754</v>
      </c>
      <c r="G119" s="183" t="s">
        <v>261</v>
      </c>
      <c r="H119" s="184">
        <v>1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143</v>
      </c>
      <c r="BM119" s="191" t="s">
        <v>4755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4756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14" customFormat="1" ht="11.25">
      <c r="B121" s="209"/>
      <c r="C121" s="210"/>
      <c r="D121" s="200" t="s">
        <v>238</v>
      </c>
      <c r="E121" s="211" t="s">
        <v>19</v>
      </c>
      <c r="F121" s="212" t="s">
        <v>4757</v>
      </c>
      <c r="G121" s="210"/>
      <c r="H121" s="213">
        <v>1</v>
      </c>
      <c r="I121" s="214"/>
      <c r="J121" s="210"/>
      <c r="K121" s="210"/>
      <c r="L121" s="215"/>
      <c r="M121" s="216"/>
      <c r="N121" s="217"/>
      <c r="O121" s="217"/>
      <c r="P121" s="217"/>
      <c r="Q121" s="217"/>
      <c r="R121" s="217"/>
      <c r="S121" s="217"/>
      <c r="T121" s="218"/>
      <c r="AT121" s="219" t="s">
        <v>238</v>
      </c>
      <c r="AU121" s="219" t="s">
        <v>82</v>
      </c>
      <c r="AV121" s="14" t="s">
        <v>82</v>
      </c>
      <c r="AW121" s="14" t="s">
        <v>35</v>
      </c>
      <c r="AX121" s="14" t="s">
        <v>73</v>
      </c>
      <c r="AY121" s="219" t="s">
        <v>226</v>
      </c>
    </row>
    <row r="122" spans="1:65" s="16" customFormat="1" ht="11.25">
      <c r="B122" s="253"/>
      <c r="C122" s="254"/>
      <c r="D122" s="200" t="s">
        <v>238</v>
      </c>
      <c r="E122" s="255" t="s">
        <v>19</v>
      </c>
      <c r="F122" s="256" t="s">
        <v>1207</v>
      </c>
      <c r="G122" s="254"/>
      <c r="H122" s="257">
        <v>1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238</v>
      </c>
      <c r="AU122" s="263" t="s">
        <v>82</v>
      </c>
      <c r="AV122" s="16" t="s">
        <v>90</v>
      </c>
      <c r="AW122" s="16" t="s">
        <v>35</v>
      </c>
      <c r="AX122" s="16" t="s">
        <v>73</v>
      </c>
      <c r="AY122" s="263" t="s">
        <v>226</v>
      </c>
    </row>
    <row r="123" spans="1:65" s="15" customFormat="1" ht="11.25">
      <c r="B123" s="220"/>
      <c r="C123" s="221"/>
      <c r="D123" s="200" t="s">
        <v>238</v>
      </c>
      <c r="E123" s="222" t="s">
        <v>19</v>
      </c>
      <c r="F123" s="223" t="s">
        <v>241</v>
      </c>
      <c r="G123" s="221"/>
      <c r="H123" s="224">
        <v>1</v>
      </c>
      <c r="I123" s="225"/>
      <c r="J123" s="221"/>
      <c r="K123" s="221"/>
      <c r="L123" s="226"/>
      <c r="M123" s="227"/>
      <c r="N123" s="228"/>
      <c r="O123" s="228"/>
      <c r="P123" s="228"/>
      <c r="Q123" s="228"/>
      <c r="R123" s="228"/>
      <c r="S123" s="228"/>
      <c r="T123" s="229"/>
      <c r="AT123" s="230" t="s">
        <v>238</v>
      </c>
      <c r="AU123" s="230" t="s">
        <v>82</v>
      </c>
      <c r="AV123" s="15" t="s">
        <v>143</v>
      </c>
      <c r="AW123" s="15" t="s">
        <v>35</v>
      </c>
      <c r="AX123" s="15" t="s">
        <v>80</v>
      </c>
      <c r="AY123" s="230" t="s">
        <v>226</v>
      </c>
    </row>
    <row r="124" spans="1:65" s="2" customFormat="1" ht="21.75" customHeight="1">
      <c r="A124" s="36"/>
      <c r="B124" s="37"/>
      <c r="C124" s="180" t="s">
        <v>143</v>
      </c>
      <c r="D124" s="180" t="s">
        <v>229</v>
      </c>
      <c r="E124" s="181" t="s">
        <v>4758</v>
      </c>
      <c r="F124" s="182" t="s">
        <v>4759</v>
      </c>
      <c r="G124" s="183" t="s">
        <v>261</v>
      </c>
      <c r="H124" s="184">
        <v>1</v>
      </c>
      <c r="I124" s="185"/>
      <c r="J124" s="186">
        <f>ROUND(I124*H124,2)</f>
        <v>0</v>
      </c>
      <c r="K124" s="182" t="s">
        <v>233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143</v>
      </c>
      <c r="AT124" s="191" t="s">
        <v>229</v>
      </c>
      <c r="AU124" s="191" t="s">
        <v>82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143</v>
      </c>
      <c r="BM124" s="191" t="s">
        <v>4760</v>
      </c>
    </row>
    <row r="125" spans="1:65" s="2" customFormat="1" ht="11.25">
      <c r="A125" s="36"/>
      <c r="B125" s="37"/>
      <c r="C125" s="38"/>
      <c r="D125" s="193" t="s">
        <v>236</v>
      </c>
      <c r="E125" s="38"/>
      <c r="F125" s="194" t="s">
        <v>4761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236</v>
      </c>
      <c r="AU125" s="19" t="s">
        <v>82</v>
      </c>
    </row>
    <row r="126" spans="1:65" s="14" customFormat="1" ht="11.25">
      <c r="B126" s="209"/>
      <c r="C126" s="210"/>
      <c r="D126" s="200" t="s">
        <v>238</v>
      </c>
      <c r="E126" s="211" t="s">
        <v>19</v>
      </c>
      <c r="F126" s="212" t="s">
        <v>4762</v>
      </c>
      <c r="G126" s="210"/>
      <c r="H126" s="213">
        <v>1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238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226</v>
      </c>
    </row>
    <row r="127" spans="1:65" s="13" customFormat="1" ht="11.25">
      <c r="B127" s="198"/>
      <c r="C127" s="199"/>
      <c r="D127" s="200" t="s">
        <v>238</v>
      </c>
      <c r="E127" s="201" t="s">
        <v>19</v>
      </c>
      <c r="F127" s="202" t="s">
        <v>4763</v>
      </c>
      <c r="G127" s="199"/>
      <c r="H127" s="201" t="s">
        <v>19</v>
      </c>
      <c r="I127" s="203"/>
      <c r="J127" s="199"/>
      <c r="K127" s="199"/>
      <c r="L127" s="204"/>
      <c r="M127" s="205"/>
      <c r="N127" s="206"/>
      <c r="O127" s="206"/>
      <c r="P127" s="206"/>
      <c r="Q127" s="206"/>
      <c r="R127" s="206"/>
      <c r="S127" s="206"/>
      <c r="T127" s="207"/>
      <c r="AT127" s="208" t="s">
        <v>238</v>
      </c>
      <c r="AU127" s="208" t="s">
        <v>82</v>
      </c>
      <c r="AV127" s="13" t="s">
        <v>80</v>
      </c>
      <c r="AW127" s="13" t="s">
        <v>35</v>
      </c>
      <c r="AX127" s="13" t="s">
        <v>73</v>
      </c>
      <c r="AY127" s="208" t="s">
        <v>226</v>
      </c>
    </row>
    <row r="128" spans="1:65" s="16" customFormat="1" ht="11.25">
      <c r="B128" s="253"/>
      <c r="C128" s="254"/>
      <c r="D128" s="200" t="s">
        <v>238</v>
      </c>
      <c r="E128" s="255" t="s">
        <v>19</v>
      </c>
      <c r="F128" s="256" t="s">
        <v>1207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238</v>
      </c>
      <c r="AU128" s="263" t="s">
        <v>82</v>
      </c>
      <c r="AV128" s="16" t="s">
        <v>90</v>
      </c>
      <c r="AW128" s="16" t="s">
        <v>35</v>
      </c>
      <c r="AX128" s="16" t="s">
        <v>73</v>
      </c>
      <c r="AY128" s="263" t="s">
        <v>226</v>
      </c>
    </row>
    <row r="129" spans="1:65" s="15" customFormat="1" ht="11.25">
      <c r="B129" s="220"/>
      <c r="C129" s="221"/>
      <c r="D129" s="200" t="s">
        <v>238</v>
      </c>
      <c r="E129" s="222" t="s">
        <v>19</v>
      </c>
      <c r="F129" s="223" t="s">
        <v>241</v>
      </c>
      <c r="G129" s="221"/>
      <c r="H129" s="224">
        <v>1</v>
      </c>
      <c r="I129" s="225"/>
      <c r="J129" s="221"/>
      <c r="K129" s="221"/>
      <c r="L129" s="226"/>
      <c r="M129" s="227"/>
      <c r="N129" s="228"/>
      <c r="O129" s="228"/>
      <c r="P129" s="228"/>
      <c r="Q129" s="228"/>
      <c r="R129" s="228"/>
      <c r="S129" s="228"/>
      <c r="T129" s="229"/>
      <c r="AT129" s="230" t="s">
        <v>238</v>
      </c>
      <c r="AU129" s="230" t="s">
        <v>82</v>
      </c>
      <c r="AV129" s="15" t="s">
        <v>143</v>
      </c>
      <c r="AW129" s="15" t="s">
        <v>35</v>
      </c>
      <c r="AX129" s="15" t="s">
        <v>80</v>
      </c>
      <c r="AY129" s="230" t="s">
        <v>226</v>
      </c>
    </row>
    <row r="130" spans="1:65" s="2" customFormat="1" ht="24.2" customHeight="1">
      <c r="A130" s="36"/>
      <c r="B130" s="37"/>
      <c r="C130" s="180" t="s">
        <v>258</v>
      </c>
      <c r="D130" s="180" t="s">
        <v>229</v>
      </c>
      <c r="E130" s="181" t="s">
        <v>4764</v>
      </c>
      <c r="F130" s="182" t="s">
        <v>4765</v>
      </c>
      <c r="G130" s="183" t="s">
        <v>261</v>
      </c>
      <c r="H130" s="184">
        <v>1</v>
      </c>
      <c r="I130" s="185"/>
      <c r="J130" s="186">
        <f>ROUND(I130*H130,2)</f>
        <v>0</v>
      </c>
      <c r="K130" s="182" t="s">
        <v>233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143</v>
      </c>
      <c r="AT130" s="191" t="s">
        <v>229</v>
      </c>
      <c r="AU130" s="191" t="s">
        <v>82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143</v>
      </c>
      <c r="BM130" s="191" t="s">
        <v>4766</v>
      </c>
    </row>
    <row r="131" spans="1:65" s="2" customFormat="1" ht="11.25">
      <c r="A131" s="36"/>
      <c r="B131" s="37"/>
      <c r="C131" s="38"/>
      <c r="D131" s="193" t="s">
        <v>236</v>
      </c>
      <c r="E131" s="38"/>
      <c r="F131" s="194" t="s">
        <v>4767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236</v>
      </c>
      <c r="AU131" s="19" t="s">
        <v>82</v>
      </c>
    </row>
    <row r="132" spans="1:65" s="2" customFormat="1" ht="33" customHeight="1">
      <c r="A132" s="36"/>
      <c r="B132" s="37"/>
      <c r="C132" s="180" t="s">
        <v>265</v>
      </c>
      <c r="D132" s="180" t="s">
        <v>229</v>
      </c>
      <c r="E132" s="181" t="s">
        <v>4768</v>
      </c>
      <c r="F132" s="182" t="s">
        <v>4769</v>
      </c>
      <c r="G132" s="183" t="s">
        <v>261</v>
      </c>
      <c r="H132" s="184">
        <v>11</v>
      </c>
      <c r="I132" s="185"/>
      <c r="J132" s="186">
        <f>ROUND(I132*H132,2)</f>
        <v>0</v>
      </c>
      <c r="K132" s="182" t="s">
        <v>19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143</v>
      </c>
      <c r="BM132" s="191" t="s">
        <v>4770</v>
      </c>
    </row>
    <row r="133" spans="1:65" s="2" customFormat="1" ht="33" customHeight="1">
      <c r="A133" s="36"/>
      <c r="B133" s="37"/>
      <c r="C133" s="180" t="s">
        <v>270</v>
      </c>
      <c r="D133" s="180" t="s">
        <v>229</v>
      </c>
      <c r="E133" s="181" t="s">
        <v>4771</v>
      </c>
      <c r="F133" s="182" t="s">
        <v>4772</v>
      </c>
      <c r="G133" s="183" t="s">
        <v>261</v>
      </c>
      <c r="H133" s="184">
        <v>3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143</v>
      </c>
      <c r="AT133" s="191" t="s">
        <v>229</v>
      </c>
      <c r="AU133" s="191" t="s">
        <v>82</v>
      </c>
      <c r="AY133" s="19" t="s">
        <v>226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143</v>
      </c>
      <c r="BM133" s="191" t="s">
        <v>4773</v>
      </c>
    </row>
    <row r="134" spans="1:65" s="2" customFormat="1" ht="33" customHeight="1">
      <c r="A134" s="36"/>
      <c r="B134" s="37"/>
      <c r="C134" s="180" t="s">
        <v>275</v>
      </c>
      <c r="D134" s="180" t="s">
        <v>229</v>
      </c>
      <c r="E134" s="181" t="s">
        <v>4774</v>
      </c>
      <c r="F134" s="182" t="s">
        <v>4775</v>
      </c>
      <c r="G134" s="183" t="s">
        <v>261</v>
      </c>
      <c r="H134" s="184">
        <v>2</v>
      </c>
      <c r="I134" s="185"/>
      <c r="J134" s="186">
        <f>ROUND(I134*H134,2)</f>
        <v>0</v>
      </c>
      <c r="K134" s="182" t="s">
        <v>19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143</v>
      </c>
      <c r="AT134" s="191" t="s">
        <v>229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4776</v>
      </c>
    </row>
    <row r="135" spans="1:65" s="2" customFormat="1" ht="37.9" customHeight="1">
      <c r="A135" s="36"/>
      <c r="B135" s="37"/>
      <c r="C135" s="180" t="s">
        <v>281</v>
      </c>
      <c r="D135" s="180" t="s">
        <v>229</v>
      </c>
      <c r="E135" s="181" t="s">
        <v>4777</v>
      </c>
      <c r="F135" s="182" t="s">
        <v>4778</v>
      </c>
      <c r="G135" s="183" t="s">
        <v>261</v>
      </c>
      <c r="H135" s="184">
        <v>2</v>
      </c>
      <c r="I135" s="185"/>
      <c r="J135" s="186">
        <f>ROUND(I135*H135,2)</f>
        <v>0</v>
      </c>
      <c r="K135" s="182" t="s">
        <v>19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143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143</v>
      </c>
      <c r="BM135" s="191" t="s">
        <v>4779</v>
      </c>
    </row>
    <row r="136" spans="1:65" s="2" customFormat="1" ht="21.75" customHeight="1">
      <c r="A136" s="36"/>
      <c r="B136" s="37"/>
      <c r="C136" s="180" t="s">
        <v>285</v>
      </c>
      <c r="D136" s="180" t="s">
        <v>229</v>
      </c>
      <c r="E136" s="181" t="s">
        <v>4780</v>
      </c>
      <c r="F136" s="182" t="s">
        <v>4781</v>
      </c>
      <c r="G136" s="183" t="s">
        <v>261</v>
      </c>
      <c r="H136" s="184">
        <v>11</v>
      </c>
      <c r="I136" s="185"/>
      <c r="J136" s="186">
        <f>ROUND(I136*H136,2)</f>
        <v>0</v>
      </c>
      <c r="K136" s="182" t="s">
        <v>233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143</v>
      </c>
      <c r="AT136" s="191" t="s">
        <v>229</v>
      </c>
      <c r="AU136" s="191" t="s">
        <v>82</v>
      </c>
      <c r="AY136" s="19" t="s">
        <v>226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143</v>
      </c>
      <c r="BM136" s="191" t="s">
        <v>4782</v>
      </c>
    </row>
    <row r="137" spans="1:65" s="2" customFormat="1" ht="11.25">
      <c r="A137" s="36"/>
      <c r="B137" s="37"/>
      <c r="C137" s="38"/>
      <c r="D137" s="193" t="s">
        <v>236</v>
      </c>
      <c r="E137" s="38"/>
      <c r="F137" s="194" t="s">
        <v>4783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236</v>
      </c>
      <c r="AU137" s="19" t="s">
        <v>82</v>
      </c>
    </row>
    <row r="138" spans="1:65" s="2" customFormat="1" ht="21.75" customHeight="1">
      <c r="A138" s="36"/>
      <c r="B138" s="37"/>
      <c r="C138" s="180" t="s">
        <v>290</v>
      </c>
      <c r="D138" s="180" t="s">
        <v>229</v>
      </c>
      <c r="E138" s="181" t="s">
        <v>4784</v>
      </c>
      <c r="F138" s="182" t="s">
        <v>4785</v>
      </c>
      <c r="G138" s="183" t="s">
        <v>261</v>
      </c>
      <c r="H138" s="184">
        <v>3</v>
      </c>
      <c r="I138" s="185"/>
      <c r="J138" s="186">
        <f>ROUND(I138*H138,2)</f>
        <v>0</v>
      </c>
      <c r="K138" s="182" t="s">
        <v>233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143</v>
      </c>
      <c r="AT138" s="191" t="s">
        <v>229</v>
      </c>
      <c r="AU138" s="191" t="s">
        <v>82</v>
      </c>
      <c r="AY138" s="19" t="s">
        <v>226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143</v>
      </c>
      <c r="BM138" s="191" t="s">
        <v>4786</v>
      </c>
    </row>
    <row r="139" spans="1:65" s="2" customFormat="1" ht="11.25">
      <c r="A139" s="36"/>
      <c r="B139" s="37"/>
      <c r="C139" s="38"/>
      <c r="D139" s="193" t="s">
        <v>236</v>
      </c>
      <c r="E139" s="38"/>
      <c r="F139" s="194" t="s">
        <v>4787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236</v>
      </c>
      <c r="AU139" s="19" t="s">
        <v>82</v>
      </c>
    </row>
    <row r="140" spans="1:65" s="2" customFormat="1" ht="21.75" customHeight="1">
      <c r="A140" s="36"/>
      <c r="B140" s="37"/>
      <c r="C140" s="180" t="s">
        <v>294</v>
      </c>
      <c r="D140" s="180" t="s">
        <v>229</v>
      </c>
      <c r="E140" s="181" t="s">
        <v>4788</v>
      </c>
      <c r="F140" s="182" t="s">
        <v>4789</v>
      </c>
      <c r="G140" s="183" t="s">
        <v>232</v>
      </c>
      <c r="H140" s="184">
        <v>7.2220000000000004</v>
      </c>
      <c r="I140" s="185"/>
      <c r="J140" s="186">
        <f>ROUND(I140*H140,2)</f>
        <v>0</v>
      </c>
      <c r="K140" s="182" t="s">
        <v>233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143</v>
      </c>
      <c r="AT140" s="191" t="s">
        <v>229</v>
      </c>
      <c r="AU140" s="191" t="s">
        <v>82</v>
      </c>
      <c r="AY140" s="19" t="s">
        <v>226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143</v>
      </c>
      <c r="BM140" s="191" t="s">
        <v>4790</v>
      </c>
    </row>
    <row r="141" spans="1:65" s="2" customFormat="1" ht="11.25">
      <c r="A141" s="36"/>
      <c r="B141" s="37"/>
      <c r="C141" s="38"/>
      <c r="D141" s="193" t="s">
        <v>236</v>
      </c>
      <c r="E141" s="38"/>
      <c r="F141" s="194" t="s">
        <v>4791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236</v>
      </c>
      <c r="AU141" s="19" t="s">
        <v>82</v>
      </c>
    </row>
    <row r="142" spans="1:65" s="2" customFormat="1" ht="16.5" customHeight="1">
      <c r="A142" s="36"/>
      <c r="B142" s="37"/>
      <c r="C142" s="180" t="s">
        <v>299</v>
      </c>
      <c r="D142" s="180" t="s">
        <v>229</v>
      </c>
      <c r="E142" s="181" t="s">
        <v>4792</v>
      </c>
      <c r="F142" s="182" t="s">
        <v>4793</v>
      </c>
      <c r="G142" s="183" t="s">
        <v>232</v>
      </c>
      <c r="H142" s="184">
        <v>7.2220000000000004</v>
      </c>
      <c r="I142" s="185"/>
      <c r="J142" s="186">
        <f>ROUND(I142*H142,2)</f>
        <v>0</v>
      </c>
      <c r="K142" s="182" t="s">
        <v>233</v>
      </c>
      <c r="L142" s="41"/>
      <c r="M142" s="187" t="s">
        <v>19</v>
      </c>
      <c r="N142" s="188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143</v>
      </c>
      <c r="AT142" s="191" t="s">
        <v>229</v>
      </c>
      <c r="AU142" s="191" t="s">
        <v>82</v>
      </c>
      <c r="AY142" s="19" t="s">
        <v>226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143</v>
      </c>
      <c r="BM142" s="191" t="s">
        <v>4794</v>
      </c>
    </row>
    <row r="143" spans="1:65" s="2" customFormat="1" ht="11.25">
      <c r="A143" s="36"/>
      <c r="B143" s="37"/>
      <c r="C143" s="38"/>
      <c r="D143" s="193" t="s">
        <v>236</v>
      </c>
      <c r="E143" s="38"/>
      <c r="F143" s="194" t="s">
        <v>4795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236</v>
      </c>
      <c r="AU143" s="19" t="s">
        <v>82</v>
      </c>
    </row>
    <row r="144" spans="1:65" s="2" customFormat="1" ht="24.2" customHeight="1">
      <c r="A144" s="36"/>
      <c r="B144" s="37"/>
      <c r="C144" s="180" t="s">
        <v>303</v>
      </c>
      <c r="D144" s="180" t="s">
        <v>229</v>
      </c>
      <c r="E144" s="181" t="s">
        <v>4796</v>
      </c>
      <c r="F144" s="182" t="s">
        <v>4797</v>
      </c>
      <c r="G144" s="183" t="s">
        <v>261</v>
      </c>
      <c r="H144" s="184">
        <v>11</v>
      </c>
      <c r="I144" s="185"/>
      <c r="J144" s="186">
        <f>ROUND(I144*H144,2)</f>
        <v>0</v>
      </c>
      <c r="K144" s="182" t="s">
        <v>233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143</v>
      </c>
      <c r="AT144" s="191" t="s">
        <v>229</v>
      </c>
      <c r="AU144" s="191" t="s">
        <v>82</v>
      </c>
      <c r="AY144" s="19" t="s">
        <v>226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143</v>
      </c>
      <c r="BM144" s="191" t="s">
        <v>4798</v>
      </c>
    </row>
    <row r="145" spans="1:65" s="2" customFormat="1" ht="11.25">
      <c r="A145" s="36"/>
      <c r="B145" s="37"/>
      <c r="C145" s="38"/>
      <c r="D145" s="193" t="s">
        <v>236</v>
      </c>
      <c r="E145" s="38"/>
      <c r="F145" s="194" t="s">
        <v>4799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236</v>
      </c>
      <c r="AU145" s="19" t="s">
        <v>82</v>
      </c>
    </row>
    <row r="146" spans="1:65" s="2" customFormat="1" ht="24.2" customHeight="1">
      <c r="A146" s="36"/>
      <c r="B146" s="37"/>
      <c r="C146" s="180" t="s">
        <v>8</v>
      </c>
      <c r="D146" s="180" t="s">
        <v>229</v>
      </c>
      <c r="E146" s="181" t="s">
        <v>4800</v>
      </c>
      <c r="F146" s="182" t="s">
        <v>4801</v>
      </c>
      <c r="G146" s="183" t="s">
        <v>261</v>
      </c>
      <c r="H146" s="184">
        <v>5</v>
      </c>
      <c r="I146" s="185"/>
      <c r="J146" s="186">
        <f>ROUND(I146*H146,2)</f>
        <v>0</v>
      </c>
      <c r="K146" s="182" t="s">
        <v>233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143</v>
      </c>
      <c r="AT146" s="191" t="s">
        <v>229</v>
      </c>
      <c r="AU146" s="191" t="s">
        <v>82</v>
      </c>
      <c r="AY146" s="19" t="s">
        <v>226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143</v>
      </c>
      <c r="BM146" s="191" t="s">
        <v>4802</v>
      </c>
    </row>
    <row r="147" spans="1:65" s="2" customFormat="1" ht="11.25">
      <c r="A147" s="36"/>
      <c r="B147" s="37"/>
      <c r="C147" s="38"/>
      <c r="D147" s="193" t="s">
        <v>236</v>
      </c>
      <c r="E147" s="38"/>
      <c r="F147" s="194" t="s">
        <v>4803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236</v>
      </c>
      <c r="AU147" s="19" t="s">
        <v>82</v>
      </c>
    </row>
    <row r="148" spans="1:65" s="2" customFormat="1" ht="24.2" customHeight="1">
      <c r="A148" s="36"/>
      <c r="B148" s="37"/>
      <c r="C148" s="180" t="s">
        <v>234</v>
      </c>
      <c r="D148" s="180" t="s">
        <v>229</v>
      </c>
      <c r="E148" s="181" t="s">
        <v>4804</v>
      </c>
      <c r="F148" s="182" t="s">
        <v>4805</v>
      </c>
      <c r="G148" s="183" t="s">
        <v>261</v>
      </c>
      <c r="H148" s="184">
        <v>1</v>
      </c>
      <c r="I148" s="185"/>
      <c r="J148" s="186">
        <f>ROUND(I148*H148,2)</f>
        <v>0</v>
      </c>
      <c r="K148" s="182" t="s">
        <v>233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143</v>
      </c>
      <c r="AT148" s="191" t="s">
        <v>229</v>
      </c>
      <c r="AU148" s="191" t="s">
        <v>82</v>
      </c>
      <c r="AY148" s="19" t="s">
        <v>226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143</v>
      </c>
      <c r="BM148" s="191" t="s">
        <v>4806</v>
      </c>
    </row>
    <row r="149" spans="1:65" s="2" customFormat="1" ht="11.25">
      <c r="A149" s="36"/>
      <c r="B149" s="37"/>
      <c r="C149" s="38"/>
      <c r="D149" s="193" t="s">
        <v>236</v>
      </c>
      <c r="E149" s="38"/>
      <c r="F149" s="194" t="s">
        <v>4807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236</v>
      </c>
      <c r="AU149" s="19" t="s">
        <v>82</v>
      </c>
    </row>
    <row r="150" spans="1:65" s="2" customFormat="1" ht="24.2" customHeight="1">
      <c r="A150" s="36"/>
      <c r="B150" s="37"/>
      <c r="C150" s="180" t="s">
        <v>316</v>
      </c>
      <c r="D150" s="180" t="s">
        <v>229</v>
      </c>
      <c r="E150" s="181" t="s">
        <v>4808</v>
      </c>
      <c r="F150" s="182" t="s">
        <v>4809</v>
      </c>
      <c r="G150" s="183" t="s">
        <v>261</v>
      </c>
      <c r="H150" s="184">
        <v>1</v>
      </c>
      <c r="I150" s="185"/>
      <c r="J150" s="186">
        <f>ROUND(I150*H150,2)</f>
        <v>0</v>
      </c>
      <c r="K150" s="182" t="s">
        <v>233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143</v>
      </c>
      <c r="AT150" s="191" t="s">
        <v>229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143</v>
      </c>
      <c r="BM150" s="191" t="s">
        <v>4810</v>
      </c>
    </row>
    <row r="151" spans="1:65" s="2" customFormat="1" ht="11.25">
      <c r="A151" s="36"/>
      <c r="B151" s="37"/>
      <c r="C151" s="38"/>
      <c r="D151" s="193" t="s">
        <v>236</v>
      </c>
      <c r="E151" s="38"/>
      <c r="F151" s="194" t="s">
        <v>4811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236</v>
      </c>
      <c r="AU151" s="19" t="s">
        <v>82</v>
      </c>
    </row>
    <row r="152" spans="1:65" s="2" customFormat="1" ht="24.2" customHeight="1">
      <c r="A152" s="36"/>
      <c r="B152" s="37"/>
      <c r="C152" s="180" t="s">
        <v>321</v>
      </c>
      <c r="D152" s="180" t="s">
        <v>229</v>
      </c>
      <c r="E152" s="181" t="s">
        <v>4812</v>
      </c>
      <c r="F152" s="182" t="s">
        <v>4813</v>
      </c>
      <c r="G152" s="183" t="s">
        <v>261</v>
      </c>
      <c r="H152" s="184">
        <v>1</v>
      </c>
      <c r="I152" s="185"/>
      <c r="J152" s="186">
        <f>ROUND(I152*H152,2)</f>
        <v>0</v>
      </c>
      <c r="K152" s="182" t="s">
        <v>233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143</v>
      </c>
      <c r="AT152" s="191" t="s">
        <v>229</v>
      </c>
      <c r="AU152" s="191" t="s">
        <v>82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143</v>
      </c>
      <c r="BM152" s="191" t="s">
        <v>4814</v>
      </c>
    </row>
    <row r="153" spans="1:65" s="2" customFormat="1" ht="11.25">
      <c r="A153" s="36"/>
      <c r="B153" s="37"/>
      <c r="C153" s="38"/>
      <c r="D153" s="193" t="s">
        <v>236</v>
      </c>
      <c r="E153" s="38"/>
      <c r="F153" s="194" t="s">
        <v>4815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236</v>
      </c>
      <c r="AU153" s="19" t="s">
        <v>82</v>
      </c>
    </row>
    <row r="154" spans="1:65" s="2" customFormat="1" ht="24.2" customHeight="1">
      <c r="A154" s="36"/>
      <c r="B154" s="37"/>
      <c r="C154" s="180" t="s">
        <v>325</v>
      </c>
      <c r="D154" s="180" t="s">
        <v>229</v>
      </c>
      <c r="E154" s="181" t="s">
        <v>4816</v>
      </c>
      <c r="F154" s="182" t="s">
        <v>4817</v>
      </c>
      <c r="G154" s="183" t="s">
        <v>261</v>
      </c>
      <c r="H154" s="184">
        <v>11</v>
      </c>
      <c r="I154" s="185"/>
      <c r="J154" s="186">
        <f>ROUND(I154*H154,2)</f>
        <v>0</v>
      </c>
      <c r="K154" s="182" t="s">
        <v>233</v>
      </c>
      <c r="L154" s="41"/>
      <c r="M154" s="187" t="s">
        <v>19</v>
      </c>
      <c r="N154" s="188" t="s">
        <v>44</v>
      </c>
      <c r="O154" s="66"/>
      <c r="P154" s="189">
        <f>O154*H154</f>
        <v>0</v>
      </c>
      <c r="Q154" s="189">
        <v>0</v>
      </c>
      <c r="R154" s="189">
        <f>Q154*H154</f>
        <v>0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143</v>
      </c>
      <c r="AT154" s="191" t="s">
        <v>229</v>
      </c>
      <c r="AU154" s="191" t="s">
        <v>82</v>
      </c>
      <c r="AY154" s="19" t="s">
        <v>226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143</v>
      </c>
      <c r="BM154" s="191" t="s">
        <v>4818</v>
      </c>
    </row>
    <row r="155" spans="1:65" s="2" customFormat="1" ht="11.25">
      <c r="A155" s="36"/>
      <c r="B155" s="37"/>
      <c r="C155" s="38"/>
      <c r="D155" s="193" t="s">
        <v>236</v>
      </c>
      <c r="E155" s="38"/>
      <c r="F155" s="194" t="s">
        <v>4819</v>
      </c>
      <c r="G155" s="38"/>
      <c r="H155" s="38"/>
      <c r="I155" s="195"/>
      <c r="J155" s="38"/>
      <c r="K155" s="38"/>
      <c r="L155" s="41"/>
      <c r="M155" s="196"/>
      <c r="N155" s="197"/>
      <c r="O155" s="66"/>
      <c r="P155" s="66"/>
      <c r="Q155" s="66"/>
      <c r="R155" s="66"/>
      <c r="S155" s="66"/>
      <c r="T155" s="67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T155" s="19" t="s">
        <v>236</v>
      </c>
      <c r="AU155" s="19" t="s">
        <v>82</v>
      </c>
    </row>
    <row r="156" spans="1:65" s="2" customFormat="1" ht="24.2" customHeight="1">
      <c r="A156" s="36"/>
      <c r="B156" s="37"/>
      <c r="C156" s="180" t="s">
        <v>332</v>
      </c>
      <c r="D156" s="180" t="s">
        <v>229</v>
      </c>
      <c r="E156" s="181" t="s">
        <v>4820</v>
      </c>
      <c r="F156" s="182" t="s">
        <v>4821</v>
      </c>
      <c r="G156" s="183" t="s">
        <v>261</v>
      </c>
      <c r="H156" s="184">
        <v>5</v>
      </c>
      <c r="I156" s="185"/>
      <c r="J156" s="186">
        <f>ROUND(I156*H156,2)</f>
        <v>0</v>
      </c>
      <c r="K156" s="182" t="s">
        <v>233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143</v>
      </c>
      <c r="AT156" s="191" t="s">
        <v>229</v>
      </c>
      <c r="AU156" s="191" t="s">
        <v>82</v>
      </c>
      <c r="AY156" s="19" t="s">
        <v>226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143</v>
      </c>
      <c r="BM156" s="191" t="s">
        <v>4822</v>
      </c>
    </row>
    <row r="157" spans="1:65" s="2" customFormat="1" ht="11.25">
      <c r="A157" s="36"/>
      <c r="B157" s="37"/>
      <c r="C157" s="38"/>
      <c r="D157" s="193" t="s">
        <v>236</v>
      </c>
      <c r="E157" s="38"/>
      <c r="F157" s="194" t="s">
        <v>4823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236</v>
      </c>
      <c r="AU157" s="19" t="s">
        <v>82</v>
      </c>
    </row>
    <row r="158" spans="1:65" s="2" customFormat="1" ht="24.2" customHeight="1">
      <c r="A158" s="36"/>
      <c r="B158" s="37"/>
      <c r="C158" s="180" t="s">
        <v>7</v>
      </c>
      <c r="D158" s="180" t="s">
        <v>229</v>
      </c>
      <c r="E158" s="181" t="s">
        <v>4824</v>
      </c>
      <c r="F158" s="182" t="s">
        <v>4825</v>
      </c>
      <c r="G158" s="183" t="s">
        <v>261</v>
      </c>
      <c r="H158" s="184">
        <v>1</v>
      </c>
      <c r="I158" s="185"/>
      <c r="J158" s="186">
        <f>ROUND(I158*H158,2)</f>
        <v>0</v>
      </c>
      <c r="K158" s="182" t="s">
        <v>233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143</v>
      </c>
      <c r="AT158" s="191" t="s">
        <v>229</v>
      </c>
      <c r="AU158" s="191" t="s">
        <v>82</v>
      </c>
      <c r="AY158" s="19" t="s">
        <v>226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143</v>
      </c>
      <c r="BM158" s="191" t="s">
        <v>4826</v>
      </c>
    </row>
    <row r="159" spans="1:65" s="2" customFormat="1" ht="11.25">
      <c r="A159" s="36"/>
      <c r="B159" s="37"/>
      <c r="C159" s="38"/>
      <c r="D159" s="193" t="s">
        <v>236</v>
      </c>
      <c r="E159" s="38"/>
      <c r="F159" s="194" t="s">
        <v>4827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236</v>
      </c>
      <c r="AU159" s="19" t="s">
        <v>82</v>
      </c>
    </row>
    <row r="160" spans="1:65" s="2" customFormat="1" ht="24.2" customHeight="1">
      <c r="A160" s="36"/>
      <c r="B160" s="37"/>
      <c r="C160" s="180" t="s">
        <v>341</v>
      </c>
      <c r="D160" s="180" t="s">
        <v>229</v>
      </c>
      <c r="E160" s="181" t="s">
        <v>4828</v>
      </c>
      <c r="F160" s="182" t="s">
        <v>4829</v>
      </c>
      <c r="G160" s="183" t="s">
        <v>261</v>
      </c>
      <c r="H160" s="184">
        <v>1</v>
      </c>
      <c r="I160" s="185"/>
      <c r="J160" s="186">
        <f>ROUND(I160*H160,2)</f>
        <v>0</v>
      </c>
      <c r="K160" s="182" t="s">
        <v>233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143</v>
      </c>
      <c r="AT160" s="191" t="s">
        <v>229</v>
      </c>
      <c r="AU160" s="191" t="s">
        <v>82</v>
      </c>
      <c r="AY160" s="19" t="s">
        <v>226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143</v>
      </c>
      <c r="BM160" s="191" t="s">
        <v>4830</v>
      </c>
    </row>
    <row r="161" spans="1:65" s="2" customFormat="1" ht="11.25">
      <c r="A161" s="36"/>
      <c r="B161" s="37"/>
      <c r="C161" s="38"/>
      <c r="D161" s="193" t="s">
        <v>236</v>
      </c>
      <c r="E161" s="38"/>
      <c r="F161" s="194" t="s">
        <v>4831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236</v>
      </c>
      <c r="AU161" s="19" t="s">
        <v>82</v>
      </c>
    </row>
    <row r="162" spans="1:65" s="2" customFormat="1" ht="24.2" customHeight="1">
      <c r="A162" s="36"/>
      <c r="B162" s="37"/>
      <c r="C162" s="180" t="s">
        <v>346</v>
      </c>
      <c r="D162" s="180" t="s">
        <v>229</v>
      </c>
      <c r="E162" s="181" t="s">
        <v>4832</v>
      </c>
      <c r="F162" s="182" t="s">
        <v>4833</v>
      </c>
      <c r="G162" s="183" t="s">
        <v>261</v>
      </c>
      <c r="H162" s="184">
        <v>1</v>
      </c>
      <c r="I162" s="185"/>
      <c r="J162" s="186">
        <f>ROUND(I162*H162,2)</f>
        <v>0</v>
      </c>
      <c r="K162" s="182" t="s">
        <v>233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143</v>
      </c>
      <c r="AT162" s="191" t="s">
        <v>229</v>
      </c>
      <c r="AU162" s="191" t="s">
        <v>82</v>
      </c>
      <c r="AY162" s="19" t="s">
        <v>226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143</v>
      </c>
      <c r="BM162" s="191" t="s">
        <v>4834</v>
      </c>
    </row>
    <row r="163" spans="1:65" s="2" customFormat="1" ht="11.25">
      <c r="A163" s="36"/>
      <c r="B163" s="37"/>
      <c r="C163" s="38"/>
      <c r="D163" s="193" t="s">
        <v>236</v>
      </c>
      <c r="E163" s="38"/>
      <c r="F163" s="194" t="s">
        <v>4835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236</v>
      </c>
      <c r="AU163" s="19" t="s">
        <v>82</v>
      </c>
    </row>
    <row r="164" spans="1:65" s="2" customFormat="1" ht="24.2" customHeight="1">
      <c r="A164" s="36"/>
      <c r="B164" s="37"/>
      <c r="C164" s="180" t="s">
        <v>351</v>
      </c>
      <c r="D164" s="180" t="s">
        <v>229</v>
      </c>
      <c r="E164" s="181" t="s">
        <v>4836</v>
      </c>
      <c r="F164" s="182" t="s">
        <v>4837</v>
      </c>
      <c r="G164" s="183" t="s">
        <v>261</v>
      </c>
      <c r="H164" s="184">
        <v>11</v>
      </c>
      <c r="I164" s="185"/>
      <c r="J164" s="186">
        <f>ROUND(I164*H164,2)</f>
        <v>0</v>
      </c>
      <c r="K164" s="182" t="s">
        <v>233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143</v>
      </c>
      <c r="AT164" s="191" t="s">
        <v>229</v>
      </c>
      <c r="AU164" s="191" t="s">
        <v>82</v>
      </c>
      <c r="AY164" s="19" t="s">
        <v>226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143</v>
      </c>
      <c r="BM164" s="191" t="s">
        <v>4838</v>
      </c>
    </row>
    <row r="165" spans="1:65" s="2" customFormat="1" ht="11.25">
      <c r="A165" s="36"/>
      <c r="B165" s="37"/>
      <c r="C165" s="38"/>
      <c r="D165" s="193" t="s">
        <v>236</v>
      </c>
      <c r="E165" s="38"/>
      <c r="F165" s="194" t="s">
        <v>4839</v>
      </c>
      <c r="G165" s="38"/>
      <c r="H165" s="38"/>
      <c r="I165" s="195"/>
      <c r="J165" s="38"/>
      <c r="K165" s="38"/>
      <c r="L165" s="41"/>
      <c r="M165" s="196"/>
      <c r="N165" s="197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236</v>
      </c>
      <c r="AU165" s="19" t="s">
        <v>82</v>
      </c>
    </row>
    <row r="166" spans="1:65" s="2" customFormat="1" ht="24.2" customHeight="1">
      <c r="A166" s="36"/>
      <c r="B166" s="37"/>
      <c r="C166" s="180" t="s">
        <v>355</v>
      </c>
      <c r="D166" s="180" t="s">
        <v>229</v>
      </c>
      <c r="E166" s="181" t="s">
        <v>4840</v>
      </c>
      <c r="F166" s="182" t="s">
        <v>4841</v>
      </c>
      <c r="G166" s="183" t="s">
        <v>261</v>
      </c>
      <c r="H166" s="184">
        <v>5</v>
      </c>
      <c r="I166" s="185"/>
      <c r="J166" s="186">
        <f>ROUND(I166*H166,2)</f>
        <v>0</v>
      </c>
      <c r="K166" s="182" t="s">
        <v>233</v>
      </c>
      <c r="L166" s="41"/>
      <c r="M166" s="187" t="s">
        <v>19</v>
      </c>
      <c r="N166" s="188" t="s">
        <v>44</v>
      </c>
      <c r="O166" s="66"/>
      <c r="P166" s="189">
        <f>O166*H166</f>
        <v>0</v>
      </c>
      <c r="Q166" s="189">
        <v>0</v>
      </c>
      <c r="R166" s="189">
        <f>Q166*H166</f>
        <v>0</v>
      </c>
      <c r="S166" s="189">
        <v>0</v>
      </c>
      <c r="T166" s="190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91" t="s">
        <v>143</v>
      </c>
      <c r="AT166" s="191" t="s">
        <v>229</v>
      </c>
      <c r="AU166" s="191" t="s">
        <v>82</v>
      </c>
      <c r="AY166" s="19" t="s">
        <v>226</v>
      </c>
      <c r="BE166" s="192">
        <f>IF(N166="základní",J166,0)</f>
        <v>0</v>
      </c>
      <c r="BF166" s="192">
        <f>IF(N166="snížená",J166,0)</f>
        <v>0</v>
      </c>
      <c r="BG166" s="192">
        <f>IF(N166="zákl. přenesená",J166,0)</f>
        <v>0</v>
      </c>
      <c r="BH166" s="192">
        <f>IF(N166="sníž. přenesená",J166,0)</f>
        <v>0</v>
      </c>
      <c r="BI166" s="192">
        <f>IF(N166="nulová",J166,0)</f>
        <v>0</v>
      </c>
      <c r="BJ166" s="19" t="s">
        <v>80</v>
      </c>
      <c r="BK166" s="192">
        <f>ROUND(I166*H166,2)</f>
        <v>0</v>
      </c>
      <c r="BL166" s="19" t="s">
        <v>143</v>
      </c>
      <c r="BM166" s="191" t="s">
        <v>4842</v>
      </c>
    </row>
    <row r="167" spans="1:65" s="2" customFormat="1" ht="11.25">
      <c r="A167" s="36"/>
      <c r="B167" s="37"/>
      <c r="C167" s="38"/>
      <c r="D167" s="193" t="s">
        <v>236</v>
      </c>
      <c r="E167" s="38"/>
      <c r="F167" s="194" t="s">
        <v>4843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236</v>
      </c>
      <c r="AU167" s="19" t="s">
        <v>82</v>
      </c>
    </row>
    <row r="168" spans="1:65" s="2" customFormat="1" ht="37.9" customHeight="1">
      <c r="A168" s="36"/>
      <c r="B168" s="37"/>
      <c r="C168" s="180" t="s">
        <v>361</v>
      </c>
      <c r="D168" s="180" t="s">
        <v>229</v>
      </c>
      <c r="E168" s="181" t="s">
        <v>4844</v>
      </c>
      <c r="F168" s="182" t="s">
        <v>4845</v>
      </c>
      <c r="G168" s="183" t="s">
        <v>261</v>
      </c>
      <c r="H168" s="184">
        <v>99</v>
      </c>
      <c r="I168" s="185"/>
      <c r="J168" s="186">
        <f>ROUND(I168*H168,2)</f>
        <v>0</v>
      </c>
      <c r="K168" s="182" t="s">
        <v>233</v>
      </c>
      <c r="L168" s="41"/>
      <c r="M168" s="187" t="s">
        <v>19</v>
      </c>
      <c r="N168" s="188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143</v>
      </c>
      <c r="AT168" s="191" t="s">
        <v>229</v>
      </c>
      <c r="AU168" s="191" t="s">
        <v>82</v>
      </c>
      <c r="AY168" s="19" t="s">
        <v>226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143</v>
      </c>
      <c r="BM168" s="191" t="s">
        <v>4846</v>
      </c>
    </row>
    <row r="169" spans="1:65" s="2" customFormat="1" ht="11.25">
      <c r="A169" s="36"/>
      <c r="B169" s="37"/>
      <c r="C169" s="38"/>
      <c r="D169" s="193" t="s">
        <v>236</v>
      </c>
      <c r="E169" s="38"/>
      <c r="F169" s="194" t="s">
        <v>4847</v>
      </c>
      <c r="G169" s="38"/>
      <c r="H169" s="38"/>
      <c r="I169" s="195"/>
      <c r="J169" s="38"/>
      <c r="K169" s="38"/>
      <c r="L169" s="41"/>
      <c r="M169" s="196"/>
      <c r="N169" s="197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236</v>
      </c>
      <c r="AU169" s="19" t="s">
        <v>82</v>
      </c>
    </row>
    <row r="170" spans="1:65" s="2" customFormat="1" ht="37.9" customHeight="1">
      <c r="A170" s="36"/>
      <c r="B170" s="37"/>
      <c r="C170" s="180" t="s">
        <v>365</v>
      </c>
      <c r="D170" s="180" t="s">
        <v>229</v>
      </c>
      <c r="E170" s="181" t="s">
        <v>4848</v>
      </c>
      <c r="F170" s="182" t="s">
        <v>4849</v>
      </c>
      <c r="G170" s="183" t="s">
        <v>261</v>
      </c>
      <c r="H170" s="184">
        <v>45</v>
      </c>
      <c r="I170" s="185"/>
      <c r="J170" s="186">
        <f>ROUND(I170*H170,2)</f>
        <v>0</v>
      </c>
      <c r="K170" s="182" t="s">
        <v>233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143</v>
      </c>
      <c r="AT170" s="191" t="s">
        <v>229</v>
      </c>
      <c r="AU170" s="191" t="s">
        <v>82</v>
      </c>
      <c r="AY170" s="19" t="s">
        <v>226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143</v>
      </c>
      <c r="BM170" s="191" t="s">
        <v>4850</v>
      </c>
    </row>
    <row r="171" spans="1:65" s="2" customFormat="1" ht="11.25">
      <c r="A171" s="36"/>
      <c r="B171" s="37"/>
      <c r="C171" s="38"/>
      <c r="D171" s="193" t="s">
        <v>236</v>
      </c>
      <c r="E171" s="38"/>
      <c r="F171" s="194" t="s">
        <v>4851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236</v>
      </c>
      <c r="AU171" s="19" t="s">
        <v>82</v>
      </c>
    </row>
    <row r="172" spans="1:65" s="2" customFormat="1" ht="37.9" customHeight="1">
      <c r="A172" s="36"/>
      <c r="B172" s="37"/>
      <c r="C172" s="180" t="s">
        <v>371</v>
      </c>
      <c r="D172" s="180" t="s">
        <v>229</v>
      </c>
      <c r="E172" s="181" t="s">
        <v>4852</v>
      </c>
      <c r="F172" s="182" t="s">
        <v>4853</v>
      </c>
      <c r="G172" s="183" t="s">
        <v>261</v>
      </c>
      <c r="H172" s="184">
        <v>9</v>
      </c>
      <c r="I172" s="185"/>
      <c r="J172" s="186">
        <f>ROUND(I172*H172,2)</f>
        <v>0</v>
      </c>
      <c r="K172" s="182" t="s">
        <v>233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143</v>
      </c>
      <c r="AT172" s="191" t="s">
        <v>229</v>
      </c>
      <c r="AU172" s="191" t="s">
        <v>82</v>
      </c>
      <c r="AY172" s="19" t="s">
        <v>226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143</v>
      </c>
      <c r="BM172" s="191" t="s">
        <v>4854</v>
      </c>
    </row>
    <row r="173" spans="1:65" s="2" customFormat="1" ht="11.25">
      <c r="A173" s="36"/>
      <c r="B173" s="37"/>
      <c r="C173" s="38"/>
      <c r="D173" s="193" t="s">
        <v>236</v>
      </c>
      <c r="E173" s="38"/>
      <c r="F173" s="194" t="s">
        <v>4855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236</v>
      </c>
      <c r="AU173" s="19" t="s">
        <v>82</v>
      </c>
    </row>
    <row r="174" spans="1:65" s="2" customFormat="1" ht="37.9" customHeight="1">
      <c r="A174" s="36"/>
      <c r="B174" s="37"/>
      <c r="C174" s="180" t="s">
        <v>374</v>
      </c>
      <c r="D174" s="180" t="s">
        <v>229</v>
      </c>
      <c r="E174" s="181" t="s">
        <v>4856</v>
      </c>
      <c r="F174" s="182" t="s">
        <v>4857</v>
      </c>
      <c r="G174" s="183" t="s">
        <v>261</v>
      </c>
      <c r="H174" s="184">
        <v>9</v>
      </c>
      <c r="I174" s="185"/>
      <c r="J174" s="186">
        <f>ROUND(I174*H174,2)</f>
        <v>0</v>
      </c>
      <c r="K174" s="182" t="s">
        <v>233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143</v>
      </c>
      <c r="AT174" s="191" t="s">
        <v>229</v>
      </c>
      <c r="AU174" s="191" t="s">
        <v>82</v>
      </c>
      <c r="AY174" s="19" t="s">
        <v>226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143</v>
      </c>
      <c r="BM174" s="191" t="s">
        <v>4858</v>
      </c>
    </row>
    <row r="175" spans="1:65" s="2" customFormat="1" ht="11.25">
      <c r="A175" s="36"/>
      <c r="B175" s="37"/>
      <c r="C175" s="38"/>
      <c r="D175" s="193" t="s">
        <v>236</v>
      </c>
      <c r="E175" s="38"/>
      <c r="F175" s="194" t="s">
        <v>4859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236</v>
      </c>
      <c r="AU175" s="19" t="s">
        <v>82</v>
      </c>
    </row>
    <row r="176" spans="1:65" s="2" customFormat="1" ht="37.9" customHeight="1">
      <c r="A176" s="36"/>
      <c r="B176" s="37"/>
      <c r="C176" s="180" t="s">
        <v>380</v>
      </c>
      <c r="D176" s="180" t="s">
        <v>229</v>
      </c>
      <c r="E176" s="181" t="s">
        <v>4860</v>
      </c>
      <c r="F176" s="182" t="s">
        <v>4861</v>
      </c>
      <c r="G176" s="183" t="s">
        <v>261</v>
      </c>
      <c r="H176" s="184">
        <v>9</v>
      </c>
      <c r="I176" s="185"/>
      <c r="J176" s="186">
        <f>ROUND(I176*H176,2)</f>
        <v>0</v>
      </c>
      <c r="K176" s="182" t="s">
        <v>233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143</v>
      </c>
      <c r="AT176" s="191" t="s">
        <v>229</v>
      </c>
      <c r="AU176" s="191" t="s">
        <v>82</v>
      </c>
      <c r="AY176" s="19" t="s">
        <v>226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143</v>
      </c>
      <c r="BM176" s="191" t="s">
        <v>4862</v>
      </c>
    </row>
    <row r="177" spans="1:65" s="2" customFormat="1" ht="11.25">
      <c r="A177" s="36"/>
      <c r="B177" s="37"/>
      <c r="C177" s="38"/>
      <c r="D177" s="193" t="s">
        <v>236</v>
      </c>
      <c r="E177" s="38"/>
      <c r="F177" s="194" t="s">
        <v>4863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236</v>
      </c>
      <c r="AU177" s="19" t="s">
        <v>82</v>
      </c>
    </row>
    <row r="178" spans="1:65" s="2" customFormat="1" ht="33" customHeight="1">
      <c r="A178" s="36"/>
      <c r="B178" s="37"/>
      <c r="C178" s="180" t="s">
        <v>383</v>
      </c>
      <c r="D178" s="180" t="s">
        <v>229</v>
      </c>
      <c r="E178" s="181" t="s">
        <v>4864</v>
      </c>
      <c r="F178" s="182" t="s">
        <v>4865</v>
      </c>
      <c r="G178" s="183" t="s">
        <v>261</v>
      </c>
      <c r="H178" s="184">
        <v>44</v>
      </c>
      <c r="I178" s="185"/>
      <c r="J178" s="186">
        <f>ROUND(I178*H178,2)</f>
        <v>0</v>
      </c>
      <c r="K178" s="182" t="s">
        <v>233</v>
      </c>
      <c r="L178" s="41"/>
      <c r="M178" s="187" t="s">
        <v>19</v>
      </c>
      <c r="N178" s="188" t="s">
        <v>44</v>
      </c>
      <c r="O178" s="66"/>
      <c r="P178" s="189">
        <f>O178*H178</f>
        <v>0</v>
      </c>
      <c r="Q178" s="189">
        <v>0</v>
      </c>
      <c r="R178" s="189">
        <f>Q178*H178</f>
        <v>0</v>
      </c>
      <c r="S178" s="189">
        <v>0</v>
      </c>
      <c r="T178" s="190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91" t="s">
        <v>143</v>
      </c>
      <c r="AT178" s="191" t="s">
        <v>229</v>
      </c>
      <c r="AU178" s="191" t="s">
        <v>82</v>
      </c>
      <c r="AY178" s="19" t="s">
        <v>226</v>
      </c>
      <c r="BE178" s="192">
        <f>IF(N178="základní",J178,0)</f>
        <v>0</v>
      </c>
      <c r="BF178" s="192">
        <f>IF(N178="snížená",J178,0)</f>
        <v>0</v>
      </c>
      <c r="BG178" s="192">
        <f>IF(N178="zákl. přenesená",J178,0)</f>
        <v>0</v>
      </c>
      <c r="BH178" s="192">
        <f>IF(N178="sníž. přenesená",J178,0)</f>
        <v>0</v>
      </c>
      <c r="BI178" s="192">
        <f>IF(N178="nulová",J178,0)</f>
        <v>0</v>
      </c>
      <c r="BJ178" s="19" t="s">
        <v>80</v>
      </c>
      <c r="BK178" s="192">
        <f>ROUND(I178*H178,2)</f>
        <v>0</v>
      </c>
      <c r="BL178" s="19" t="s">
        <v>143</v>
      </c>
      <c r="BM178" s="191" t="s">
        <v>4866</v>
      </c>
    </row>
    <row r="179" spans="1:65" s="2" customFormat="1" ht="11.25">
      <c r="A179" s="36"/>
      <c r="B179" s="37"/>
      <c r="C179" s="38"/>
      <c r="D179" s="193" t="s">
        <v>236</v>
      </c>
      <c r="E179" s="38"/>
      <c r="F179" s="194" t="s">
        <v>4867</v>
      </c>
      <c r="G179" s="38"/>
      <c r="H179" s="38"/>
      <c r="I179" s="195"/>
      <c r="J179" s="38"/>
      <c r="K179" s="38"/>
      <c r="L179" s="41"/>
      <c r="M179" s="196"/>
      <c r="N179" s="197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236</v>
      </c>
      <c r="AU179" s="19" t="s">
        <v>82</v>
      </c>
    </row>
    <row r="180" spans="1:65" s="2" customFormat="1" ht="33" customHeight="1">
      <c r="A180" s="36"/>
      <c r="B180" s="37"/>
      <c r="C180" s="180" t="s">
        <v>246</v>
      </c>
      <c r="D180" s="180" t="s">
        <v>229</v>
      </c>
      <c r="E180" s="181" t="s">
        <v>4868</v>
      </c>
      <c r="F180" s="182" t="s">
        <v>4869</v>
      </c>
      <c r="G180" s="183" t="s">
        <v>261</v>
      </c>
      <c r="H180" s="184">
        <v>20</v>
      </c>
      <c r="I180" s="185"/>
      <c r="J180" s="186">
        <f>ROUND(I180*H180,2)</f>
        <v>0</v>
      </c>
      <c r="K180" s="182" t="s">
        <v>233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143</v>
      </c>
      <c r="AT180" s="191" t="s">
        <v>229</v>
      </c>
      <c r="AU180" s="191" t="s">
        <v>82</v>
      </c>
      <c r="AY180" s="19" t="s">
        <v>226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143</v>
      </c>
      <c r="BM180" s="191" t="s">
        <v>4870</v>
      </c>
    </row>
    <row r="181" spans="1:65" s="2" customFormat="1" ht="11.25">
      <c r="A181" s="36"/>
      <c r="B181" s="37"/>
      <c r="C181" s="38"/>
      <c r="D181" s="193" t="s">
        <v>236</v>
      </c>
      <c r="E181" s="38"/>
      <c r="F181" s="194" t="s">
        <v>4871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236</v>
      </c>
      <c r="AU181" s="19" t="s">
        <v>82</v>
      </c>
    </row>
    <row r="182" spans="1:65" s="2" customFormat="1" ht="33" customHeight="1">
      <c r="A182" s="36"/>
      <c r="B182" s="37"/>
      <c r="C182" s="180" t="s">
        <v>390</v>
      </c>
      <c r="D182" s="180" t="s">
        <v>229</v>
      </c>
      <c r="E182" s="181" t="s">
        <v>4872</v>
      </c>
      <c r="F182" s="182" t="s">
        <v>4873</v>
      </c>
      <c r="G182" s="183" t="s">
        <v>261</v>
      </c>
      <c r="H182" s="184">
        <v>4</v>
      </c>
      <c r="I182" s="185"/>
      <c r="J182" s="186">
        <f>ROUND(I182*H182,2)</f>
        <v>0</v>
      </c>
      <c r="K182" s="182" t="s">
        <v>233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143</v>
      </c>
      <c r="AT182" s="191" t="s">
        <v>229</v>
      </c>
      <c r="AU182" s="191" t="s">
        <v>82</v>
      </c>
      <c r="AY182" s="19" t="s">
        <v>226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143</v>
      </c>
      <c r="BM182" s="191" t="s">
        <v>4874</v>
      </c>
    </row>
    <row r="183" spans="1:65" s="2" customFormat="1" ht="11.25">
      <c r="A183" s="36"/>
      <c r="B183" s="37"/>
      <c r="C183" s="38"/>
      <c r="D183" s="193" t="s">
        <v>236</v>
      </c>
      <c r="E183" s="38"/>
      <c r="F183" s="194" t="s">
        <v>4875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236</v>
      </c>
      <c r="AU183" s="19" t="s">
        <v>82</v>
      </c>
    </row>
    <row r="184" spans="1:65" s="2" customFormat="1" ht="33" customHeight="1">
      <c r="A184" s="36"/>
      <c r="B184" s="37"/>
      <c r="C184" s="180" t="s">
        <v>397</v>
      </c>
      <c r="D184" s="180" t="s">
        <v>229</v>
      </c>
      <c r="E184" s="181" t="s">
        <v>4876</v>
      </c>
      <c r="F184" s="182" t="s">
        <v>4877</v>
      </c>
      <c r="G184" s="183" t="s">
        <v>261</v>
      </c>
      <c r="H184" s="184">
        <v>99</v>
      </c>
      <c r="I184" s="185"/>
      <c r="J184" s="186">
        <f>ROUND(I184*H184,2)</f>
        <v>0</v>
      </c>
      <c r="K184" s="182" t="s">
        <v>233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143</v>
      </c>
      <c r="AT184" s="191" t="s">
        <v>229</v>
      </c>
      <c r="AU184" s="191" t="s">
        <v>82</v>
      </c>
      <c r="AY184" s="19" t="s">
        <v>226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143</v>
      </c>
      <c r="BM184" s="191" t="s">
        <v>4878</v>
      </c>
    </row>
    <row r="185" spans="1:65" s="2" customFormat="1" ht="11.25">
      <c r="A185" s="36"/>
      <c r="B185" s="37"/>
      <c r="C185" s="38"/>
      <c r="D185" s="193" t="s">
        <v>236</v>
      </c>
      <c r="E185" s="38"/>
      <c r="F185" s="194" t="s">
        <v>4879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236</v>
      </c>
      <c r="AU185" s="19" t="s">
        <v>82</v>
      </c>
    </row>
    <row r="186" spans="1:65" s="2" customFormat="1" ht="33" customHeight="1">
      <c r="A186" s="36"/>
      <c r="B186" s="37"/>
      <c r="C186" s="180" t="s">
        <v>403</v>
      </c>
      <c r="D186" s="180" t="s">
        <v>229</v>
      </c>
      <c r="E186" s="181" t="s">
        <v>4880</v>
      </c>
      <c r="F186" s="182" t="s">
        <v>4881</v>
      </c>
      <c r="G186" s="183" t="s">
        <v>261</v>
      </c>
      <c r="H186" s="184">
        <v>45</v>
      </c>
      <c r="I186" s="185"/>
      <c r="J186" s="186">
        <f>ROUND(I186*H186,2)</f>
        <v>0</v>
      </c>
      <c r="K186" s="182" t="s">
        <v>233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143</v>
      </c>
      <c r="AT186" s="191" t="s">
        <v>229</v>
      </c>
      <c r="AU186" s="191" t="s">
        <v>82</v>
      </c>
      <c r="AY186" s="19" t="s">
        <v>226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143</v>
      </c>
      <c r="BM186" s="191" t="s">
        <v>4882</v>
      </c>
    </row>
    <row r="187" spans="1:65" s="2" customFormat="1" ht="11.25">
      <c r="A187" s="36"/>
      <c r="B187" s="37"/>
      <c r="C187" s="38"/>
      <c r="D187" s="193" t="s">
        <v>236</v>
      </c>
      <c r="E187" s="38"/>
      <c r="F187" s="194" t="s">
        <v>4883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236</v>
      </c>
      <c r="AU187" s="19" t="s">
        <v>82</v>
      </c>
    </row>
    <row r="188" spans="1:65" s="2" customFormat="1" ht="24.2" customHeight="1">
      <c r="A188" s="36"/>
      <c r="B188" s="37"/>
      <c r="C188" s="180" t="s">
        <v>408</v>
      </c>
      <c r="D188" s="180" t="s">
        <v>229</v>
      </c>
      <c r="E188" s="181" t="s">
        <v>4884</v>
      </c>
      <c r="F188" s="182" t="s">
        <v>4885</v>
      </c>
      <c r="G188" s="183" t="s">
        <v>261</v>
      </c>
      <c r="H188" s="184">
        <v>11</v>
      </c>
      <c r="I188" s="185"/>
      <c r="J188" s="186">
        <f>ROUND(I188*H188,2)</f>
        <v>0</v>
      </c>
      <c r="K188" s="182" t="s">
        <v>233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143</v>
      </c>
      <c r="AT188" s="191" t="s">
        <v>229</v>
      </c>
      <c r="AU188" s="191" t="s">
        <v>82</v>
      </c>
      <c r="AY188" s="19" t="s">
        <v>226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143</v>
      </c>
      <c r="BM188" s="191" t="s">
        <v>4886</v>
      </c>
    </row>
    <row r="189" spans="1:65" s="2" customFormat="1" ht="11.25">
      <c r="A189" s="36"/>
      <c r="B189" s="37"/>
      <c r="C189" s="38"/>
      <c r="D189" s="193" t="s">
        <v>236</v>
      </c>
      <c r="E189" s="38"/>
      <c r="F189" s="194" t="s">
        <v>4887</v>
      </c>
      <c r="G189" s="38"/>
      <c r="H189" s="38"/>
      <c r="I189" s="195"/>
      <c r="J189" s="38"/>
      <c r="K189" s="38"/>
      <c r="L189" s="41"/>
      <c r="M189" s="196"/>
      <c r="N189" s="197"/>
      <c r="O189" s="66"/>
      <c r="P189" s="66"/>
      <c r="Q189" s="66"/>
      <c r="R189" s="66"/>
      <c r="S189" s="66"/>
      <c r="T189" s="67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9" t="s">
        <v>236</v>
      </c>
      <c r="AU189" s="19" t="s">
        <v>82</v>
      </c>
    </row>
    <row r="190" spans="1:65" s="2" customFormat="1" ht="24.2" customHeight="1">
      <c r="A190" s="36"/>
      <c r="B190" s="37"/>
      <c r="C190" s="180" t="s">
        <v>412</v>
      </c>
      <c r="D190" s="180" t="s">
        <v>229</v>
      </c>
      <c r="E190" s="181" t="s">
        <v>4888</v>
      </c>
      <c r="F190" s="182" t="s">
        <v>4889</v>
      </c>
      <c r="G190" s="183" t="s">
        <v>261</v>
      </c>
      <c r="H190" s="184">
        <v>5</v>
      </c>
      <c r="I190" s="185"/>
      <c r="J190" s="186">
        <f>ROUND(I190*H190,2)</f>
        <v>0</v>
      </c>
      <c r="K190" s="182" t="s">
        <v>233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143</v>
      </c>
      <c r="AT190" s="191" t="s">
        <v>229</v>
      </c>
      <c r="AU190" s="191" t="s">
        <v>82</v>
      </c>
      <c r="AY190" s="19" t="s">
        <v>226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143</v>
      </c>
      <c r="BM190" s="191" t="s">
        <v>4890</v>
      </c>
    </row>
    <row r="191" spans="1:65" s="2" customFormat="1" ht="11.25">
      <c r="A191" s="36"/>
      <c r="B191" s="37"/>
      <c r="C191" s="38"/>
      <c r="D191" s="193" t="s">
        <v>236</v>
      </c>
      <c r="E191" s="38"/>
      <c r="F191" s="194" t="s">
        <v>4891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236</v>
      </c>
      <c r="AU191" s="19" t="s">
        <v>82</v>
      </c>
    </row>
    <row r="192" spans="1:65" s="2" customFormat="1" ht="24.2" customHeight="1">
      <c r="A192" s="36"/>
      <c r="B192" s="37"/>
      <c r="C192" s="180" t="s">
        <v>417</v>
      </c>
      <c r="D192" s="180" t="s">
        <v>229</v>
      </c>
      <c r="E192" s="181" t="s">
        <v>4892</v>
      </c>
      <c r="F192" s="182" t="s">
        <v>4893</v>
      </c>
      <c r="G192" s="183" t="s">
        <v>261</v>
      </c>
      <c r="H192" s="184">
        <v>1</v>
      </c>
      <c r="I192" s="185"/>
      <c r="J192" s="186">
        <f>ROUND(I192*H192,2)</f>
        <v>0</v>
      </c>
      <c r="K192" s="182" t="s">
        <v>233</v>
      </c>
      <c r="L192" s="41"/>
      <c r="M192" s="187" t="s">
        <v>19</v>
      </c>
      <c r="N192" s="188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143</v>
      </c>
      <c r="AT192" s="191" t="s">
        <v>229</v>
      </c>
      <c r="AU192" s="191" t="s">
        <v>82</v>
      </c>
      <c r="AY192" s="19" t="s">
        <v>226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143</v>
      </c>
      <c r="BM192" s="191" t="s">
        <v>4894</v>
      </c>
    </row>
    <row r="193" spans="1:65" s="2" customFormat="1" ht="11.25">
      <c r="A193" s="36"/>
      <c r="B193" s="37"/>
      <c r="C193" s="38"/>
      <c r="D193" s="193" t="s">
        <v>236</v>
      </c>
      <c r="E193" s="38"/>
      <c r="F193" s="194" t="s">
        <v>4895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236</v>
      </c>
      <c r="AU193" s="19" t="s">
        <v>82</v>
      </c>
    </row>
    <row r="194" spans="1:65" s="2" customFormat="1" ht="24.2" customHeight="1">
      <c r="A194" s="36"/>
      <c r="B194" s="37"/>
      <c r="C194" s="180" t="s">
        <v>425</v>
      </c>
      <c r="D194" s="180" t="s">
        <v>229</v>
      </c>
      <c r="E194" s="181" t="s">
        <v>4896</v>
      </c>
      <c r="F194" s="182" t="s">
        <v>4897</v>
      </c>
      <c r="G194" s="183" t="s">
        <v>261</v>
      </c>
      <c r="H194" s="184">
        <v>1</v>
      </c>
      <c r="I194" s="185"/>
      <c r="J194" s="186">
        <f>ROUND(I194*H194,2)</f>
        <v>0</v>
      </c>
      <c r="K194" s="182" t="s">
        <v>233</v>
      </c>
      <c r="L194" s="41"/>
      <c r="M194" s="187" t="s">
        <v>19</v>
      </c>
      <c r="N194" s="188" t="s">
        <v>44</v>
      </c>
      <c r="O194" s="66"/>
      <c r="P194" s="189">
        <f>O194*H194</f>
        <v>0</v>
      </c>
      <c r="Q194" s="189">
        <v>0</v>
      </c>
      <c r="R194" s="189">
        <f>Q194*H194</f>
        <v>0</v>
      </c>
      <c r="S194" s="189">
        <v>0</v>
      </c>
      <c r="T194" s="190">
        <f>S194*H194</f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91" t="s">
        <v>143</v>
      </c>
      <c r="AT194" s="191" t="s">
        <v>229</v>
      </c>
      <c r="AU194" s="191" t="s">
        <v>82</v>
      </c>
      <c r="AY194" s="19" t="s">
        <v>226</v>
      </c>
      <c r="BE194" s="192">
        <f>IF(N194="základní",J194,0)</f>
        <v>0</v>
      </c>
      <c r="BF194" s="192">
        <f>IF(N194="snížená",J194,0)</f>
        <v>0</v>
      </c>
      <c r="BG194" s="192">
        <f>IF(N194="zákl. přenesená",J194,0)</f>
        <v>0</v>
      </c>
      <c r="BH194" s="192">
        <f>IF(N194="sníž. přenesená",J194,0)</f>
        <v>0</v>
      </c>
      <c r="BI194" s="192">
        <f>IF(N194="nulová",J194,0)</f>
        <v>0</v>
      </c>
      <c r="BJ194" s="19" t="s">
        <v>80</v>
      </c>
      <c r="BK194" s="192">
        <f>ROUND(I194*H194,2)</f>
        <v>0</v>
      </c>
      <c r="BL194" s="19" t="s">
        <v>143</v>
      </c>
      <c r="BM194" s="191" t="s">
        <v>4898</v>
      </c>
    </row>
    <row r="195" spans="1:65" s="2" customFormat="1" ht="11.25">
      <c r="A195" s="36"/>
      <c r="B195" s="37"/>
      <c r="C195" s="38"/>
      <c r="D195" s="193" t="s">
        <v>236</v>
      </c>
      <c r="E195" s="38"/>
      <c r="F195" s="194" t="s">
        <v>4899</v>
      </c>
      <c r="G195" s="38"/>
      <c r="H195" s="38"/>
      <c r="I195" s="195"/>
      <c r="J195" s="38"/>
      <c r="K195" s="38"/>
      <c r="L195" s="41"/>
      <c r="M195" s="196"/>
      <c r="N195" s="197"/>
      <c r="O195" s="66"/>
      <c r="P195" s="66"/>
      <c r="Q195" s="66"/>
      <c r="R195" s="66"/>
      <c r="S195" s="66"/>
      <c r="T195" s="67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T195" s="19" t="s">
        <v>236</v>
      </c>
      <c r="AU195" s="19" t="s">
        <v>82</v>
      </c>
    </row>
    <row r="196" spans="1:65" s="2" customFormat="1" ht="16.5" customHeight="1">
      <c r="A196" s="36"/>
      <c r="B196" s="37"/>
      <c r="C196" s="180" t="s">
        <v>431</v>
      </c>
      <c r="D196" s="180" t="s">
        <v>229</v>
      </c>
      <c r="E196" s="181" t="s">
        <v>80</v>
      </c>
      <c r="F196" s="182" t="s">
        <v>4900</v>
      </c>
      <c r="G196" s="183" t="s">
        <v>261</v>
      </c>
      <c r="H196" s="184">
        <v>21</v>
      </c>
      <c r="I196" s="185"/>
      <c r="J196" s="186">
        <f>ROUND(I196*H196,2)</f>
        <v>0</v>
      </c>
      <c r="K196" s="182" t="s">
        <v>19</v>
      </c>
      <c r="L196" s="41"/>
      <c r="M196" s="187" t="s">
        <v>19</v>
      </c>
      <c r="N196" s="188" t="s">
        <v>44</v>
      </c>
      <c r="O196" s="66"/>
      <c r="P196" s="189">
        <f>O196*H196</f>
        <v>0</v>
      </c>
      <c r="Q196" s="189">
        <v>0</v>
      </c>
      <c r="R196" s="189">
        <f>Q196*H196</f>
        <v>0</v>
      </c>
      <c r="S196" s="189">
        <v>0</v>
      </c>
      <c r="T196" s="190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91" t="s">
        <v>143</v>
      </c>
      <c r="AT196" s="191" t="s">
        <v>229</v>
      </c>
      <c r="AU196" s="191" t="s">
        <v>82</v>
      </c>
      <c r="AY196" s="19" t="s">
        <v>226</v>
      </c>
      <c r="BE196" s="192">
        <f>IF(N196="základní",J196,0)</f>
        <v>0</v>
      </c>
      <c r="BF196" s="192">
        <f>IF(N196="snížená",J196,0)</f>
        <v>0</v>
      </c>
      <c r="BG196" s="192">
        <f>IF(N196="zákl. přenesená",J196,0)</f>
        <v>0</v>
      </c>
      <c r="BH196" s="192">
        <f>IF(N196="sníž. přenesená",J196,0)</f>
        <v>0</v>
      </c>
      <c r="BI196" s="192">
        <f>IF(N196="nulová",J196,0)</f>
        <v>0</v>
      </c>
      <c r="BJ196" s="19" t="s">
        <v>80</v>
      </c>
      <c r="BK196" s="192">
        <f>ROUND(I196*H196,2)</f>
        <v>0</v>
      </c>
      <c r="BL196" s="19" t="s">
        <v>143</v>
      </c>
      <c r="BM196" s="191" t="s">
        <v>4901</v>
      </c>
    </row>
    <row r="197" spans="1:65" s="2" customFormat="1" ht="24.2" customHeight="1">
      <c r="A197" s="36"/>
      <c r="B197" s="37"/>
      <c r="C197" s="180" t="s">
        <v>443</v>
      </c>
      <c r="D197" s="180" t="s">
        <v>229</v>
      </c>
      <c r="E197" s="181" t="s">
        <v>4902</v>
      </c>
      <c r="F197" s="182" t="s">
        <v>4903</v>
      </c>
      <c r="G197" s="183" t="s">
        <v>4904</v>
      </c>
      <c r="H197" s="184">
        <v>186</v>
      </c>
      <c r="I197" s="185"/>
      <c r="J197" s="186">
        <f>ROUND(I197*H197,2)</f>
        <v>0</v>
      </c>
      <c r="K197" s="182" t="s">
        <v>233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0</v>
      </c>
      <c r="R197" s="189">
        <f>Q197*H197</f>
        <v>0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143</v>
      </c>
      <c r="AT197" s="191" t="s">
        <v>229</v>
      </c>
      <c r="AU197" s="191" t="s">
        <v>82</v>
      </c>
      <c r="AY197" s="19" t="s">
        <v>226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143</v>
      </c>
      <c r="BM197" s="191" t="s">
        <v>4905</v>
      </c>
    </row>
    <row r="198" spans="1:65" s="2" customFormat="1" ht="11.25">
      <c r="A198" s="36"/>
      <c r="B198" s="37"/>
      <c r="C198" s="38"/>
      <c r="D198" s="193" t="s">
        <v>236</v>
      </c>
      <c r="E198" s="38"/>
      <c r="F198" s="194" t="s">
        <v>4906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236</v>
      </c>
      <c r="AU198" s="19" t="s">
        <v>82</v>
      </c>
    </row>
    <row r="199" spans="1:65" s="2" customFormat="1" ht="21.75" customHeight="1">
      <c r="A199" s="36"/>
      <c r="B199" s="37"/>
      <c r="C199" s="180" t="s">
        <v>448</v>
      </c>
      <c r="D199" s="180" t="s">
        <v>229</v>
      </c>
      <c r="E199" s="181" t="s">
        <v>4907</v>
      </c>
      <c r="F199" s="182" t="s">
        <v>4908</v>
      </c>
      <c r="G199" s="183" t="s">
        <v>261</v>
      </c>
      <c r="H199" s="184">
        <v>8</v>
      </c>
      <c r="I199" s="185"/>
      <c r="J199" s="186">
        <f>ROUND(I199*H199,2)</f>
        <v>0</v>
      </c>
      <c r="K199" s="182" t="s">
        <v>233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143</v>
      </c>
      <c r="AT199" s="191" t="s">
        <v>229</v>
      </c>
      <c r="AU199" s="191" t="s">
        <v>82</v>
      </c>
      <c r="AY199" s="19" t="s">
        <v>226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143</v>
      </c>
      <c r="BM199" s="191" t="s">
        <v>4909</v>
      </c>
    </row>
    <row r="200" spans="1:65" s="2" customFormat="1" ht="11.25">
      <c r="A200" s="36"/>
      <c r="B200" s="37"/>
      <c r="C200" s="38"/>
      <c r="D200" s="193" t="s">
        <v>236</v>
      </c>
      <c r="E200" s="38"/>
      <c r="F200" s="194" t="s">
        <v>4910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236</v>
      </c>
      <c r="AU200" s="19" t="s">
        <v>82</v>
      </c>
    </row>
    <row r="201" spans="1:65" s="2" customFormat="1" ht="24.2" customHeight="1">
      <c r="A201" s="36"/>
      <c r="B201" s="37"/>
      <c r="C201" s="180" t="s">
        <v>452</v>
      </c>
      <c r="D201" s="180" t="s">
        <v>229</v>
      </c>
      <c r="E201" s="181" t="s">
        <v>4911</v>
      </c>
      <c r="F201" s="182" t="s">
        <v>4912</v>
      </c>
      <c r="G201" s="183" t="s">
        <v>261</v>
      </c>
      <c r="H201" s="184">
        <v>4</v>
      </c>
      <c r="I201" s="185"/>
      <c r="J201" s="186">
        <f>ROUND(I201*H201,2)</f>
        <v>0</v>
      </c>
      <c r="K201" s="182" t="s">
        <v>233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143</v>
      </c>
      <c r="AT201" s="191" t="s">
        <v>229</v>
      </c>
      <c r="AU201" s="191" t="s">
        <v>82</v>
      </c>
      <c r="AY201" s="19" t="s">
        <v>226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143</v>
      </c>
      <c r="BM201" s="191" t="s">
        <v>4913</v>
      </c>
    </row>
    <row r="202" spans="1:65" s="2" customFormat="1" ht="11.25">
      <c r="A202" s="36"/>
      <c r="B202" s="37"/>
      <c r="C202" s="38"/>
      <c r="D202" s="193" t="s">
        <v>236</v>
      </c>
      <c r="E202" s="38"/>
      <c r="F202" s="194" t="s">
        <v>4914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236</v>
      </c>
      <c r="AU202" s="19" t="s">
        <v>82</v>
      </c>
    </row>
    <row r="203" spans="1:65" s="2" customFormat="1" ht="16.5" customHeight="1">
      <c r="A203" s="36"/>
      <c r="B203" s="37"/>
      <c r="C203" s="180" t="s">
        <v>456</v>
      </c>
      <c r="D203" s="180" t="s">
        <v>229</v>
      </c>
      <c r="E203" s="181" t="s">
        <v>4915</v>
      </c>
      <c r="F203" s="182" t="s">
        <v>4916</v>
      </c>
      <c r="G203" s="183" t="s">
        <v>328</v>
      </c>
      <c r="H203" s="184">
        <v>36</v>
      </c>
      <c r="I203" s="185"/>
      <c r="J203" s="186">
        <f>ROUND(I203*H203,2)</f>
        <v>0</v>
      </c>
      <c r="K203" s="182" t="s">
        <v>233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1.12529E-2</v>
      </c>
      <c r="R203" s="189">
        <f>Q203*H203</f>
        <v>0.40510439999999998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143</v>
      </c>
      <c r="AT203" s="191" t="s">
        <v>229</v>
      </c>
      <c r="AU203" s="191" t="s">
        <v>82</v>
      </c>
      <c r="AY203" s="19" t="s">
        <v>226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143</v>
      </c>
      <c r="BM203" s="191" t="s">
        <v>4917</v>
      </c>
    </row>
    <row r="204" spans="1:65" s="2" customFormat="1" ht="11.25">
      <c r="A204" s="36"/>
      <c r="B204" s="37"/>
      <c r="C204" s="38"/>
      <c r="D204" s="193" t="s">
        <v>236</v>
      </c>
      <c r="E204" s="38"/>
      <c r="F204" s="194" t="s">
        <v>4918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236</v>
      </c>
      <c r="AU204" s="19" t="s">
        <v>82</v>
      </c>
    </row>
    <row r="205" spans="1:65" s="2" customFormat="1" ht="21.75" customHeight="1">
      <c r="A205" s="36"/>
      <c r="B205" s="37"/>
      <c r="C205" s="180" t="s">
        <v>463</v>
      </c>
      <c r="D205" s="180" t="s">
        <v>229</v>
      </c>
      <c r="E205" s="181" t="s">
        <v>4919</v>
      </c>
      <c r="F205" s="182" t="s">
        <v>4920</v>
      </c>
      <c r="G205" s="183" t="s">
        <v>328</v>
      </c>
      <c r="H205" s="184">
        <v>36</v>
      </c>
      <c r="I205" s="185"/>
      <c r="J205" s="186">
        <f>ROUND(I205*H205,2)</f>
        <v>0</v>
      </c>
      <c r="K205" s="182" t="s">
        <v>233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143</v>
      </c>
      <c r="AT205" s="191" t="s">
        <v>229</v>
      </c>
      <c r="AU205" s="191" t="s">
        <v>82</v>
      </c>
      <c r="AY205" s="19" t="s">
        <v>226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143</v>
      </c>
      <c r="BM205" s="191" t="s">
        <v>4921</v>
      </c>
    </row>
    <row r="206" spans="1:65" s="2" customFormat="1" ht="11.25">
      <c r="A206" s="36"/>
      <c r="B206" s="37"/>
      <c r="C206" s="38"/>
      <c r="D206" s="193" t="s">
        <v>236</v>
      </c>
      <c r="E206" s="38"/>
      <c r="F206" s="194" t="s">
        <v>4922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236</v>
      </c>
      <c r="AU206" s="19" t="s">
        <v>82</v>
      </c>
    </row>
    <row r="207" spans="1:65" s="2" customFormat="1" ht="24.2" customHeight="1">
      <c r="A207" s="36"/>
      <c r="B207" s="37"/>
      <c r="C207" s="180" t="s">
        <v>470</v>
      </c>
      <c r="D207" s="180" t="s">
        <v>229</v>
      </c>
      <c r="E207" s="181" t="s">
        <v>4923</v>
      </c>
      <c r="F207" s="182" t="s">
        <v>4924</v>
      </c>
      <c r="G207" s="183" t="s">
        <v>261</v>
      </c>
      <c r="H207" s="184">
        <v>10</v>
      </c>
      <c r="I207" s="185"/>
      <c r="J207" s="186">
        <f>ROUND(I207*H207,2)</f>
        <v>0</v>
      </c>
      <c r="K207" s="182" t="s">
        <v>233</v>
      </c>
      <c r="L207" s="41"/>
      <c r="M207" s="187" t="s">
        <v>19</v>
      </c>
      <c r="N207" s="188" t="s">
        <v>44</v>
      </c>
      <c r="O207" s="66"/>
      <c r="P207" s="189">
        <f>O207*H207</f>
        <v>0</v>
      </c>
      <c r="Q207" s="189">
        <v>2.1351999999999999E-2</v>
      </c>
      <c r="R207" s="189">
        <f>Q207*H207</f>
        <v>0.21351999999999999</v>
      </c>
      <c r="S207" s="189">
        <v>0</v>
      </c>
      <c r="T207" s="190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91" t="s">
        <v>143</v>
      </c>
      <c r="AT207" s="191" t="s">
        <v>229</v>
      </c>
      <c r="AU207" s="191" t="s">
        <v>82</v>
      </c>
      <c r="AY207" s="19" t="s">
        <v>226</v>
      </c>
      <c r="BE207" s="192">
        <f>IF(N207="základní",J207,0)</f>
        <v>0</v>
      </c>
      <c r="BF207" s="192">
        <f>IF(N207="snížená",J207,0)</f>
        <v>0</v>
      </c>
      <c r="BG207" s="192">
        <f>IF(N207="zákl. přenesená",J207,0)</f>
        <v>0</v>
      </c>
      <c r="BH207" s="192">
        <f>IF(N207="sníž. přenesená",J207,0)</f>
        <v>0</v>
      </c>
      <c r="BI207" s="192">
        <f>IF(N207="nulová",J207,0)</f>
        <v>0</v>
      </c>
      <c r="BJ207" s="19" t="s">
        <v>80</v>
      </c>
      <c r="BK207" s="192">
        <f>ROUND(I207*H207,2)</f>
        <v>0</v>
      </c>
      <c r="BL207" s="19" t="s">
        <v>143</v>
      </c>
      <c r="BM207" s="191" t="s">
        <v>4925</v>
      </c>
    </row>
    <row r="208" spans="1:65" s="2" customFormat="1" ht="11.25">
      <c r="A208" s="36"/>
      <c r="B208" s="37"/>
      <c r="C208" s="38"/>
      <c r="D208" s="193" t="s">
        <v>236</v>
      </c>
      <c r="E208" s="38"/>
      <c r="F208" s="194" t="s">
        <v>4926</v>
      </c>
      <c r="G208" s="38"/>
      <c r="H208" s="38"/>
      <c r="I208" s="195"/>
      <c r="J208" s="38"/>
      <c r="K208" s="38"/>
      <c r="L208" s="41"/>
      <c r="M208" s="196"/>
      <c r="N208" s="197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236</v>
      </c>
      <c r="AU208" s="19" t="s">
        <v>82</v>
      </c>
    </row>
    <row r="209" spans="1:65" s="13" customFormat="1" ht="11.25">
      <c r="B209" s="198"/>
      <c r="C209" s="199"/>
      <c r="D209" s="200" t="s">
        <v>238</v>
      </c>
      <c r="E209" s="201" t="s">
        <v>19</v>
      </c>
      <c r="F209" s="202" t="s">
        <v>4927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238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226</v>
      </c>
    </row>
    <row r="210" spans="1:65" s="13" customFormat="1" ht="11.25">
      <c r="B210" s="198"/>
      <c r="C210" s="199"/>
      <c r="D210" s="200" t="s">
        <v>238</v>
      </c>
      <c r="E210" s="201" t="s">
        <v>19</v>
      </c>
      <c r="F210" s="202" t="s">
        <v>4928</v>
      </c>
      <c r="G210" s="199"/>
      <c r="H210" s="201" t="s">
        <v>19</v>
      </c>
      <c r="I210" s="203"/>
      <c r="J210" s="199"/>
      <c r="K210" s="199"/>
      <c r="L210" s="204"/>
      <c r="M210" s="205"/>
      <c r="N210" s="206"/>
      <c r="O210" s="206"/>
      <c r="P210" s="206"/>
      <c r="Q210" s="206"/>
      <c r="R210" s="206"/>
      <c r="S210" s="206"/>
      <c r="T210" s="207"/>
      <c r="AT210" s="208" t="s">
        <v>238</v>
      </c>
      <c r="AU210" s="208" t="s">
        <v>82</v>
      </c>
      <c r="AV210" s="13" t="s">
        <v>80</v>
      </c>
      <c r="AW210" s="13" t="s">
        <v>35</v>
      </c>
      <c r="AX210" s="13" t="s">
        <v>73</v>
      </c>
      <c r="AY210" s="208" t="s">
        <v>226</v>
      </c>
    </row>
    <row r="211" spans="1:65" s="14" customFormat="1" ht="11.25">
      <c r="B211" s="209"/>
      <c r="C211" s="210"/>
      <c r="D211" s="200" t="s">
        <v>238</v>
      </c>
      <c r="E211" s="211" t="s">
        <v>19</v>
      </c>
      <c r="F211" s="212" t="s">
        <v>4929</v>
      </c>
      <c r="G211" s="210"/>
      <c r="H211" s="213">
        <v>10</v>
      </c>
      <c r="I211" s="214"/>
      <c r="J211" s="210"/>
      <c r="K211" s="210"/>
      <c r="L211" s="215"/>
      <c r="M211" s="216"/>
      <c r="N211" s="217"/>
      <c r="O211" s="217"/>
      <c r="P211" s="217"/>
      <c r="Q211" s="217"/>
      <c r="R211" s="217"/>
      <c r="S211" s="217"/>
      <c r="T211" s="218"/>
      <c r="AT211" s="219" t="s">
        <v>238</v>
      </c>
      <c r="AU211" s="219" t="s">
        <v>82</v>
      </c>
      <c r="AV211" s="14" t="s">
        <v>82</v>
      </c>
      <c r="AW211" s="14" t="s">
        <v>35</v>
      </c>
      <c r="AX211" s="14" t="s">
        <v>73</v>
      </c>
      <c r="AY211" s="219" t="s">
        <v>226</v>
      </c>
    </row>
    <row r="212" spans="1:65" s="15" customFormat="1" ht="11.25">
      <c r="B212" s="220"/>
      <c r="C212" s="221"/>
      <c r="D212" s="200" t="s">
        <v>238</v>
      </c>
      <c r="E212" s="222" t="s">
        <v>19</v>
      </c>
      <c r="F212" s="223" t="s">
        <v>241</v>
      </c>
      <c r="G212" s="221"/>
      <c r="H212" s="224">
        <v>10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238</v>
      </c>
      <c r="AU212" s="230" t="s">
        <v>82</v>
      </c>
      <c r="AV212" s="15" t="s">
        <v>143</v>
      </c>
      <c r="AW212" s="15" t="s">
        <v>35</v>
      </c>
      <c r="AX212" s="15" t="s">
        <v>80</v>
      </c>
      <c r="AY212" s="230" t="s">
        <v>226</v>
      </c>
    </row>
    <row r="213" spans="1:65" s="2" customFormat="1" ht="24.2" customHeight="1">
      <c r="A213" s="36"/>
      <c r="B213" s="37"/>
      <c r="C213" s="180" t="s">
        <v>477</v>
      </c>
      <c r="D213" s="180" t="s">
        <v>229</v>
      </c>
      <c r="E213" s="181" t="s">
        <v>4930</v>
      </c>
      <c r="F213" s="182" t="s">
        <v>4931</v>
      </c>
      <c r="G213" s="183" t="s">
        <v>261</v>
      </c>
      <c r="H213" s="184">
        <v>9</v>
      </c>
      <c r="I213" s="185"/>
      <c r="J213" s="186">
        <f>ROUND(I213*H213,2)</f>
        <v>0</v>
      </c>
      <c r="K213" s="182" t="s">
        <v>233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4.69766E-2</v>
      </c>
      <c r="R213" s="189">
        <f>Q213*H213</f>
        <v>0.42278939999999998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143</v>
      </c>
      <c r="AT213" s="191" t="s">
        <v>229</v>
      </c>
      <c r="AU213" s="191" t="s">
        <v>82</v>
      </c>
      <c r="AY213" s="19" t="s">
        <v>226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143</v>
      </c>
      <c r="BM213" s="191" t="s">
        <v>4932</v>
      </c>
    </row>
    <row r="214" spans="1:65" s="2" customFormat="1" ht="11.25">
      <c r="A214" s="36"/>
      <c r="B214" s="37"/>
      <c r="C214" s="38"/>
      <c r="D214" s="193" t="s">
        <v>236</v>
      </c>
      <c r="E214" s="38"/>
      <c r="F214" s="194" t="s">
        <v>4933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236</v>
      </c>
      <c r="AU214" s="19" t="s">
        <v>82</v>
      </c>
    </row>
    <row r="215" spans="1:65" s="13" customFormat="1" ht="11.25">
      <c r="B215" s="198"/>
      <c r="C215" s="199"/>
      <c r="D215" s="200" t="s">
        <v>238</v>
      </c>
      <c r="E215" s="201" t="s">
        <v>19</v>
      </c>
      <c r="F215" s="202" t="s">
        <v>4928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238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226</v>
      </c>
    </row>
    <row r="216" spans="1:65" s="14" customFormat="1" ht="11.25">
      <c r="B216" s="209"/>
      <c r="C216" s="210"/>
      <c r="D216" s="200" t="s">
        <v>238</v>
      </c>
      <c r="E216" s="211" t="s">
        <v>19</v>
      </c>
      <c r="F216" s="212" t="s">
        <v>4934</v>
      </c>
      <c r="G216" s="210"/>
      <c r="H216" s="213">
        <v>9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238</v>
      </c>
      <c r="AU216" s="219" t="s">
        <v>82</v>
      </c>
      <c r="AV216" s="14" t="s">
        <v>82</v>
      </c>
      <c r="AW216" s="14" t="s">
        <v>35</v>
      </c>
      <c r="AX216" s="14" t="s">
        <v>73</v>
      </c>
      <c r="AY216" s="219" t="s">
        <v>226</v>
      </c>
    </row>
    <row r="217" spans="1:65" s="15" customFormat="1" ht="11.25">
      <c r="B217" s="220"/>
      <c r="C217" s="221"/>
      <c r="D217" s="200" t="s">
        <v>238</v>
      </c>
      <c r="E217" s="222" t="s">
        <v>19</v>
      </c>
      <c r="F217" s="223" t="s">
        <v>241</v>
      </c>
      <c r="G217" s="221"/>
      <c r="H217" s="224">
        <v>9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238</v>
      </c>
      <c r="AU217" s="230" t="s">
        <v>82</v>
      </c>
      <c r="AV217" s="15" t="s">
        <v>143</v>
      </c>
      <c r="AW217" s="15" t="s">
        <v>35</v>
      </c>
      <c r="AX217" s="15" t="s">
        <v>80</v>
      </c>
      <c r="AY217" s="230" t="s">
        <v>226</v>
      </c>
    </row>
    <row r="218" spans="1:65" s="2" customFormat="1" ht="21.75" customHeight="1">
      <c r="A218" s="36"/>
      <c r="B218" s="37"/>
      <c r="C218" s="180" t="s">
        <v>436</v>
      </c>
      <c r="D218" s="180" t="s">
        <v>229</v>
      </c>
      <c r="E218" s="181" t="s">
        <v>4935</v>
      </c>
      <c r="F218" s="182" t="s">
        <v>4936</v>
      </c>
      <c r="G218" s="183" t="s">
        <v>261</v>
      </c>
      <c r="H218" s="184">
        <v>6</v>
      </c>
      <c r="I218" s="185"/>
      <c r="J218" s="186">
        <f>ROUND(I218*H218,2)</f>
        <v>0</v>
      </c>
      <c r="K218" s="182" t="s">
        <v>233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143</v>
      </c>
      <c r="AT218" s="191" t="s">
        <v>229</v>
      </c>
      <c r="AU218" s="191" t="s">
        <v>82</v>
      </c>
      <c r="AY218" s="19" t="s">
        <v>226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143</v>
      </c>
      <c r="BM218" s="191" t="s">
        <v>4937</v>
      </c>
    </row>
    <row r="219" spans="1:65" s="2" customFormat="1" ht="11.25">
      <c r="A219" s="36"/>
      <c r="B219" s="37"/>
      <c r="C219" s="38"/>
      <c r="D219" s="193" t="s">
        <v>236</v>
      </c>
      <c r="E219" s="38"/>
      <c r="F219" s="194" t="s">
        <v>4938</v>
      </c>
      <c r="G219" s="38"/>
      <c r="H219" s="38"/>
      <c r="I219" s="195"/>
      <c r="J219" s="38"/>
      <c r="K219" s="38"/>
      <c r="L219" s="41"/>
      <c r="M219" s="196"/>
      <c r="N219" s="197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236</v>
      </c>
      <c r="AU219" s="19" t="s">
        <v>82</v>
      </c>
    </row>
    <row r="220" spans="1:65" s="2" customFormat="1" ht="21.75" customHeight="1">
      <c r="A220" s="36"/>
      <c r="B220" s="37"/>
      <c r="C220" s="180" t="s">
        <v>1504</v>
      </c>
      <c r="D220" s="180" t="s">
        <v>229</v>
      </c>
      <c r="E220" s="181" t="s">
        <v>4939</v>
      </c>
      <c r="F220" s="182" t="s">
        <v>4940</v>
      </c>
      <c r="G220" s="183" t="s">
        <v>261</v>
      </c>
      <c r="H220" s="184">
        <v>4</v>
      </c>
      <c r="I220" s="185"/>
      <c r="J220" s="186">
        <f>ROUND(I220*H220,2)</f>
        <v>0</v>
      </c>
      <c r="K220" s="182" t="s">
        <v>233</v>
      </c>
      <c r="L220" s="41"/>
      <c r="M220" s="187" t="s">
        <v>19</v>
      </c>
      <c r="N220" s="188" t="s">
        <v>44</v>
      </c>
      <c r="O220" s="66"/>
      <c r="P220" s="189">
        <f>O220*H220</f>
        <v>0</v>
      </c>
      <c r="Q220" s="189">
        <v>0</v>
      </c>
      <c r="R220" s="189">
        <f>Q220*H220</f>
        <v>0</v>
      </c>
      <c r="S220" s="189">
        <v>0</v>
      </c>
      <c r="T220" s="190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91" t="s">
        <v>143</v>
      </c>
      <c r="AT220" s="191" t="s">
        <v>229</v>
      </c>
      <c r="AU220" s="191" t="s">
        <v>82</v>
      </c>
      <c r="AY220" s="19" t="s">
        <v>226</v>
      </c>
      <c r="BE220" s="192">
        <f>IF(N220="základní",J220,0)</f>
        <v>0</v>
      </c>
      <c r="BF220" s="192">
        <f>IF(N220="snížená",J220,0)</f>
        <v>0</v>
      </c>
      <c r="BG220" s="192">
        <f>IF(N220="zákl. přenesená",J220,0)</f>
        <v>0</v>
      </c>
      <c r="BH220" s="192">
        <f>IF(N220="sníž. přenesená",J220,0)</f>
        <v>0</v>
      </c>
      <c r="BI220" s="192">
        <f>IF(N220="nulová",J220,0)</f>
        <v>0</v>
      </c>
      <c r="BJ220" s="19" t="s">
        <v>80</v>
      </c>
      <c r="BK220" s="192">
        <f>ROUND(I220*H220,2)</f>
        <v>0</v>
      </c>
      <c r="BL220" s="19" t="s">
        <v>143</v>
      </c>
      <c r="BM220" s="191" t="s">
        <v>4941</v>
      </c>
    </row>
    <row r="221" spans="1:65" s="2" customFormat="1" ht="11.25">
      <c r="A221" s="36"/>
      <c r="B221" s="37"/>
      <c r="C221" s="38"/>
      <c r="D221" s="193" t="s">
        <v>236</v>
      </c>
      <c r="E221" s="38"/>
      <c r="F221" s="194" t="s">
        <v>4942</v>
      </c>
      <c r="G221" s="38"/>
      <c r="H221" s="38"/>
      <c r="I221" s="195"/>
      <c r="J221" s="38"/>
      <c r="K221" s="38"/>
      <c r="L221" s="41"/>
      <c r="M221" s="196"/>
      <c r="N221" s="197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236</v>
      </c>
      <c r="AU221" s="19" t="s">
        <v>82</v>
      </c>
    </row>
    <row r="222" spans="1:65" s="14" customFormat="1" ht="11.25">
      <c r="B222" s="209"/>
      <c r="C222" s="210"/>
      <c r="D222" s="200" t="s">
        <v>238</v>
      </c>
      <c r="E222" s="211" t="s">
        <v>19</v>
      </c>
      <c r="F222" s="212" t="s">
        <v>4943</v>
      </c>
      <c r="G222" s="210"/>
      <c r="H222" s="213">
        <v>4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238</v>
      </c>
      <c r="AU222" s="219" t="s">
        <v>82</v>
      </c>
      <c r="AV222" s="14" t="s">
        <v>82</v>
      </c>
      <c r="AW222" s="14" t="s">
        <v>35</v>
      </c>
      <c r="AX222" s="14" t="s">
        <v>73</v>
      </c>
      <c r="AY222" s="219" t="s">
        <v>226</v>
      </c>
    </row>
    <row r="223" spans="1:65" s="15" customFormat="1" ht="11.25">
      <c r="B223" s="220"/>
      <c r="C223" s="221"/>
      <c r="D223" s="200" t="s">
        <v>238</v>
      </c>
      <c r="E223" s="222" t="s">
        <v>19</v>
      </c>
      <c r="F223" s="223" t="s">
        <v>241</v>
      </c>
      <c r="G223" s="221"/>
      <c r="H223" s="224">
        <v>4</v>
      </c>
      <c r="I223" s="225"/>
      <c r="J223" s="221"/>
      <c r="K223" s="221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238</v>
      </c>
      <c r="AU223" s="230" t="s">
        <v>82</v>
      </c>
      <c r="AV223" s="15" t="s">
        <v>143</v>
      </c>
      <c r="AW223" s="15" t="s">
        <v>35</v>
      </c>
      <c r="AX223" s="15" t="s">
        <v>80</v>
      </c>
      <c r="AY223" s="230" t="s">
        <v>226</v>
      </c>
    </row>
    <row r="224" spans="1:65" s="2" customFormat="1" ht="16.5" customHeight="1">
      <c r="A224" s="36"/>
      <c r="B224" s="37"/>
      <c r="C224" s="180" t="s">
        <v>485</v>
      </c>
      <c r="D224" s="180" t="s">
        <v>229</v>
      </c>
      <c r="E224" s="181" t="s">
        <v>4944</v>
      </c>
      <c r="F224" s="182" t="s">
        <v>4945</v>
      </c>
      <c r="G224" s="183" t="s">
        <v>261</v>
      </c>
      <c r="H224" s="184">
        <v>4</v>
      </c>
      <c r="I224" s="185"/>
      <c r="J224" s="186">
        <f>ROUND(I224*H224,2)</f>
        <v>0</v>
      </c>
      <c r="K224" s="182" t="s">
        <v>19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143</v>
      </c>
      <c r="AT224" s="191" t="s">
        <v>229</v>
      </c>
      <c r="AU224" s="191" t="s">
        <v>82</v>
      </c>
      <c r="AY224" s="19" t="s">
        <v>226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143</v>
      </c>
      <c r="BM224" s="191" t="s">
        <v>4946</v>
      </c>
    </row>
    <row r="225" spans="1:65" s="2" customFormat="1" ht="21.75" customHeight="1">
      <c r="A225" s="36"/>
      <c r="B225" s="37"/>
      <c r="C225" s="180" t="s">
        <v>1090</v>
      </c>
      <c r="D225" s="180" t="s">
        <v>229</v>
      </c>
      <c r="E225" s="181" t="s">
        <v>4947</v>
      </c>
      <c r="F225" s="182" t="s">
        <v>4948</v>
      </c>
      <c r="G225" s="183" t="s">
        <v>261</v>
      </c>
      <c r="H225" s="184">
        <v>6</v>
      </c>
      <c r="I225" s="185"/>
      <c r="J225" s="186">
        <f>ROUND(I225*H225,2)</f>
        <v>0</v>
      </c>
      <c r="K225" s="182" t="s">
        <v>19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0</v>
      </c>
      <c r="R225" s="189">
        <f>Q225*H225</f>
        <v>0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143</v>
      </c>
      <c r="AT225" s="191" t="s">
        <v>229</v>
      </c>
      <c r="AU225" s="191" t="s">
        <v>82</v>
      </c>
      <c r="AY225" s="19" t="s">
        <v>226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143</v>
      </c>
      <c r="BM225" s="191" t="s">
        <v>4949</v>
      </c>
    </row>
    <row r="226" spans="1:65" s="14" customFormat="1" ht="11.25">
      <c r="B226" s="209"/>
      <c r="C226" s="210"/>
      <c r="D226" s="200" t="s">
        <v>238</v>
      </c>
      <c r="E226" s="211" t="s">
        <v>19</v>
      </c>
      <c r="F226" s="212" t="s">
        <v>4950</v>
      </c>
      <c r="G226" s="210"/>
      <c r="H226" s="213">
        <v>6</v>
      </c>
      <c r="I226" s="214"/>
      <c r="J226" s="210"/>
      <c r="K226" s="210"/>
      <c r="L226" s="215"/>
      <c r="M226" s="216"/>
      <c r="N226" s="217"/>
      <c r="O226" s="217"/>
      <c r="P226" s="217"/>
      <c r="Q226" s="217"/>
      <c r="R226" s="217"/>
      <c r="S226" s="217"/>
      <c r="T226" s="218"/>
      <c r="AT226" s="219" t="s">
        <v>238</v>
      </c>
      <c r="AU226" s="219" t="s">
        <v>82</v>
      </c>
      <c r="AV226" s="14" t="s">
        <v>82</v>
      </c>
      <c r="AW226" s="14" t="s">
        <v>35</v>
      </c>
      <c r="AX226" s="14" t="s">
        <v>73</v>
      </c>
      <c r="AY226" s="219" t="s">
        <v>226</v>
      </c>
    </row>
    <row r="227" spans="1:65" s="15" customFormat="1" ht="11.25">
      <c r="B227" s="220"/>
      <c r="C227" s="221"/>
      <c r="D227" s="200" t="s">
        <v>238</v>
      </c>
      <c r="E227" s="222" t="s">
        <v>19</v>
      </c>
      <c r="F227" s="223" t="s">
        <v>241</v>
      </c>
      <c r="G227" s="221"/>
      <c r="H227" s="224">
        <v>6</v>
      </c>
      <c r="I227" s="225"/>
      <c r="J227" s="221"/>
      <c r="K227" s="221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238</v>
      </c>
      <c r="AU227" s="230" t="s">
        <v>82</v>
      </c>
      <c r="AV227" s="15" t="s">
        <v>143</v>
      </c>
      <c r="AW227" s="15" t="s">
        <v>35</v>
      </c>
      <c r="AX227" s="15" t="s">
        <v>80</v>
      </c>
      <c r="AY227" s="230" t="s">
        <v>226</v>
      </c>
    </row>
    <row r="228" spans="1:65" s="2" customFormat="1" ht="16.5" customHeight="1">
      <c r="A228" s="36"/>
      <c r="B228" s="37"/>
      <c r="C228" s="180" t="s">
        <v>1096</v>
      </c>
      <c r="D228" s="180" t="s">
        <v>229</v>
      </c>
      <c r="E228" s="181" t="s">
        <v>4951</v>
      </c>
      <c r="F228" s="182" t="s">
        <v>4952</v>
      </c>
      <c r="G228" s="183" t="s">
        <v>261</v>
      </c>
      <c r="H228" s="184">
        <v>4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143</v>
      </c>
      <c r="AT228" s="191" t="s">
        <v>229</v>
      </c>
      <c r="AU228" s="191" t="s">
        <v>82</v>
      </c>
      <c r="AY228" s="19" t="s">
        <v>226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143</v>
      </c>
      <c r="BM228" s="191" t="s">
        <v>4953</v>
      </c>
    </row>
    <row r="229" spans="1:65" s="14" customFormat="1" ht="11.25">
      <c r="B229" s="209"/>
      <c r="C229" s="210"/>
      <c r="D229" s="200" t="s">
        <v>238</v>
      </c>
      <c r="E229" s="211" t="s">
        <v>19</v>
      </c>
      <c r="F229" s="212" t="s">
        <v>4943</v>
      </c>
      <c r="G229" s="210"/>
      <c r="H229" s="213">
        <v>4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238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226</v>
      </c>
    </row>
    <row r="230" spans="1:65" s="15" customFormat="1" ht="11.25">
      <c r="B230" s="220"/>
      <c r="C230" s="221"/>
      <c r="D230" s="200" t="s">
        <v>238</v>
      </c>
      <c r="E230" s="222" t="s">
        <v>19</v>
      </c>
      <c r="F230" s="223" t="s">
        <v>241</v>
      </c>
      <c r="G230" s="221"/>
      <c r="H230" s="224">
        <v>4</v>
      </c>
      <c r="I230" s="225"/>
      <c r="J230" s="221"/>
      <c r="K230" s="221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238</v>
      </c>
      <c r="AU230" s="230" t="s">
        <v>82</v>
      </c>
      <c r="AV230" s="15" t="s">
        <v>143</v>
      </c>
      <c r="AW230" s="15" t="s">
        <v>35</v>
      </c>
      <c r="AX230" s="15" t="s">
        <v>80</v>
      </c>
      <c r="AY230" s="230" t="s">
        <v>226</v>
      </c>
    </row>
    <row r="231" spans="1:65" s="2" customFormat="1" ht="16.5" customHeight="1">
      <c r="A231" s="36"/>
      <c r="B231" s="37"/>
      <c r="C231" s="180" t="s">
        <v>1104</v>
      </c>
      <c r="D231" s="180" t="s">
        <v>229</v>
      </c>
      <c r="E231" s="181" t="s">
        <v>4954</v>
      </c>
      <c r="F231" s="182" t="s">
        <v>4955</v>
      </c>
      <c r="G231" s="183" t="s">
        <v>261</v>
      </c>
      <c r="H231" s="184">
        <v>6</v>
      </c>
      <c r="I231" s="185"/>
      <c r="J231" s="186">
        <f>ROUND(I231*H231,2)</f>
        <v>0</v>
      </c>
      <c r="K231" s="182" t="s">
        <v>19</v>
      </c>
      <c r="L231" s="41"/>
      <c r="M231" s="187" t="s">
        <v>19</v>
      </c>
      <c r="N231" s="188" t="s">
        <v>44</v>
      </c>
      <c r="O231" s="66"/>
      <c r="P231" s="189">
        <f>O231*H231</f>
        <v>0</v>
      </c>
      <c r="Q231" s="189">
        <v>0</v>
      </c>
      <c r="R231" s="189">
        <f>Q231*H231</f>
        <v>0</v>
      </c>
      <c r="S231" s="189">
        <v>0</v>
      </c>
      <c r="T231" s="190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91" t="s">
        <v>143</v>
      </c>
      <c r="AT231" s="191" t="s">
        <v>229</v>
      </c>
      <c r="AU231" s="191" t="s">
        <v>82</v>
      </c>
      <c r="AY231" s="19" t="s">
        <v>226</v>
      </c>
      <c r="BE231" s="192">
        <f>IF(N231="základní",J231,0)</f>
        <v>0</v>
      </c>
      <c r="BF231" s="192">
        <f>IF(N231="snížená",J231,0)</f>
        <v>0</v>
      </c>
      <c r="BG231" s="192">
        <f>IF(N231="zákl. přenesená",J231,0)</f>
        <v>0</v>
      </c>
      <c r="BH231" s="192">
        <f>IF(N231="sníž. přenesená",J231,0)</f>
        <v>0</v>
      </c>
      <c r="BI231" s="192">
        <f>IF(N231="nulová",J231,0)</f>
        <v>0</v>
      </c>
      <c r="BJ231" s="19" t="s">
        <v>80</v>
      </c>
      <c r="BK231" s="192">
        <f>ROUND(I231*H231,2)</f>
        <v>0</v>
      </c>
      <c r="BL231" s="19" t="s">
        <v>143</v>
      </c>
      <c r="BM231" s="191" t="s">
        <v>4956</v>
      </c>
    </row>
    <row r="232" spans="1:65" s="14" customFormat="1" ht="11.25">
      <c r="B232" s="209"/>
      <c r="C232" s="210"/>
      <c r="D232" s="200" t="s">
        <v>238</v>
      </c>
      <c r="E232" s="211" t="s">
        <v>19</v>
      </c>
      <c r="F232" s="212" t="s">
        <v>4957</v>
      </c>
      <c r="G232" s="210"/>
      <c r="H232" s="213">
        <v>6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238</v>
      </c>
      <c r="AU232" s="219" t="s">
        <v>82</v>
      </c>
      <c r="AV232" s="14" t="s">
        <v>82</v>
      </c>
      <c r="AW232" s="14" t="s">
        <v>35</v>
      </c>
      <c r="AX232" s="14" t="s">
        <v>73</v>
      </c>
      <c r="AY232" s="219" t="s">
        <v>226</v>
      </c>
    </row>
    <row r="233" spans="1:65" s="15" customFormat="1" ht="11.25">
      <c r="B233" s="220"/>
      <c r="C233" s="221"/>
      <c r="D233" s="200" t="s">
        <v>238</v>
      </c>
      <c r="E233" s="222" t="s">
        <v>19</v>
      </c>
      <c r="F233" s="223" t="s">
        <v>241</v>
      </c>
      <c r="G233" s="221"/>
      <c r="H233" s="224">
        <v>6</v>
      </c>
      <c r="I233" s="225"/>
      <c r="J233" s="221"/>
      <c r="K233" s="221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238</v>
      </c>
      <c r="AU233" s="230" t="s">
        <v>82</v>
      </c>
      <c r="AV233" s="15" t="s">
        <v>143</v>
      </c>
      <c r="AW233" s="15" t="s">
        <v>35</v>
      </c>
      <c r="AX233" s="15" t="s">
        <v>80</v>
      </c>
      <c r="AY233" s="230" t="s">
        <v>226</v>
      </c>
    </row>
    <row r="234" spans="1:65" s="12" customFormat="1" ht="22.9" customHeight="1">
      <c r="B234" s="164"/>
      <c r="C234" s="165"/>
      <c r="D234" s="166" t="s">
        <v>72</v>
      </c>
      <c r="E234" s="178" t="s">
        <v>587</v>
      </c>
      <c r="F234" s="178" t="s">
        <v>588</v>
      </c>
      <c r="G234" s="165"/>
      <c r="H234" s="165"/>
      <c r="I234" s="168"/>
      <c r="J234" s="179">
        <f>BK234</f>
        <v>0</v>
      </c>
      <c r="K234" s="165"/>
      <c r="L234" s="170"/>
      <c r="M234" s="171"/>
      <c r="N234" s="172"/>
      <c r="O234" s="172"/>
      <c r="P234" s="173">
        <f>SUM(P235:P236)</f>
        <v>0</v>
      </c>
      <c r="Q234" s="172"/>
      <c r="R234" s="173">
        <f>SUM(R235:R236)</f>
        <v>0</v>
      </c>
      <c r="S234" s="172"/>
      <c r="T234" s="174">
        <f>SUM(T235:T236)</f>
        <v>0</v>
      </c>
      <c r="AR234" s="175" t="s">
        <v>80</v>
      </c>
      <c r="AT234" s="176" t="s">
        <v>72</v>
      </c>
      <c r="AU234" s="176" t="s">
        <v>80</v>
      </c>
      <c r="AY234" s="175" t="s">
        <v>226</v>
      </c>
      <c r="BK234" s="177">
        <f>SUM(BK235:BK236)</f>
        <v>0</v>
      </c>
    </row>
    <row r="235" spans="1:65" s="2" customFormat="1" ht="16.5" customHeight="1">
      <c r="A235" s="36"/>
      <c r="B235" s="37"/>
      <c r="C235" s="180" t="s">
        <v>1111</v>
      </c>
      <c r="D235" s="180" t="s">
        <v>229</v>
      </c>
      <c r="E235" s="181" t="s">
        <v>4958</v>
      </c>
      <c r="F235" s="182" t="s">
        <v>4959</v>
      </c>
      <c r="G235" s="183" t="s">
        <v>245</v>
      </c>
      <c r="H235" s="184">
        <v>6.3179999999999996</v>
      </c>
      <c r="I235" s="185"/>
      <c r="J235" s="186">
        <f>ROUND(I235*H235,2)</f>
        <v>0</v>
      </c>
      <c r="K235" s="182" t="s">
        <v>233</v>
      </c>
      <c r="L235" s="41"/>
      <c r="M235" s="187" t="s">
        <v>19</v>
      </c>
      <c r="N235" s="188" t="s">
        <v>44</v>
      </c>
      <c r="O235" s="66"/>
      <c r="P235" s="189">
        <f>O235*H235</f>
        <v>0</v>
      </c>
      <c r="Q235" s="189">
        <v>0</v>
      </c>
      <c r="R235" s="189">
        <f>Q235*H235</f>
        <v>0</v>
      </c>
      <c r="S235" s="189">
        <v>0</v>
      </c>
      <c r="T235" s="190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91" t="s">
        <v>143</v>
      </c>
      <c r="AT235" s="191" t="s">
        <v>229</v>
      </c>
      <c r="AU235" s="191" t="s">
        <v>82</v>
      </c>
      <c r="AY235" s="19" t="s">
        <v>226</v>
      </c>
      <c r="BE235" s="192">
        <f>IF(N235="základní",J235,0)</f>
        <v>0</v>
      </c>
      <c r="BF235" s="192">
        <f>IF(N235="snížená",J235,0)</f>
        <v>0</v>
      </c>
      <c r="BG235" s="192">
        <f>IF(N235="zákl. přenesená",J235,0)</f>
        <v>0</v>
      </c>
      <c r="BH235" s="192">
        <f>IF(N235="sníž. přenesená",J235,0)</f>
        <v>0</v>
      </c>
      <c r="BI235" s="192">
        <f>IF(N235="nulová",J235,0)</f>
        <v>0</v>
      </c>
      <c r="BJ235" s="19" t="s">
        <v>80</v>
      </c>
      <c r="BK235" s="192">
        <f>ROUND(I235*H235,2)</f>
        <v>0</v>
      </c>
      <c r="BL235" s="19" t="s">
        <v>143</v>
      </c>
      <c r="BM235" s="191" t="s">
        <v>4960</v>
      </c>
    </row>
    <row r="236" spans="1:65" s="2" customFormat="1" ht="11.25">
      <c r="A236" s="36"/>
      <c r="B236" s="37"/>
      <c r="C236" s="38"/>
      <c r="D236" s="193" t="s">
        <v>236</v>
      </c>
      <c r="E236" s="38"/>
      <c r="F236" s="194" t="s">
        <v>4961</v>
      </c>
      <c r="G236" s="38"/>
      <c r="H236" s="38"/>
      <c r="I236" s="195"/>
      <c r="J236" s="38"/>
      <c r="K236" s="38"/>
      <c r="L236" s="41"/>
      <c r="M236" s="241"/>
      <c r="N236" s="242"/>
      <c r="O236" s="243"/>
      <c r="P236" s="243"/>
      <c r="Q236" s="243"/>
      <c r="R236" s="243"/>
      <c r="S236" s="243"/>
      <c r="T236" s="244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236</v>
      </c>
      <c r="AU236" s="19" t="s">
        <v>82</v>
      </c>
    </row>
    <row r="237" spans="1:65" s="2" customFormat="1" ht="6.95" customHeight="1">
      <c r="A237" s="36"/>
      <c r="B237" s="49"/>
      <c r="C237" s="50"/>
      <c r="D237" s="50"/>
      <c r="E237" s="50"/>
      <c r="F237" s="50"/>
      <c r="G237" s="50"/>
      <c r="H237" s="50"/>
      <c r="I237" s="50"/>
      <c r="J237" s="50"/>
      <c r="K237" s="50"/>
      <c r="L237" s="41"/>
      <c r="M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</row>
  </sheetData>
  <sheetProtection algorithmName="SHA-512" hashValue="cyzuiGnpvR/2NMF9TlRQd20j4ns3bJlvKOFNZ6SX2RjSjb7mw4r+zdJETp653q5gCTi67IUTxKG4GMFkc8+t9g==" saltValue="5NnpAbqHPeGz1JyDc/zg1TJrIm/PQCEoy3/0Ee+r6qi2pV5YXRDsN0AkAQaw7q4d/RhSMuVNDaBn5C8yIAX72A==" spinCount="100000" sheet="1" objects="1" scenarios="1" formatColumns="0" formatRows="0" autoFilter="0"/>
  <autoFilter ref="C93:K236" xr:uid="{00000000-0009-0000-0000-000010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000-000000000000}"/>
    <hyperlink ref="F114" r:id="rId2" xr:uid="{00000000-0004-0000-1000-000001000000}"/>
    <hyperlink ref="F120" r:id="rId3" xr:uid="{00000000-0004-0000-1000-000002000000}"/>
    <hyperlink ref="F125" r:id="rId4" xr:uid="{00000000-0004-0000-1000-000003000000}"/>
    <hyperlink ref="F131" r:id="rId5" xr:uid="{00000000-0004-0000-1000-000004000000}"/>
    <hyperlink ref="F137" r:id="rId6" xr:uid="{00000000-0004-0000-1000-000005000000}"/>
    <hyperlink ref="F139" r:id="rId7" xr:uid="{00000000-0004-0000-1000-000006000000}"/>
    <hyperlink ref="F141" r:id="rId8" xr:uid="{00000000-0004-0000-1000-000007000000}"/>
    <hyperlink ref="F143" r:id="rId9" xr:uid="{00000000-0004-0000-1000-000008000000}"/>
    <hyperlink ref="F145" r:id="rId10" xr:uid="{00000000-0004-0000-1000-000009000000}"/>
    <hyperlink ref="F147" r:id="rId11" xr:uid="{00000000-0004-0000-1000-00000A000000}"/>
    <hyperlink ref="F149" r:id="rId12" xr:uid="{00000000-0004-0000-1000-00000B000000}"/>
    <hyperlink ref="F151" r:id="rId13" xr:uid="{00000000-0004-0000-1000-00000C000000}"/>
    <hyperlink ref="F153" r:id="rId14" xr:uid="{00000000-0004-0000-1000-00000D000000}"/>
    <hyperlink ref="F155" r:id="rId15" xr:uid="{00000000-0004-0000-1000-00000E000000}"/>
    <hyperlink ref="F157" r:id="rId16" xr:uid="{00000000-0004-0000-1000-00000F000000}"/>
    <hyperlink ref="F159" r:id="rId17" xr:uid="{00000000-0004-0000-1000-000010000000}"/>
    <hyperlink ref="F161" r:id="rId18" xr:uid="{00000000-0004-0000-1000-000011000000}"/>
    <hyperlink ref="F163" r:id="rId19" xr:uid="{00000000-0004-0000-1000-000012000000}"/>
    <hyperlink ref="F165" r:id="rId20" xr:uid="{00000000-0004-0000-1000-000013000000}"/>
    <hyperlink ref="F167" r:id="rId21" xr:uid="{00000000-0004-0000-1000-000014000000}"/>
    <hyperlink ref="F169" r:id="rId22" xr:uid="{00000000-0004-0000-1000-000015000000}"/>
    <hyperlink ref="F171" r:id="rId23" xr:uid="{00000000-0004-0000-1000-000016000000}"/>
    <hyperlink ref="F173" r:id="rId24" xr:uid="{00000000-0004-0000-1000-000017000000}"/>
    <hyperlink ref="F175" r:id="rId25" xr:uid="{00000000-0004-0000-1000-000018000000}"/>
    <hyperlink ref="F177" r:id="rId26" xr:uid="{00000000-0004-0000-1000-000019000000}"/>
    <hyperlink ref="F179" r:id="rId27" xr:uid="{00000000-0004-0000-1000-00001A000000}"/>
    <hyperlink ref="F181" r:id="rId28" xr:uid="{00000000-0004-0000-1000-00001B000000}"/>
    <hyperlink ref="F183" r:id="rId29" xr:uid="{00000000-0004-0000-1000-00001C000000}"/>
    <hyperlink ref="F185" r:id="rId30" xr:uid="{00000000-0004-0000-1000-00001D000000}"/>
    <hyperlink ref="F187" r:id="rId31" xr:uid="{00000000-0004-0000-1000-00001E000000}"/>
    <hyperlink ref="F189" r:id="rId32" xr:uid="{00000000-0004-0000-1000-00001F000000}"/>
    <hyperlink ref="F191" r:id="rId33" xr:uid="{00000000-0004-0000-1000-000020000000}"/>
    <hyperlink ref="F193" r:id="rId34" xr:uid="{00000000-0004-0000-1000-000021000000}"/>
    <hyperlink ref="F195" r:id="rId35" xr:uid="{00000000-0004-0000-1000-000022000000}"/>
    <hyperlink ref="F198" r:id="rId36" xr:uid="{00000000-0004-0000-1000-000023000000}"/>
    <hyperlink ref="F200" r:id="rId37" xr:uid="{00000000-0004-0000-1000-000024000000}"/>
    <hyperlink ref="F202" r:id="rId38" xr:uid="{00000000-0004-0000-1000-000025000000}"/>
    <hyperlink ref="F204" r:id="rId39" xr:uid="{00000000-0004-0000-1000-000026000000}"/>
    <hyperlink ref="F206" r:id="rId40" xr:uid="{00000000-0004-0000-1000-000027000000}"/>
    <hyperlink ref="F208" r:id="rId41" xr:uid="{00000000-0004-0000-1000-000028000000}"/>
    <hyperlink ref="F214" r:id="rId42" xr:uid="{00000000-0004-0000-1000-000029000000}"/>
    <hyperlink ref="F219" r:id="rId43" xr:uid="{00000000-0004-0000-1000-00002A000000}"/>
    <hyperlink ref="F221" r:id="rId44" xr:uid="{00000000-0004-0000-1000-00002B000000}"/>
    <hyperlink ref="F236" r:id="rId45" xr:uid="{00000000-0004-0000-1000-00002C000000}"/>
  </hyperlinks>
  <pageMargins left="0.39370078740157483" right="0.39370078740157483" top="0.39370078740157483" bottom="0.39370078740157483" header="0" footer="0"/>
  <pageSetup paperSize="9" scale="84" fitToHeight="100" orientation="landscape" r:id="rId46"/>
  <headerFooter>
    <oddFooter>&amp;CStrana &amp;P z &amp;N</oddFooter>
  </headerFooter>
  <drawing r:id="rId4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2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147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4962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ROUND((SUM(BE96:BE233)),  2)</f>
        <v>0</v>
      </c>
      <c r="G37" s="36"/>
      <c r="H37" s="36"/>
      <c r="I37" s="126">
        <v>0.21</v>
      </c>
      <c r="J37" s="125">
        <f>ROUND(((SUM(BE96:BE233))*I37),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ROUND((SUM(BF96:BF233)),  2)</f>
        <v>0</v>
      </c>
      <c r="G38" s="36"/>
      <c r="H38" s="36"/>
      <c r="I38" s="126">
        <v>0.15</v>
      </c>
      <c r="J38" s="125">
        <f>ROUND(((SUM(BF96:BF233))*I38),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ROUND((SUM(BG96:BG233)),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ROUND((SUM(BH96:BH233)),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ROUND((SUM(BI96:BI233)),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04.1.2 - STROMY-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4963</v>
      </c>
      <c r="E69" s="150"/>
      <c r="F69" s="150"/>
      <c r="G69" s="150"/>
      <c r="H69" s="150"/>
      <c r="I69" s="150"/>
      <c r="J69" s="151">
        <f>J98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4964</v>
      </c>
      <c r="E70" s="150"/>
      <c r="F70" s="150"/>
      <c r="G70" s="150"/>
      <c r="H70" s="150"/>
      <c r="I70" s="150"/>
      <c r="J70" s="151">
        <f>J142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4965</v>
      </c>
      <c r="E71" s="150"/>
      <c r="F71" s="150"/>
      <c r="G71" s="150"/>
      <c r="H71" s="150"/>
      <c r="I71" s="150"/>
      <c r="J71" s="151">
        <f>J187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4966</v>
      </c>
      <c r="E72" s="150"/>
      <c r="F72" s="150"/>
      <c r="G72" s="150"/>
      <c r="H72" s="150"/>
      <c r="I72" s="150"/>
      <c r="J72" s="151">
        <f>J208</f>
        <v>0</v>
      </c>
      <c r="K72" s="98"/>
      <c r="L72" s="152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211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4" t="s">
        <v>689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197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6" t="s">
        <v>563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4730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04.1.2 - STROMY- výsadby, rozvojová  péče (do konce veget.období)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5. 4. 2022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E19</f>
        <v>Statutární město Chomutov</v>
      </c>
      <c r="G92" s="38"/>
      <c r="H92" s="38"/>
      <c r="I92" s="31" t="s">
        <v>31</v>
      </c>
      <c r="J92" s="34" t="str">
        <f>E25</f>
        <v>Refuel s.r.o.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36</v>
      </c>
      <c r="J93" s="34" t="str">
        <f>E28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212</v>
      </c>
      <c r="D95" s="156" t="s">
        <v>58</v>
      </c>
      <c r="E95" s="156" t="s">
        <v>54</v>
      </c>
      <c r="F95" s="156" t="s">
        <v>55</v>
      </c>
      <c r="G95" s="156" t="s">
        <v>213</v>
      </c>
      <c r="H95" s="156" t="s">
        <v>214</v>
      </c>
      <c r="I95" s="156" t="s">
        <v>215</v>
      </c>
      <c r="J95" s="156" t="s">
        <v>203</v>
      </c>
      <c r="K95" s="157" t="s">
        <v>216</v>
      </c>
      <c r="L95" s="158"/>
      <c r="M95" s="70" t="s">
        <v>19</v>
      </c>
      <c r="N95" s="71" t="s">
        <v>43</v>
      </c>
      <c r="O95" s="71" t="s">
        <v>217</v>
      </c>
      <c r="P95" s="71" t="s">
        <v>218</v>
      </c>
      <c r="Q95" s="71" t="s">
        <v>219</v>
      </c>
      <c r="R95" s="71" t="s">
        <v>220</v>
      </c>
      <c r="S95" s="71" t="s">
        <v>221</v>
      </c>
      <c r="T95" s="72" t="s">
        <v>222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223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</f>
        <v>0</v>
      </c>
      <c r="Q96" s="74"/>
      <c r="R96" s="161">
        <f>R97</f>
        <v>8.7300679999999993</v>
      </c>
      <c r="S96" s="74"/>
      <c r="T96" s="162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204</v>
      </c>
      <c r="BK96" s="163">
        <f>BK97</f>
        <v>0</v>
      </c>
    </row>
    <row r="97" spans="1:65" s="12" customFormat="1" ht="25.9" customHeight="1">
      <c r="B97" s="164"/>
      <c r="C97" s="165"/>
      <c r="D97" s="166" t="s">
        <v>72</v>
      </c>
      <c r="E97" s="167" t="s">
        <v>572</v>
      </c>
      <c r="F97" s="167" t="s">
        <v>573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P98+P142+P187+P208</f>
        <v>0</v>
      </c>
      <c r="Q97" s="172"/>
      <c r="R97" s="173">
        <f>R98+R142+R187+R208</f>
        <v>8.7300679999999993</v>
      </c>
      <c r="S97" s="172"/>
      <c r="T97" s="174">
        <f>T98+T142+T187+T208</f>
        <v>0</v>
      </c>
      <c r="AR97" s="175" t="s">
        <v>80</v>
      </c>
      <c r="AT97" s="176" t="s">
        <v>72</v>
      </c>
      <c r="AU97" s="176" t="s">
        <v>73</v>
      </c>
      <c r="AY97" s="175" t="s">
        <v>226</v>
      </c>
      <c r="BK97" s="177">
        <f>BK98+BK142+BK187+BK208</f>
        <v>0</v>
      </c>
    </row>
    <row r="98" spans="1:65" s="12" customFormat="1" ht="22.9" customHeight="1">
      <c r="B98" s="164"/>
      <c r="C98" s="165"/>
      <c r="D98" s="166" t="s">
        <v>72</v>
      </c>
      <c r="E98" s="178" t="s">
        <v>4967</v>
      </c>
      <c r="F98" s="178" t="s">
        <v>4968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SUM(P99:P141)</f>
        <v>0</v>
      </c>
      <c r="Q98" s="172"/>
      <c r="R98" s="173">
        <f>SUM(R99:R141)</f>
        <v>1.5828679999999999</v>
      </c>
      <c r="S98" s="172"/>
      <c r="T98" s="174">
        <f>SUM(T99:T141)</f>
        <v>0</v>
      </c>
      <c r="AR98" s="175" t="s">
        <v>80</v>
      </c>
      <c r="AT98" s="176" t="s">
        <v>72</v>
      </c>
      <c r="AU98" s="176" t="s">
        <v>80</v>
      </c>
      <c r="AY98" s="175" t="s">
        <v>226</v>
      </c>
      <c r="BK98" s="177">
        <f>SUM(BK99:BK141)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229</v>
      </c>
      <c r="E99" s="181" t="s">
        <v>4969</v>
      </c>
      <c r="F99" s="182" t="s">
        <v>1243</v>
      </c>
      <c r="G99" s="183" t="s">
        <v>420</v>
      </c>
      <c r="H99" s="184">
        <v>219.11</v>
      </c>
      <c r="I99" s="185"/>
      <c r="J99" s="186">
        <f>ROUND(I99*H99,2)</f>
        <v>0</v>
      </c>
      <c r="K99" s="182" t="s">
        <v>233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229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4970</v>
      </c>
    </row>
    <row r="100" spans="1:65" s="2" customFormat="1" ht="11.25">
      <c r="A100" s="36"/>
      <c r="B100" s="37"/>
      <c r="C100" s="38"/>
      <c r="D100" s="193" t="s">
        <v>236</v>
      </c>
      <c r="E100" s="38"/>
      <c r="F100" s="194" t="s">
        <v>4971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236</v>
      </c>
      <c r="AU100" s="19" t="s">
        <v>82</v>
      </c>
    </row>
    <row r="101" spans="1:65" s="2" customFormat="1" ht="24.2" customHeight="1">
      <c r="A101" s="36"/>
      <c r="B101" s="37"/>
      <c r="C101" s="180" t="s">
        <v>82</v>
      </c>
      <c r="D101" s="180" t="s">
        <v>229</v>
      </c>
      <c r="E101" s="181" t="s">
        <v>4972</v>
      </c>
      <c r="F101" s="182" t="s">
        <v>4973</v>
      </c>
      <c r="G101" s="183" t="s">
        <v>245</v>
      </c>
      <c r="H101" s="184">
        <v>383.44299999999998</v>
      </c>
      <c r="I101" s="185"/>
      <c r="J101" s="186">
        <f>ROUND(I101*H101,2)</f>
        <v>0</v>
      </c>
      <c r="K101" s="182" t="s">
        <v>19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229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4974</v>
      </c>
    </row>
    <row r="102" spans="1:65" s="2" customFormat="1" ht="24.2" customHeight="1">
      <c r="A102" s="36"/>
      <c r="B102" s="37"/>
      <c r="C102" s="180" t="s">
        <v>90</v>
      </c>
      <c r="D102" s="180" t="s">
        <v>229</v>
      </c>
      <c r="E102" s="181" t="s">
        <v>4975</v>
      </c>
      <c r="F102" s="182" t="s">
        <v>4976</v>
      </c>
      <c r="G102" s="183" t="s">
        <v>261</v>
      </c>
      <c r="H102" s="184">
        <v>14</v>
      </c>
      <c r="I102" s="185"/>
      <c r="J102" s="186">
        <f>ROUND(I102*H102,2)</f>
        <v>0</v>
      </c>
      <c r="K102" s="182" t="s">
        <v>233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143</v>
      </c>
      <c r="AT102" s="191" t="s">
        <v>229</v>
      </c>
      <c r="AU102" s="191" t="s">
        <v>82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143</v>
      </c>
      <c r="BM102" s="191" t="s">
        <v>4977</v>
      </c>
    </row>
    <row r="103" spans="1:65" s="2" customFormat="1" ht="11.25">
      <c r="A103" s="36"/>
      <c r="B103" s="37"/>
      <c r="C103" s="38"/>
      <c r="D103" s="193" t="s">
        <v>236</v>
      </c>
      <c r="E103" s="38"/>
      <c r="F103" s="194" t="s">
        <v>4978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82</v>
      </c>
    </row>
    <row r="104" spans="1:65" s="2" customFormat="1" ht="21.75" customHeight="1">
      <c r="A104" s="36"/>
      <c r="B104" s="37"/>
      <c r="C104" s="180" t="s">
        <v>143</v>
      </c>
      <c r="D104" s="180" t="s">
        <v>229</v>
      </c>
      <c r="E104" s="181" t="s">
        <v>82</v>
      </c>
      <c r="F104" s="182" t="s">
        <v>4979</v>
      </c>
      <c r="G104" s="183" t="s">
        <v>420</v>
      </c>
      <c r="H104" s="184">
        <v>202.56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143</v>
      </c>
      <c r="AT104" s="191" t="s">
        <v>229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143</v>
      </c>
      <c r="BM104" s="191" t="s">
        <v>4980</v>
      </c>
    </row>
    <row r="105" spans="1:65" s="2" customFormat="1" ht="37.9" customHeight="1">
      <c r="A105" s="36"/>
      <c r="B105" s="37"/>
      <c r="C105" s="231" t="s">
        <v>258</v>
      </c>
      <c r="D105" s="231" t="s">
        <v>242</v>
      </c>
      <c r="E105" s="232" t="s">
        <v>4981</v>
      </c>
      <c r="F105" s="233" t="s">
        <v>4982</v>
      </c>
      <c r="G105" s="234" t="s">
        <v>420</v>
      </c>
      <c r="H105" s="235">
        <v>172.95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275</v>
      </c>
      <c r="AT105" s="191" t="s">
        <v>242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143</v>
      </c>
      <c r="BM105" s="191" t="s">
        <v>4983</v>
      </c>
    </row>
    <row r="106" spans="1:65" s="13" customFormat="1" ht="11.25">
      <c r="B106" s="198"/>
      <c r="C106" s="199"/>
      <c r="D106" s="200" t="s">
        <v>238</v>
      </c>
      <c r="E106" s="201" t="s">
        <v>19</v>
      </c>
      <c r="F106" s="202" t="s">
        <v>4984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238</v>
      </c>
      <c r="AU106" s="208" t="s">
        <v>82</v>
      </c>
      <c r="AV106" s="13" t="s">
        <v>80</v>
      </c>
      <c r="AW106" s="13" t="s">
        <v>35</v>
      </c>
      <c r="AX106" s="13" t="s">
        <v>73</v>
      </c>
      <c r="AY106" s="208" t="s">
        <v>226</v>
      </c>
    </row>
    <row r="107" spans="1:65" s="13" customFormat="1" ht="11.25">
      <c r="B107" s="198"/>
      <c r="C107" s="199"/>
      <c r="D107" s="200" t="s">
        <v>238</v>
      </c>
      <c r="E107" s="201" t="s">
        <v>19</v>
      </c>
      <c r="F107" s="202" t="s">
        <v>4985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238</v>
      </c>
      <c r="AU107" s="208" t="s">
        <v>82</v>
      </c>
      <c r="AV107" s="13" t="s">
        <v>80</v>
      </c>
      <c r="AW107" s="13" t="s">
        <v>35</v>
      </c>
      <c r="AX107" s="13" t="s">
        <v>73</v>
      </c>
      <c r="AY107" s="208" t="s">
        <v>226</v>
      </c>
    </row>
    <row r="108" spans="1:65" s="13" customFormat="1" ht="11.25">
      <c r="B108" s="198"/>
      <c r="C108" s="199"/>
      <c r="D108" s="200" t="s">
        <v>238</v>
      </c>
      <c r="E108" s="201" t="s">
        <v>19</v>
      </c>
      <c r="F108" s="202" t="s">
        <v>4986</v>
      </c>
      <c r="G108" s="199"/>
      <c r="H108" s="201" t="s">
        <v>19</v>
      </c>
      <c r="I108" s="203"/>
      <c r="J108" s="199"/>
      <c r="K108" s="199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238</v>
      </c>
      <c r="AU108" s="208" t="s">
        <v>82</v>
      </c>
      <c r="AV108" s="13" t="s">
        <v>80</v>
      </c>
      <c r="AW108" s="13" t="s">
        <v>35</v>
      </c>
      <c r="AX108" s="13" t="s">
        <v>73</v>
      </c>
      <c r="AY108" s="208" t="s">
        <v>226</v>
      </c>
    </row>
    <row r="109" spans="1:65" s="14" customFormat="1" ht="11.25">
      <c r="B109" s="209"/>
      <c r="C109" s="210"/>
      <c r="D109" s="200" t="s">
        <v>238</v>
      </c>
      <c r="E109" s="211" t="s">
        <v>19</v>
      </c>
      <c r="F109" s="212" t="s">
        <v>4987</v>
      </c>
      <c r="G109" s="210"/>
      <c r="H109" s="213">
        <v>172.95</v>
      </c>
      <c r="I109" s="214"/>
      <c r="J109" s="210"/>
      <c r="K109" s="210"/>
      <c r="L109" s="215"/>
      <c r="M109" s="216"/>
      <c r="N109" s="217"/>
      <c r="O109" s="217"/>
      <c r="P109" s="217"/>
      <c r="Q109" s="217"/>
      <c r="R109" s="217"/>
      <c r="S109" s="217"/>
      <c r="T109" s="218"/>
      <c r="AT109" s="219" t="s">
        <v>238</v>
      </c>
      <c r="AU109" s="219" t="s">
        <v>82</v>
      </c>
      <c r="AV109" s="14" t="s">
        <v>82</v>
      </c>
      <c r="AW109" s="14" t="s">
        <v>35</v>
      </c>
      <c r="AX109" s="14" t="s">
        <v>73</v>
      </c>
      <c r="AY109" s="219" t="s">
        <v>226</v>
      </c>
    </row>
    <row r="110" spans="1:65" s="16" customFormat="1" ht="11.25">
      <c r="B110" s="253"/>
      <c r="C110" s="254"/>
      <c r="D110" s="200" t="s">
        <v>238</v>
      </c>
      <c r="E110" s="255" t="s">
        <v>19</v>
      </c>
      <c r="F110" s="256" t="s">
        <v>1207</v>
      </c>
      <c r="G110" s="254"/>
      <c r="H110" s="257">
        <v>172.95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238</v>
      </c>
      <c r="AU110" s="263" t="s">
        <v>82</v>
      </c>
      <c r="AV110" s="16" t="s">
        <v>90</v>
      </c>
      <c r="AW110" s="16" t="s">
        <v>35</v>
      </c>
      <c r="AX110" s="16" t="s">
        <v>73</v>
      </c>
      <c r="AY110" s="263" t="s">
        <v>226</v>
      </c>
    </row>
    <row r="111" spans="1:65" s="15" customFormat="1" ht="11.25">
      <c r="B111" s="220"/>
      <c r="C111" s="221"/>
      <c r="D111" s="200" t="s">
        <v>238</v>
      </c>
      <c r="E111" s="222" t="s">
        <v>19</v>
      </c>
      <c r="F111" s="223" t="s">
        <v>241</v>
      </c>
      <c r="G111" s="221"/>
      <c r="H111" s="224">
        <v>172.95</v>
      </c>
      <c r="I111" s="225"/>
      <c r="J111" s="221"/>
      <c r="K111" s="221"/>
      <c r="L111" s="226"/>
      <c r="M111" s="227"/>
      <c r="N111" s="228"/>
      <c r="O111" s="228"/>
      <c r="P111" s="228"/>
      <c r="Q111" s="228"/>
      <c r="R111" s="228"/>
      <c r="S111" s="228"/>
      <c r="T111" s="229"/>
      <c r="AT111" s="230" t="s">
        <v>238</v>
      </c>
      <c r="AU111" s="230" t="s">
        <v>82</v>
      </c>
      <c r="AV111" s="15" t="s">
        <v>143</v>
      </c>
      <c r="AW111" s="15" t="s">
        <v>35</v>
      </c>
      <c r="AX111" s="15" t="s">
        <v>80</v>
      </c>
      <c r="AY111" s="230" t="s">
        <v>226</v>
      </c>
    </row>
    <row r="112" spans="1:65" s="2" customFormat="1" ht="37.9" customHeight="1">
      <c r="A112" s="36"/>
      <c r="B112" s="37"/>
      <c r="C112" s="231" t="s">
        <v>265</v>
      </c>
      <c r="D112" s="231" t="s">
        <v>242</v>
      </c>
      <c r="E112" s="232" t="s">
        <v>4988</v>
      </c>
      <c r="F112" s="233" t="s">
        <v>4989</v>
      </c>
      <c r="G112" s="234" t="s">
        <v>420</v>
      </c>
      <c r="H112" s="235">
        <v>173.62</v>
      </c>
      <c r="I112" s="236"/>
      <c r="J112" s="237">
        <f>ROUND(I112*H112,2)</f>
        <v>0</v>
      </c>
      <c r="K112" s="233" t="s">
        <v>19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275</v>
      </c>
      <c r="AT112" s="191" t="s">
        <v>242</v>
      </c>
      <c r="AU112" s="191" t="s">
        <v>82</v>
      </c>
      <c r="AY112" s="19" t="s">
        <v>226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143</v>
      </c>
      <c r="BM112" s="191" t="s">
        <v>4990</v>
      </c>
    </row>
    <row r="113" spans="1:65" s="2" customFormat="1" ht="37.9" customHeight="1">
      <c r="A113" s="36"/>
      <c r="B113" s="37"/>
      <c r="C113" s="180" t="s">
        <v>270</v>
      </c>
      <c r="D113" s="180" t="s">
        <v>229</v>
      </c>
      <c r="E113" s="181" t="s">
        <v>704</v>
      </c>
      <c r="F113" s="182" t="s">
        <v>705</v>
      </c>
      <c r="G113" s="183" t="s">
        <v>420</v>
      </c>
      <c r="H113" s="184">
        <v>346.57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4991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707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2" customFormat="1" ht="24.2" customHeight="1">
      <c r="A115" s="36"/>
      <c r="B115" s="37"/>
      <c r="C115" s="180" t="s">
        <v>275</v>
      </c>
      <c r="D115" s="180" t="s">
        <v>229</v>
      </c>
      <c r="E115" s="181" t="s">
        <v>711</v>
      </c>
      <c r="F115" s="182" t="s">
        <v>712</v>
      </c>
      <c r="G115" s="183" t="s">
        <v>420</v>
      </c>
      <c r="H115" s="184">
        <v>346.57</v>
      </c>
      <c r="I115" s="185"/>
      <c r="J115" s="186">
        <f>ROUND(I115*H115,2)</f>
        <v>0</v>
      </c>
      <c r="K115" s="182" t="s">
        <v>233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143</v>
      </c>
      <c r="AT115" s="191" t="s">
        <v>229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143</v>
      </c>
      <c r="BM115" s="191" t="s">
        <v>4992</v>
      </c>
    </row>
    <row r="116" spans="1:65" s="2" customFormat="1" ht="11.25">
      <c r="A116" s="36"/>
      <c r="B116" s="37"/>
      <c r="C116" s="38"/>
      <c r="D116" s="193" t="s">
        <v>236</v>
      </c>
      <c r="E116" s="38"/>
      <c r="F116" s="194" t="s">
        <v>714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82</v>
      </c>
    </row>
    <row r="117" spans="1:65" s="2" customFormat="1" ht="16.5" customHeight="1">
      <c r="A117" s="36"/>
      <c r="B117" s="37"/>
      <c r="C117" s="180" t="s">
        <v>281</v>
      </c>
      <c r="D117" s="180" t="s">
        <v>229</v>
      </c>
      <c r="E117" s="181" t="s">
        <v>4993</v>
      </c>
      <c r="F117" s="182" t="s">
        <v>4994</v>
      </c>
      <c r="G117" s="183" t="s">
        <v>232</v>
      </c>
      <c r="H117" s="184">
        <v>139.08000000000001</v>
      </c>
      <c r="I117" s="185"/>
      <c r="J117" s="186">
        <f>ROUND(I117*H117,2)</f>
        <v>0</v>
      </c>
      <c r="K117" s="182" t="s">
        <v>233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229</v>
      </c>
      <c r="AU117" s="191" t="s">
        <v>82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143</v>
      </c>
      <c r="BM117" s="191" t="s">
        <v>4995</v>
      </c>
    </row>
    <row r="118" spans="1:65" s="2" customFormat="1" ht="11.25">
      <c r="A118" s="36"/>
      <c r="B118" s="37"/>
      <c r="C118" s="38"/>
      <c r="D118" s="193" t="s">
        <v>236</v>
      </c>
      <c r="E118" s="38"/>
      <c r="F118" s="194" t="s">
        <v>4996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82</v>
      </c>
    </row>
    <row r="119" spans="1:65" s="2" customFormat="1" ht="16.5" customHeight="1">
      <c r="A119" s="36"/>
      <c r="B119" s="37"/>
      <c r="C119" s="180" t="s">
        <v>285</v>
      </c>
      <c r="D119" s="180" t="s">
        <v>229</v>
      </c>
      <c r="E119" s="181" t="s">
        <v>4997</v>
      </c>
      <c r="F119" s="182" t="s">
        <v>4998</v>
      </c>
      <c r="G119" s="183" t="s">
        <v>420</v>
      </c>
      <c r="H119" s="184">
        <v>30.99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143</v>
      </c>
      <c r="BM119" s="191" t="s">
        <v>4999</v>
      </c>
    </row>
    <row r="120" spans="1:65" s="2" customFormat="1" ht="24.2" customHeight="1">
      <c r="A120" s="36"/>
      <c r="B120" s="37"/>
      <c r="C120" s="180" t="s">
        <v>290</v>
      </c>
      <c r="D120" s="180" t="s">
        <v>229</v>
      </c>
      <c r="E120" s="181" t="s">
        <v>5000</v>
      </c>
      <c r="F120" s="182" t="s">
        <v>5001</v>
      </c>
      <c r="G120" s="183" t="s">
        <v>261</v>
      </c>
      <c r="H120" s="184">
        <v>25</v>
      </c>
      <c r="I120" s="185"/>
      <c r="J120" s="186">
        <f>ROUND(I120*H120,2)</f>
        <v>0</v>
      </c>
      <c r="K120" s="182" t="s">
        <v>233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143</v>
      </c>
      <c r="AT120" s="191" t="s">
        <v>229</v>
      </c>
      <c r="AU120" s="191" t="s">
        <v>82</v>
      </c>
      <c r="AY120" s="19" t="s">
        <v>226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143</v>
      </c>
      <c r="BM120" s="191" t="s">
        <v>5002</v>
      </c>
    </row>
    <row r="121" spans="1:65" s="2" customFormat="1" ht="11.25">
      <c r="A121" s="36"/>
      <c r="B121" s="37"/>
      <c r="C121" s="38"/>
      <c r="D121" s="193" t="s">
        <v>236</v>
      </c>
      <c r="E121" s="38"/>
      <c r="F121" s="194" t="s">
        <v>5003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236</v>
      </c>
      <c r="AU121" s="19" t="s">
        <v>82</v>
      </c>
    </row>
    <row r="122" spans="1:65" s="2" customFormat="1" ht="16.5" customHeight="1">
      <c r="A122" s="36"/>
      <c r="B122" s="37"/>
      <c r="C122" s="231" t="s">
        <v>294</v>
      </c>
      <c r="D122" s="231" t="s">
        <v>242</v>
      </c>
      <c r="E122" s="232" t="s">
        <v>5004</v>
      </c>
      <c r="F122" s="233" t="s">
        <v>5005</v>
      </c>
      <c r="G122" s="234" t="s">
        <v>261</v>
      </c>
      <c r="H122" s="235">
        <v>8</v>
      </c>
      <c r="I122" s="236"/>
      <c r="J122" s="237">
        <f t="shared" ref="J122:J127" si="0"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 t="shared" ref="P122:P127" si="1">O122*H122</f>
        <v>0</v>
      </c>
      <c r="Q122" s="189">
        <v>0</v>
      </c>
      <c r="R122" s="189">
        <f t="shared" ref="R122:R127" si="2">Q122*H122</f>
        <v>0</v>
      </c>
      <c r="S122" s="189">
        <v>0</v>
      </c>
      <c r="T122" s="190">
        <f t="shared" ref="T122:T127" si="3"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275</v>
      </c>
      <c r="AT122" s="191" t="s">
        <v>242</v>
      </c>
      <c r="AU122" s="191" t="s">
        <v>82</v>
      </c>
      <c r="AY122" s="19" t="s">
        <v>226</v>
      </c>
      <c r="BE122" s="192">
        <f t="shared" ref="BE122:BE127" si="4">IF(N122="základní",J122,0)</f>
        <v>0</v>
      </c>
      <c r="BF122" s="192">
        <f t="shared" ref="BF122:BF127" si="5">IF(N122="snížená",J122,0)</f>
        <v>0</v>
      </c>
      <c r="BG122" s="192">
        <f t="shared" ref="BG122:BG127" si="6">IF(N122="zákl. přenesená",J122,0)</f>
        <v>0</v>
      </c>
      <c r="BH122" s="192">
        <f t="shared" ref="BH122:BH127" si="7">IF(N122="sníž. přenesená",J122,0)</f>
        <v>0</v>
      </c>
      <c r="BI122" s="192">
        <f t="shared" ref="BI122:BI127" si="8">IF(N122="nulová",J122,0)</f>
        <v>0</v>
      </c>
      <c r="BJ122" s="19" t="s">
        <v>80</v>
      </c>
      <c r="BK122" s="192">
        <f t="shared" ref="BK122:BK127" si="9">ROUND(I122*H122,2)</f>
        <v>0</v>
      </c>
      <c r="BL122" s="19" t="s">
        <v>143</v>
      </c>
      <c r="BM122" s="191" t="s">
        <v>5006</v>
      </c>
    </row>
    <row r="123" spans="1:65" s="2" customFormat="1" ht="16.5" customHeight="1">
      <c r="A123" s="36"/>
      <c r="B123" s="37"/>
      <c r="C123" s="231" t="s">
        <v>299</v>
      </c>
      <c r="D123" s="231" t="s">
        <v>242</v>
      </c>
      <c r="E123" s="232" t="s">
        <v>5007</v>
      </c>
      <c r="F123" s="233" t="s">
        <v>5008</v>
      </c>
      <c r="G123" s="234" t="s">
        <v>261</v>
      </c>
      <c r="H123" s="235">
        <v>9</v>
      </c>
      <c r="I123" s="236"/>
      <c r="J123" s="237">
        <f t="shared" si="0"/>
        <v>0</v>
      </c>
      <c r="K123" s="233" t="s">
        <v>19</v>
      </c>
      <c r="L123" s="238"/>
      <c r="M123" s="239" t="s">
        <v>19</v>
      </c>
      <c r="N123" s="240" t="s">
        <v>44</v>
      </c>
      <c r="O123" s="66"/>
      <c r="P123" s="189">
        <f t="shared" si="1"/>
        <v>0</v>
      </c>
      <c r="Q123" s="189">
        <v>0</v>
      </c>
      <c r="R123" s="189">
        <f t="shared" si="2"/>
        <v>0</v>
      </c>
      <c r="S123" s="189">
        <v>0</v>
      </c>
      <c r="T123" s="190">
        <f t="shared" si="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275</v>
      </c>
      <c r="AT123" s="191" t="s">
        <v>242</v>
      </c>
      <c r="AU123" s="191" t="s">
        <v>82</v>
      </c>
      <c r="AY123" s="19" t="s">
        <v>226</v>
      </c>
      <c r="BE123" s="192">
        <f t="shared" si="4"/>
        <v>0</v>
      </c>
      <c r="BF123" s="192">
        <f t="shared" si="5"/>
        <v>0</v>
      </c>
      <c r="BG123" s="192">
        <f t="shared" si="6"/>
        <v>0</v>
      </c>
      <c r="BH123" s="192">
        <f t="shared" si="7"/>
        <v>0</v>
      </c>
      <c r="BI123" s="192">
        <f t="shared" si="8"/>
        <v>0</v>
      </c>
      <c r="BJ123" s="19" t="s">
        <v>80</v>
      </c>
      <c r="BK123" s="192">
        <f t="shared" si="9"/>
        <v>0</v>
      </c>
      <c r="BL123" s="19" t="s">
        <v>143</v>
      </c>
      <c r="BM123" s="191" t="s">
        <v>5009</v>
      </c>
    </row>
    <row r="124" spans="1:65" s="2" customFormat="1" ht="16.5" customHeight="1">
      <c r="A124" s="36"/>
      <c r="B124" s="37"/>
      <c r="C124" s="231" t="s">
        <v>303</v>
      </c>
      <c r="D124" s="231" t="s">
        <v>242</v>
      </c>
      <c r="E124" s="232" t="s">
        <v>5010</v>
      </c>
      <c r="F124" s="233" t="s">
        <v>5011</v>
      </c>
      <c r="G124" s="234" t="s">
        <v>261</v>
      </c>
      <c r="H124" s="235">
        <v>2</v>
      </c>
      <c r="I124" s="236"/>
      <c r="J124" s="237">
        <f t="shared" si="0"/>
        <v>0</v>
      </c>
      <c r="K124" s="233" t="s">
        <v>19</v>
      </c>
      <c r="L124" s="238"/>
      <c r="M124" s="239" t="s">
        <v>19</v>
      </c>
      <c r="N124" s="240" t="s">
        <v>44</v>
      </c>
      <c r="O124" s="66"/>
      <c r="P124" s="189">
        <f t="shared" si="1"/>
        <v>0</v>
      </c>
      <c r="Q124" s="189">
        <v>0</v>
      </c>
      <c r="R124" s="189">
        <f t="shared" si="2"/>
        <v>0</v>
      </c>
      <c r="S124" s="189">
        <v>0</v>
      </c>
      <c r="T124" s="190">
        <f t="shared" si="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275</v>
      </c>
      <c r="AT124" s="191" t="s">
        <v>242</v>
      </c>
      <c r="AU124" s="191" t="s">
        <v>82</v>
      </c>
      <c r="AY124" s="19" t="s">
        <v>226</v>
      </c>
      <c r="BE124" s="192">
        <f t="shared" si="4"/>
        <v>0</v>
      </c>
      <c r="BF124" s="192">
        <f t="shared" si="5"/>
        <v>0</v>
      </c>
      <c r="BG124" s="192">
        <f t="shared" si="6"/>
        <v>0</v>
      </c>
      <c r="BH124" s="192">
        <f t="shared" si="7"/>
        <v>0</v>
      </c>
      <c r="BI124" s="192">
        <f t="shared" si="8"/>
        <v>0</v>
      </c>
      <c r="BJ124" s="19" t="s">
        <v>80</v>
      </c>
      <c r="BK124" s="192">
        <f t="shared" si="9"/>
        <v>0</v>
      </c>
      <c r="BL124" s="19" t="s">
        <v>143</v>
      </c>
      <c r="BM124" s="191" t="s">
        <v>5012</v>
      </c>
    </row>
    <row r="125" spans="1:65" s="2" customFormat="1" ht="16.5" customHeight="1">
      <c r="A125" s="36"/>
      <c r="B125" s="37"/>
      <c r="C125" s="231" t="s">
        <v>8</v>
      </c>
      <c r="D125" s="231" t="s">
        <v>242</v>
      </c>
      <c r="E125" s="232" t="s">
        <v>5013</v>
      </c>
      <c r="F125" s="233" t="s">
        <v>5014</v>
      </c>
      <c r="G125" s="234" t="s">
        <v>261</v>
      </c>
      <c r="H125" s="235">
        <v>7</v>
      </c>
      <c r="I125" s="236"/>
      <c r="J125" s="237">
        <f t="shared" si="0"/>
        <v>0</v>
      </c>
      <c r="K125" s="233" t="s">
        <v>19</v>
      </c>
      <c r="L125" s="238"/>
      <c r="M125" s="239" t="s">
        <v>19</v>
      </c>
      <c r="N125" s="240" t="s">
        <v>44</v>
      </c>
      <c r="O125" s="66"/>
      <c r="P125" s="189">
        <f t="shared" si="1"/>
        <v>0</v>
      </c>
      <c r="Q125" s="189">
        <v>0</v>
      </c>
      <c r="R125" s="189">
        <f t="shared" si="2"/>
        <v>0</v>
      </c>
      <c r="S125" s="189">
        <v>0</v>
      </c>
      <c r="T125" s="190">
        <f t="shared" si="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275</v>
      </c>
      <c r="AT125" s="191" t="s">
        <v>242</v>
      </c>
      <c r="AU125" s="191" t="s">
        <v>82</v>
      </c>
      <c r="AY125" s="19" t="s">
        <v>226</v>
      </c>
      <c r="BE125" s="192">
        <f t="shared" si="4"/>
        <v>0</v>
      </c>
      <c r="BF125" s="192">
        <f t="shared" si="5"/>
        <v>0</v>
      </c>
      <c r="BG125" s="192">
        <f t="shared" si="6"/>
        <v>0</v>
      </c>
      <c r="BH125" s="192">
        <f t="shared" si="7"/>
        <v>0</v>
      </c>
      <c r="BI125" s="192">
        <f t="shared" si="8"/>
        <v>0</v>
      </c>
      <c r="BJ125" s="19" t="s">
        <v>80</v>
      </c>
      <c r="BK125" s="192">
        <f t="shared" si="9"/>
        <v>0</v>
      </c>
      <c r="BL125" s="19" t="s">
        <v>143</v>
      </c>
      <c r="BM125" s="191" t="s">
        <v>5015</v>
      </c>
    </row>
    <row r="126" spans="1:65" s="2" customFormat="1" ht="16.5" customHeight="1">
      <c r="A126" s="36"/>
      <c r="B126" s="37"/>
      <c r="C126" s="231" t="s">
        <v>234</v>
      </c>
      <c r="D126" s="231" t="s">
        <v>242</v>
      </c>
      <c r="E126" s="232" t="s">
        <v>5016</v>
      </c>
      <c r="F126" s="233" t="s">
        <v>5017</v>
      </c>
      <c r="G126" s="234" t="s">
        <v>261</v>
      </c>
      <c r="H126" s="235">
        <v>100</v>
      </c>
      <c r="I126" s="236"/>
      <c r="J126" s="237">
        <f t="shared" si="0"/>
        <v>0</v>
      </c>
      <c r="K126" s="233" t="s">
        <v>19</v>
      </c>
      <c r="L126" s="238"/>
      <c r="M126" s="239" t="s">
        <v>19</v>
      </c>
      <c r="N126" s="240" t="s">
        <v>44</v>
      </c>
      <c r="O126" s="66"/>
      <c r="P126" s="189">
        <f t="shared" si="1"/>
        <v>0</v>
      </c>
      <c r="Q126" s="189">
        <v>0</v>
      </c>
      <c r="R126" s="189">
        <f t="shared" si="2"/>
        <v>0</v>
      </c>
      <c r="S126" s="189">
        <v>0</v>
      </c>
      <c r="T126" s="190">
        <f t="shared" si="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275</v>
      </c>
      <c r="AT126" s="191" t="s">
        <v>242</v>
      </c>
      <c r="AU126" s="191" t="s">
        <v>82</v>
      </c>
      <c r="AY126" s="19" t="s">
        <v>226</v>
      </c>
      <c r="BE126" s="192">
        <f t="shared" si="4"/>
        <v>0</v>
      </c>
      <c r="BF126" s="192">
        <f t="shared" si="5"/>
        <v>0</v>
      </c>
      <c r="BG126" s="192">
        <f t="shared" si="6"/>
        <v>0</v>
      </c>
      <c r="BH126" s="192">
        <f t="shared" si="7"/>
        <v>0</v>
      </c>
      <c r="BI126" s="192">
        <f t="shared" si="8"/>
        <v>0</v>
      </c>
      <c r="BJ126" s="19" t="s">
        <v>80</v>
      </c>
      <c r="BK126" s="192">
        <f t="shared" si="9"/>
        <v>0</v>
      </c>
      <c r="BL126" s="19" t="s">
        <v>143</v>
      </c>
      <c r="BM126" s="191" t="s">
        <v>5018</v>
      </c>
    </row>
    <row r="127" spans="1:65" s="2" customFormat="1" ht="16.5" customHeight="1">
      <c r="A127" s="36"/>
      <c r="B127" s="37"/>
      <c r="C127" s="180" t="s">
        <v>316</v>
      </c>
      <c r="D127" s="180" t="s">
        <v>229</v>
      </c>
      <c r="E127" s="181" t="s">
        <v>5019</v>
      </c>
      <c r="F127" s="182" t="s">
        <v>5020</v>
      </c>
      <c r="G127" s="183" t="s">
        <v>261</v>
      </c>
      <c r="H127" s="184">
        <v>26</v>
      </c>
      <c r="I127" s="185"/>
      <c r="J127" s="186">
        <f t="shared" si="0"/>
        <v>0</v>
      </c>
      <c r="K127" s="182" t="s">
        <v>233</v>
      </c>
      <c r="L127" s="41"/>
      <c r="M127" s="187" t="s">
        <v>19</v>
      </c>
      <c r="N127" s="188" t="s">
        <v>44</v>
      </c>
      <c r="O127" s="66"/>
      <c r="P127" s="189">
        <f t="shared" si="1"/>
        <v>0</v>
      </c>
      <c r="Q127" s="189">
        <v>5.8E-5</v>
      </c>
      <c r="R127" s="189">
        <f t="shared" si="2"/>
        <v>1.508E-3</v>
      </c>
      <c r="S127" s="189">
        <v>0</v>
      </c>
      <c r="T127" s="190">
        <f t="shared" si="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229</v>
      </c>
      <c r="AU127" s="191" t="s">
        <v>82</v>
      </c>
      <c r="AY127" s="19" t="s">
        <v>226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9" t="s">
        <v>80</v>
      </c>
      <c r="BK127" s="192">
        <f t="shared" si="9"/>
        <v>0</v>
      </c>
      <c r="BL127" s="19" t="s">
        <v>143</v>
      </c>
      <c r="BM127" s="191" t="s">
        <v>5021</v>
      </c>
    </row>
    <row r="128" spans="1:65" s="2" customFormat="1" ht="11.25">
      <c r="A128" s="36"/>
      <c r="B128" s="37"/>
      <c r="C128" s="38"/>
      <c r="D128" s="193" t="s">
        <v>236</v>
      </c>
      <c r="E128" s="38"/>
      <c r="F128" s="194" t="s">
        <v>5022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236</v>
      </c>
      <c r="AU128" s="19" t="s">
        <v>82</v>
      </c>
    </row>
    <row r="129" spans="1:65" s="2" customFormat="1" ht="16.5" customHeight="1">
      <c r="A129" s="36"/>
      <c r="B129" s="37"/>
      <c r="C129" s="231" t="s">
        <v>321</v>
      </c>
      <c r="D129" s="231" t="s">
        <v>242</v>
      </c>
      <c r="E129" s="232" t="s">
        <v>5023</v>
      </c>
      <c r="F129" s="233" t="s">
        <v>5024</v>
      </c>
      <c r="G129" s="234" t="s">
        <v>328</v>
      </c>
      <c r="H129" s="235">
        <v>187.2</v>
      </c>
      <c r="I129" s="236"/>
      <c r="J129" s="237">
        <f>ROUND(I129*H129,2)</f>
        <v>0</v>
      </c>
      <c r="K129" s="233" t="s">
        <v>233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3.8E-3</v>
      </c>
      <c r="R129" s="189">
        <f>Q129*H129</f>
        <v>0.71135999999999999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275</v>
      </c>
      <c r="AT129" s="191" t="s">
        <v>242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143</v>
      </c>
      <c r="BM129" s="191" t="s">
        <v>5025</v>
      </c>
    </row>
    <row r="130" spans="1:65" s="2" customFormat="1" ht="16.5" customHeight="1">
      <c r="A130" s="36"/>
      <c r="B130" s="37"/>
      <c r="C130" s="180" t="s">
        <v>325</v>
      </c>
      <c r="D130" s="180" t="s">
        <v>229</v>
      </c>
      <c r="E130" s="181" t="s">
        <v>5026</v>
      </c>
      <c r="F130" s="182" t="s">
        <v>5027</v>
      </c>
      <c r="G130" s="183" t="s">
        <v>232</v>
      </c>
      <c r="H130" s="184">
        <v>8.8000000000000007</v>
      </c>
      <c r="I130" s="185"/>
      <c r="J130" s="186">
        <f>ROUND(I130*H130,2)</f>
        <v>0</v>
      </c>
      <c r="K130" s="182" t="s">
        <v>233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143</v>
      </c>
      <c r="AT130" s="191" t="s">
        <v>229</v>
      </c>
      <c r="AU130" s="191" t="s">
        <v>82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143</v>
      </c>
      <c r="BM130" s="191" t="s">
        <v>5028</v>
      </c>
    </row>
    <row r="131" spans="1:65" s="2" customFormat="1" ht="11.25">
      <c r="A131" s="36"/>
      <c r="B131" s="37"/>
      <c r="C131" s="38"/>
      <c r="D131" s="193" t="s">
        <v>236</v>
      </c>
      <c r="E131" s="38"/>
      <c r="F131" s="194" t="s">
        <v>5029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236</v>
      </c>
      <c r="AU131" s="19" t="s">
        <v>82</v>
      </c>
    </row>
    <row r="132" spans="1:65" s="2" customFormat="1" ht="16.5" customHeight="1">
      <c r="A132" s="36"/>
      <c r="B132" s="37"/>
      <c r="C132" s="231" t="s">
        <v>332</v>
      </c>
      <c r="D132" s="231" t="s">
        <v>242</v>
      </c>
      <c r="E132" s="232" t="s">
        <v>5030</v>
      </c>
      <c r="F132" s="233" t="s">
        <v>5031</v>
      </c>
      <c r="G132" s="234" t="s">
        <v>420</v>
      </c>
      <c r="H132" s="235">
        <v>0.88</v>
      </c>
      <c r="I132" s="236"/>
      <c r="J132" s="237">
        <f>ROUND(I132*H132,2)</f>
        <v>0</v>
      </c>
      <c r="K132" s="233" t="s">
        <v>19</v>
      </c>
      <c r="L132" s="238"/>
      <c r="M132" s="239" t="s">
        <v>19</v>
      </c>
      <c r="N132" s="240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275</v>
      </c>
      <c r="AT132" s="191" t="s">
        <v>242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143</v>
      </c>
      <c r="BM132" s="191" t="s">
        <v>5032</v>
      </c>
    </row>
    <row r="133" spans="1:65" s="2" customFormat="1" ht="21.75" customHeight="1">
      <c r="A133" s="36"/>
      <c r="B133" s="37"/>
      <c r="C133" s="180" t="s">
        <v>7</v>
      </c>
      <c r="D133" s="180" t="s">
        <v>229</v>
      </c>
      <c r="E133" s="181" t="s">
        <v>5033</v>
      </c>
      <c r="F133" s="182" t="s">
        <v>5034</v>
      </c>
      <c r="G133" s="183" t="s">
        <v>261</v>
      </c>
      <c r="H133" s="184">
        <v>11</v>
      </c>
      <c r="I133" s="185"/>
      <c r="J133" s="186">
        <f>ROUND(I133*H133,2)</f>
        <v>0</v>
      </c>
      <c r="K133" s="182" t="s">
        <v>19</v>
      </c>
      <c r="L133" s="41"/>
      <c r="M133" s="187" t="s">
        <v>19</v>
      </c>
      <c r="N133" s="188" t="s">
        <v>44</v>
      </c>
      <c r="O133" s="66"/>
      <c r="P133" s="189">
        <f>O133*H133</f>
        <v>0</v>
      </c>
      <c r="Q133" s="189">
        <v>0</v>
      </c>
      <c r="R133" s="189">
        <f>Q133*H133</f>
        <v>0</v>
      </c>
      <c r="S133" s="189">
        <v>0</v>
      </c>
      <c r="T133" s="190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91" t="s">
        <v>143</v>
      </c>
      <c r="AT133" s="191" t="s">
        <v>229</v>
      </c>
      <c r="AU133" s="191" t="s">
        <v>82</v>
      </c>
      <c r="AY133" s="19" t="s">
        <v>226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9" t="s">
        <v>80</v>
      </c>
      <c r="BK133" s="192">
        <f>ROUND(I133*H133,2)</f>
        <v>0</v>
      </c>
      <c r="BL133" s="19" t="s">
        <v>143</v>
      </c>
      <c r="BM133" s="191" t="s">
        <v>5035</v>
      </c>
    </row>
    <row r="134" spans="1:65" s="2" customFormat="1" ht="24.2" customHeight="1">
      <c r="A134" s="36"/>
      <c r="B134" s="37"/>
      <c r="C134" s="231" t="s">
        <v>341</v>
      </c>
      <c r="D134" s="231" t="s">
        <v>242</v>
      </c>
      <c r="E134" s="232" t="s">
        <v>5036</v>
      </c>
      <c r="F134" s="233" t="s">
        <v>5037</v>
      </c>
      <c r="G134" s="234" t="s">
        <v>261</v>
      </c>
      <c r="H134" s="235">
        <v>11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275</v>
      </c>
      <c r="AT134" s="191" t="s">
        <v>242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5038</v>
      </c>
    </row>
    <row r="135" spans="1:65" s="2" customFormat="1" ht="24.2" customHeight="1">
      <c r="A135" s="36"/>
      <c r="B135" s="37"/>
      <c r="C135" s="180" t="s">
        <v>346</v>
      </c>
      <c r="D135" s="180" t="s">
        <v>229</v>
      </c>
      <c r="E135" s="181" t="s">
        <v>5039</v>
      </c>
      <c r="F135" s="182" t="s">
        <v>5040</v>
      </c>
      <c r="G135" s="183" t="s">
        <v>232</v>
      </c>
      <c r="H135" s="184">
        <v>7.84</v>
      </c>
      <c r="I135" s="185"/>
      <c r="J135" s="186">
        <f>ROUND(I135*H135,2)</f>
        <v>0</v>
      </c>
      <c r="K135" s="182" t="s">
        <v>233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143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143</v>
      </c>
      <c r="BM135" s="191" t="s">
        <v>5041</v>
      </c>
    </row>
    <row r="136" spans="1:65" s="2" customFormat="1" ht="11.25">
      <c r="A136" s="36"/>
      <c r="B136" s="37"/>
      <c r="C136" s="38"/>
      <c r="D136" s="193" t="s">
        <v>236</v>
      </c>
      <c r="E136" s="38"/>
      <c r="F136" s="194" t="s">
        <v>5042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82</v>
      </c>
    </row>
    <row r="137" spans="1:65" s="2" customFormat="1" ht="16.5" customHeight="1">
      <c r="A137" s="36"/>
      <c r="B137" s="37"/>
      <c r="C137" s="231" t="s">
        <v>351</v>
      </c>
      <c r="D137" s="231" t="s">
        <v>242</v>
      </c>
      <c r="E137" s="232" t="s">
        <v>5043</v>
      </c>
      <c r="F137" s="233" t="s">
        <v>5044</v>
      </c>
      <c r="G137" s="234" t="s">
        <v>245</v>
      </c>
      <c r="H137" s="235">
        <v>0.87</v>
      </c>
      <c r="I137" s="236"/>
      <c r="J137" s="237">
        <f>ROUND(I137*H137,2)</f>
        <v>0</v>
      </c>
      <c r="K137" s="233" t="s">
        <v>233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1</v>
      </c>
      <c r="R137" s="189">
        <f>Q137*H137</f>
        <v>0.87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275</v>
      </c>
      <c r="AT137" s="191" t="s">
        <v>242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143</v>
      </c>
      <c r="BM137" s="191" t="s">
        <v>5045</v>
      </c>
    </row>
    <row r="138" spans="1:65" s="2" customFormat="1" ht="16.5" customHeight="1">
      <c r="A138" s="36"/>
      <c r="B138" s="37"/>
      <c r="C138" s="180" t="s">
        <v>355</v>
      </c>
      <c r="D138" s="180" t="s">
        <v>229</v>
      </c>
      <c r="E138" s="181" t="s">
        <v>4958</v>
      </c>
      <c r="F138" s="182" t="s">
        <v>4959</v>
      </c>
      <c r="G138" s="183" t="s">
        <v>245</v>
      </c>
      <c r="H138" s="184">
        <v>20.13</v>
      </c>
      <c r="I138" s="185"/>
      <c r="J138" s="186">
        <f>ROUND(I138*H138,2)</f>
        <v>0</v>
      </c>
      <c r="K138" s="182" t="s">
        <v>233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0</v>
      </c>
      <c r="R138" s="189">
        <f>Q138*H138</f>
        <v>0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143</v>
      </c>
      <c r="AT138" s="191" t="s">
        <v>229</v>
      </c>
      <c r="AU138" s="191" t="s">
        <v>82</v>
      </c>
      <c r="AY138" s="19" t="s">
        <v>226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143</v>
      </c>
      <c r="BM138" s="191" t="s">
        <v>5046</v>
      </c>
    </row>
    <row r="139" spans="1:65" s="2" customFormat="1" ht="11.25">
      <c r="A139" s="36"/>
      <c r="B139" s="37"/>
      <c r="C139" s="38"/>
      <c r="D139" s="193" t="s">
        <v>236</v>
      </c>
      <c r="E139" s="38"/>
      <c r="F139" s="194" t="s">
        <v>4961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236</v>
      </c>
      <c r="AU139" s="19" t="s">
        <v>82</v>
      </c>
    </row>
    <row r="140" spans="1:65" s="2" customFormat="1" ht="24.2" customHeight="1">
      <c r="A140" s="36"/>
      <c r="B140" s="37"/>
      <c r="C140" s="180" t="s">
        <v>361</v>
      </c>
      <c r="D140" s="180" t="s">
        <v>229</v>
      </c>
      <c r="E140" s="181" t="s">
        <v>5047</v>
      </c>
      <c r="F140" s="182" t="s">
        <v>5048</v>
      </c>
      <c r="G140" s="183" t="s">
        <v>245</v>
      </c>
      <c r="H140" s="184">
        <v>0.87</v>
      </c>
      <c r="I140" s="185"/>
      <c r="J140" s="186">
        <f>ROUND(I140*H140,2)</f>
        <v>0</v>
      </c>
      <c r="K140" s="182" t="s">
        <v>233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143</v>
      </c>
      <c r="AT140" s="191" t="s">
        <v>229</v>
      </c>
      <c r="AU140" s="191" t="s">
        <v>82</v>
      </c>
      <c r="AY140" s="19" t="s">
        <v>226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143</v>
      </c>
      <c r="BM140" s="191" t="s">
        <v>5049</v>
      </c>
    </row>
    <row r="141" spans="1:65" s="2" customFormat="1" ht="11.25">
      <c r="A141" s="36"/>
      <c r="B141" s="37"/>
      <c r="C141" s="38"/>
      <c r="D141" s="193" t="s">
        <v>236</v>
      </c>
      <c r="E141" s="38"/>
      <c r="F141" s="194" t="s">
        <v>5050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236</v>
      </c>
      <c r="AU141" s="19" t="s">
        <v>82</v>
      </c>
    </row>
    <row r="142" spans="1:65" s="12" customFormat="1" ht="22.9" customHeight="1">
      <c r="B142" s="164"/>
      <c r="C142" s="165"/>
      <c r="D142" s="166" t="s">
        <v>72</v>
      </c>
      <c r="E142" s="178" t="s">
        <v>5051</v>
      </c>
      <c r="F142" s="178" t="s">
        <v>4968</v>
      </c>
      <c r="G142" s="165"/>
      <c r="H142" s="165"/>
      <c r="I142" s="168"/>
      <c r="J142" s="179">
        <f>BK142</f>
        <v>0</v>
      </c>
      <c r="K142" s="165"/>
      <c r="L142" s="170"/>
      <c r="M142" s="171"/>
      <c r="N142" s="172"/>
      <c r="O142" s="172"/>
      <c r="P142" s="173">
        <f>SUM(P143:P186)</f>
        <v>0</v>
      </c>
      <c r="Q142" s="172"/>
      <c r="R142" s="173">
        <f>SUM(R143:R186)</f>
        <v>7.1471999999999998</v>
      </c>
      <c r="S142" s="172"/>
      <c r="T142" s="174">
        <f>SUM(T143:T186)</f>
        <v>0</v>
      </c>
      <c r="AR142" s="175" t="s">
        <v>80</v>
      </c>
      <c r="AT142" s="176" t="s">
        <v>72</v>
      </c>
      <c r="AU142" s="176" t="s">
        <v>80</v>
      </c>
      <c r="AY142" s="175" t="s">
        <v>226</v>
      </c>
      <c r="BK142" s="177">
        <f>SUM(BK143:BK186)</f>
        <v>0</v>
      </c>
    </row>
    <row r="143" spans="1:65" s="2" customFormat="1" ht="16.5" customHeight="1">
      <c r="A143" s="36"/>
      <c r="B143" s="37"/>
      <c r="C143" s="180" t="s">
        <v>365</v>
      </c>
      <c r="D143" s="180" t="s">
        <v>229</v>
      </c>
      <c r="E143" s="181" t="s">
        <v>5052</v>
      </c>
      <c r="F143" s="182" t="s">
        <v>5053</v>
      </c>
      <c r="G143" s="183" t="s">
        <v>420</v>
      </c>
      <c r="H143" s="184">
        <v>30</v>
      </c>
      <c r="I143" s="185"/>
      <c r="J143" s="186">
        <f>ROUND(I143*H143,2)</f>
        <v>0</v>
      </c>
      <c r="K143" s="182" t="s">
        <v>19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143</v>
      </c>
      <c r="AT143" s="191" t="s">
        <v>229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143</v>
      </c>
      <c r="BM143" s="191" t="s">
        <v>5054</v>
      </c>
    </row>
    <row r="144" spans="1:65" s="2" customFormat="1" ht="24.2" customHeight="1">
      <c r="A144" s="36"/>
      <c r="B144" s="37"/>
      <c r="C144" s="180" t="s">
        <v>371</v>
      </c>
      <c r="D144" s="180" t="s">
        <v>229</v>
      </c>
      <c r="E144" s="181" t="s">
        <v>4972</v>
      </c>
      <c r="F144" s="182" t="s">
        <v>4973</v>
      </c>
      <c r="G144" s="183" t="s">
        <v>245</v>
      </c>
      <c r="H144" s="184">
        <v>232.5</v>
      </c>
      <c r="I144" s="185"/>
      <c r="J144" s="186">
        <f>ROUND(I144*H144,2)</f>
        <v>0</v>
      </c>
      <c r="K144" s="182" t="s">
        <v>19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143</v>
      </c>
      <c r="AT144" s="191" t="s">
        <v>229</v>
      </c>
      <c r="AU144" s="191" t="s">
        <v>82</v>
      </c>
      <c r="AY144" s="19" t="s">
        <v>226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143</v>
      </c>
      <c r="BM144" s="191" t="s">
        <v>5055</v>
      </c>
    </row>
    <row r="145" spans="1:65" s="2" customFormat="1" ht="24.2" customHeight="1">
      <c r="A145" s="36"/>
      <c r="B145" s="37"/>
      <c r="C145" s="180" t="s">
        <v>374</v>
      </c>
      <c r="D145" s="180" t="s">
        <v>229</v>
      </c>
      <c r="E145" s="181" t="s">
        <v>5056</v>
      </c>
      <c r="F145" s="182" t="s">
        <v>5057</v>
      </c>
      <c r="G145" s="183" t="s">
        <v>261</v>
      </c>
      <c r="H145" s="184">
        <v>30</v>
      </c>
      <c r="I145" s="185"/>
      <c r="J145" s="186">
        <f>ROUND(I145*H145,2)</f>
        <v>0</v>
      </c>
      <c r="K145" s="182" t="s">
        <v>233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143</v>
      </c>
      <c r="AT145" s="191" t="s">
        <v>229</v>
      </c>
      <c r="AU145" s="191" t="s">
        <v>82</v>
      </c>
      <c r="AY145" s="19" t="s">
        <v>226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143</v>
      </c>
      <c r="BM145" s="191" t="s">
        <v>5058</v>
      </c>
    </row>
    <row r="146" spans="1:65" s="2" customFormat="1" ht="11.25">
      <c r="A146" s="36"/>
      <c r="B146" s="37"/>
      <c r="C146" s="38"/>
      <c r="D146" s="193" t="s">
        <v>236</v>
      </c>
      <c r="E146" s="38"/>
      <c r="F146" s="194" t="s">
        <v>5059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236</v>
      </c>
      <c r="AU146" s="19" t="s">
        <v>82</v>
      </c>
    </row>
    <row r="147" spans="1:65" s="2" customFormat="1" ht="16.5" customHeight="1">
      <c r="A147" s="36"/>
      <c r="B147" s="37"/>
      <c r="C147" s="180" t="s">
        <v>380</v>
      </c>
      <c r="D147" s="180" t="s">
        <v>229</v>
      </c>
      <c r="E147" s="181" t="s">
        <v>5060</v>
      </c>
      <c r="F147" s="182" t="s">
        <v>5061</v>
      </c>
      <c r="G147" s="183" t="s">
        <v>420</v>
      </c>
      <c r="H147" s="184">
        <v>30</v>
      </c>
      <c r="I147" s="185"/>
      <c r="J147" s="186">
        <f>ROUND(I147*H147,2)</f>
        <v>0</v>
      </c>
      <c r="K147" s="182" t="s">
        <v>233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143</v>
      </c>
      <c r="AT147" s="191" t="s">
        <v>229</v>
      </c>
      <c r="AU147" s="191" t="s">
        <v>82</v>
      </c>
      <c r="AY147" s="19" t="s">
        <v>226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143</v>
      </c>
      <c r="BM147" s="191" t="s">
        <v>5062</v>
      </c>
    </row>
    <row r="148" spans="1:65" s="2" customFormat="1" ht="11.25">
      <c r="A148" s="36"/>
      <c r="B148" s="37"/>
      <c r="C148" s="38"/>
      <c r="D148" s="193" t="s">
        <v>236</v>
      </c>
      <c r="E148" s="38"/>
      <c r="F148" s="194" t="s">
        <v>5063</v>
      </c>
      <c r="G148" s="38"/>
      <c r="H148" s="38"/>
      <c r="I148" s="195"/>
      <c r="J148" s="38"/>
      <c r="K148" s="38"/>
      <c r="L148" s="41"/>
      <c r="M148" s="196"/>
      <c r="N148" s="197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236</v>
      </c>
      <c r="AU148" s="19" t="s">
        <v>82</v>
      </c>
    </row>
    <row r="149" spans="1:65" s="2" customFormat="1" ht="16.5" customHeight="1">
      <c r="A149" s="36"/>
      <c r="B149" s="37"/>
      <c r="C149" s="231" t="s">
        <v>383</v>
      </c>
      <c r="D149" s="231" t="s">
        <v>242</v>
      </c>
      <c r="E149" s="232" t="s">
        <v>5064</v>
      </c>
      <c r="F149" s="233" t="s">
        <v>5065</v>
      </c>
      <c r="G149" s="234" t="s">
        <v>420</v>
      </c>
      <c r="H149" s="235">
        <v>30</v>
      </c>
      <c r="I149" s="236"/>
      <c r="J149" s="237">
        <f>ROUND(I149*H149,2)</f>
        <v>0</v>
      </c>
      <c r="K149" s="233" t="s">
        <v>233</v>
      </c>
      <c r="L149" s="238"/>
      <c r="M149" s="239" t="s">
        <v>19</v>
      </c>
      <c r="N149" s="240" t="s">
        <v>44</v>
      </c>
      <c r="O149" s="66"/>
      <c r="P149" s="189">
        <f>O149*H149</f>
        <v>0</v>
      </c>
      <c r="Q149" s="189">
        <v>0.22</v>
      </c>
      <c r="R149" s="189">
        <f>Q149*H149</f>
        <v>6.6</v>
      </c>
      <c r="S149" s="189">
        <v>0</v>
      </c>
      <c r="T149" s="190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275</v>
      </c>
      <c r="AT149" s="191" t="s">
        <v>242</v>
      </c>
      <c r="AU149" s="191" t="s">
        <v>82</v>
      </c>
      <c r="AY149" s="19" t="s">
        <v>226</v>
      </c>
      <c r="BE149" s="192">
        <f>IF(N149="základní",J149,0)</f>
        <v>0</v>
      </c>
      <c r="BF149" s="192">
        <f>IF(N149="snížená",J149,0)</f>
        <v>0</v>
      </c>
      <c r="BG149" s="192">
        <f>IF(N149="zákl. přenesená",J149,0)</f>
        <v>0</v>
      </c>
      <c r="BH149" s="192">
        <f>IF(N149="sníž. přenesená",J149,0)</f>
        <v>0</v>
      </c>
      <c r="BI149" s="192">
        <f>IF(N149="nulová",J149,0)</f>
        <v>0</v>
      </c>
      <c r="BJ149" s="19" t="s">
        <v>80</v>
      </c>
      <c r="BK149" s="192">
        <f>ROUND(I149*H149,2)</f>
        <v>0</v>
      </c>
      <c r="BL149" s="19" t="s">
        <v>143</v>
      </c>
      <c r="BM149" s="191" t="s">
        <v>5066</v>
      </c>
    </row>
    <row r="150" spans="1:65" s="2" customFormat="1" ht="24.2" customHeight="1">
      <c r="A150" s="36"/>
      <c r="B150" s="37"/>
      <c r="C150" s="231" t="s">
        <v>246</v>
      </c>
      <c r="D150" s="231" t="s">
        <v>242</v>
      </c>
      <c r="E150" s="232" t="s">
        <v>5067</v>
      </c>
      <c r="F150" s="233" t="s">
        <v>5068</v>
      </c>
      <c r="G150" s="234" t="s">
        <v>232</v>
      </c>
      <c r="H150" s="235">
        <v>100</v>
      </c>
      <c r="I150" s="236"/>
      <c r="J150" s="237">
        <f>ROUND(I150*H150,2)</f>
        <v>0</v>
      </c>
      <c r="K150" s="233" t="s">
        <v>19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275</v>
      </c>
      <c r="AT150" s="191" t="s">
        <v>242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143</v>
      </c>
      <c r="BM150" s="191" t="s">
        <v>5069</v>
      </c>
    </row>
    <row r="151" spans="1:65" s="2" customFormat="1" ht="16.5" customHeight="1">
      <c r="A151" s="36"/>
      <c r="B151" s="37"/>
      <c r="C151" s="180" t="s">
        <v>390</v>
      </c>
      <c r="D151" s="180" t="s">
        <v>229</v>
      </c>
      <c r="E151" s="181" t="s">
        <v>5070</v>
      </c>
      <c r="F151" s="182" t="s">
        <v>5071</v>
      </c>
      <c r="G151" s="183" t="s">
        <v>232</v>
      </c>
      <c r="H151" s="184">
        <v>58.8</v>
      </c>
      <c r="I151" s="185"/>
      <c r="J151" s="186">
        <f>ROUND(I151*H151,2)</f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143</v>
      </c>
      <c r="AT151" s="191" t="s">
        <v>229</v>
      </c>
      <c r="AU151" s="191" t="s">
        <v>82</v>
      </c>
      <c r="AY151" s="19" t="s">
        <v>226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143</v>
      </c>
      <c r="BM151" s="191" t="s">
        <v>5072</v>
      </c>
    </row>
    <row r="152" spans="1:65" s="2" customFormat="1" ht="16.5" customHeight="1">
      <c r="A152" s="36"/>
      <c r="B152" s="37"/>
      <c r="C152" s="180" t="s">
        <v>397</v>
      </c>
      <c r="D152" s="180" t="s">
        <v>229</v>
      </c>
      <c r="E152" s="181" t="s">
        <v>4997</v>
      </c>
      <c r="F152" s="182" t="s">
        <v>4998</v>
      </c>
      <c r="G152" s="183" t="s">
        <v>420</v>
      </c>
      <c r="H152" s="184">
        <v>8.82</v>
      </c>
      <c r="I152" s="185"/>
      <c r="J152" s="186">
        <f>ROUND(I152*H152,2)</f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>O152*H152</f>
        <v>0</v>
      </c>
      <c r="Q152" s="189">
        <v>0</v>
      </c>
      <c r="R152" s="189">
        <f>Q152*H152</f>
        <v>0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143</v>
      </c>
      <c r="AT152" s="191" t="s">
        <v>229</v>
      </c>
      <c r="AU152" s="191" t="s">
        <v>82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143</v>
      </c>
      <c r="BM152" s="191" t="s">
        <v>5073</v>
      </c>
    </row>
    <row r="153" spans="1:65" s="2" customFormat="1" ht="24.2" customHeight="1">
      <c r="A153" s="36"/>
      <c r="B153" s="37"/>
      <c r="C153" s="180" t="s">
        <v>403</v>
      </c>
      <c r="D153" s="180" t="s">
        <v>229</v>
      </c>
      <c r="E153" s="181" t="s">
        <v>5074</v>
      </c>
      <c r="F153" s="182" t="s">
        <v>5075</v>
      </c>
      <c r="G153" s="183" t="s">
        <v>261</v>
      </c>
      <c r="H153" s="184">
        <v>10</v>
      </c>
      <c r="I153" s="185"/>
      <c r="J153" s="186">
        <f>ROUND(I153*H153,2)</f>
        <v>0</v>
      </c>
      <c r="K153" s="182" t="s">
        <v>233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143</v>
      </c>
      <c r="AT153" s="191" t="s">
        <v>229</v>
      </c>
      <c r="AU153" s="191" t="s">
        <v>82</v>
      </c>
      <c r="AY153" s="19" t="s">
        <v>226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143</v>
      </c>
      <c r="BM153" s="191" t="s">
        <v>5076</v>
      </c>
    </row>
    <row r="154" spans="1:65" s="2" customFormat="1" ht="11.25">
      <c r="A154" s="36"/>
      <c r="B154" s="37"/>
      <c r="C154" s="38"/>
      <c r="D154" s="193" t="s">
        <v>236</v>
      </c>
      <c r="E154" s="38"/>
      <c r="F154" s="194" t="s">
        <v>5077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236</v>
      </c>
      <c r="AU154" s="19" t="s">
        <v>82</v>
      </c>
    </row>
    <row r="155" spans="1:65" s="2" customFormat="1" ht="16.5" customHeight="1">
      <c r="A155" s="36"/>
      <c r="B155" s="37"/>
      <c r="C155" s="231" t="s">
        <v>408</v>
      </c>
      <c r="D155" s="231" t="s">
        <v>242</v>
      </c>
      <c r="E155" s="232" t="s">
        <v>5078</v>
      </c>
      <c r="F155" s="233" t="s">
        <v>5079</v>
      </c>
      <c r="G155" s="234" t="s">
        <v>261</v>
      </c>
      <c r="H155" s="235">
        <v>3</v>
      </c>
      <c r="I155" s="236"/>
      <c r="J155" s="237">
        <f t="shared" ref="J155:J163" si="10">ROUND(I155*H155,2)</f>
        <v>0</v>
      </c>
      <c r="K155" s="233" t="s">
        <v>19</v>
      </c>
      <c r="L155" s="238"/>
      <c r="M155" s="239" t="s">
        <v>19</v>
      </c>
      <c r="N155" s="240" t="s">
        <v>44</v>
      </c>
      <c r="O155" s="66"/>
      <c r="P155" s="189">
        <f t="shared" ref="P155:P163" si="11">O155*H155</f>
        <v>0</v>
      </c>
      <c r="Q155" s="189">
        <v>0</v>
      </c>
      <c r="R155" s="189">
        <f t="shared" ref="R155:R163" si="12">Q155*H155</f>
        <v>0</v>
      </c>
      <c r="S155" s="189">
        <v>0</v>
      </c>
      <c r="T155" s="190">
        <f t="shared" ref="T155:T163" si="13"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275</v>
      </c>
      <c r="AT155" s="191" t="s">
        <v>242</v>
      </c>
      <c r="AU155" s="191" t="s">
        <v>82</v>
      </c>
      <c r="AY155" s="19" t="s">
        <v>226</v>
      </c>
      <c r="BE155" s="192">
        <f t="shared" ref="BE155:BE163" si="14">IF(N155="základní",J155,0)</f>
        <v>0</v>
      </c>
      <c r="BF155" s="192">
        <f t="shared" ref="BF155:BF163" si="15">IF(N155="snížená",J155,0)</f>
        <v>0</v>
      </c>
      <c r="BG155" s="192">
        <f t="shared" ref="BG155:BG163" si="16">IF(N155="zákl. přenesená",J155,0)</f>
        <v>0</v>
      </c>
      <c r="BH155" s="192">
        <f t="shared" ref="BH155:BH163" si="17">IF(N155="sníž. přenesená",J155,0)</f>
        <v>0</v>
      </c>
      <c r="BI155" s="192">
        <f t="shared" ref="BI155:BI163" si="18">IF(N155="nulová",J155,0)</f>
        <v>0</v>
      </c>
      <c r="BJ155" s="19" t="s">
        <v>80</v>
      </c>
      <c r="BK155" s="192">
        <f t="shared" ref="BK155:BK163" si="19">ROUND(I155*H155,2)</f>
        <v>0</v>
      </c>
      <c r="BL155" s="19" t="s">
        <v>143</v>
      </c>
      <c r="BM155" s="191" t="s">
        <v>5080</v>
      </c>
    </row>
    <row r="156" spans="1:65" s="2" customFormat="1" ht="16.5" customHeight="1">
      <c r="A156" s="36"/>
      <c r="B156" s="37"/>
      <c r="C156" s="231" t="s">
        <v>412</v>
      </c>
      <c r="D156" s="231" t="s">
        <v>242</v>
      </c>
      <c r="E156" s="232" t="s">
        <v>5081</v>
      </c>
      <c r="F156" s="233" t="s">
        <v>5082</v>
      </c>
      <c r="G156" s="234" t="s">
        <v>261</v>
      </c>
      <c r="H156" s="235">
        <v>1</v>
      </c>
      <c r="I156" s="236"/>
      <c r="J156" s="237">
        <f t="shared" si="10"/>
        <v>0</v>
      </c>
      <c r="K156" s="233" t="s">
        <v>19</v>
      </c>
      <c r="L156" s="238"/>
      <c r="M156" s="239" t="s">
        <v>19</v>
      </c>
      <c r="N156" s="240" t="s">
        <v>44</v>
      </c>
      <c r="O156" s="66"/>
      <c r="P156" s="189">
        <f t="shared" si="11"/>
        <v>0</v>
      </c>
      <c r="Q156" s="189">
        <v>0</v>
      </c>
      <c r="R156" s="189">
        <f t="shared" si="12"/>
        <v>0</v>
      </c>
      <c r="S156" s="189">
        <v>0</v>
      </c>
      <c r="T156" s="190">
        <f t="shared" si="1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275</v>
      </c>
      <c r="AT156" s="191" t="s">
        <v>242</v>
      </c>
      <c r="AU156" s="191" t="s">
        <v>82</v>
      </c>
      <c r="AY156" s="19" t="s">
        <v>226</v>
      </c>
      <c r="BE156" s="192">
        <f t="shared" si="14"/>
        <v>0</v>
      </c>
      <c r="BF156" s="192">
        <f t="shared" si="15"/>
        <v>0</v>
      </c>
      <c r="BG156" s="192">
        <f t="shared" si="16"/>
        <v>0</v>
      </c>
      <c r="BH156" s="192">
        <f t="shared" si="17"/>
        <v>0</v>
      </c>
      <c r="BI156" s="192">
        <f t="shared" si="18"/>
        <v>0</v>
      </c>
      <c r="BJ156" s="19" t="s">
        <v>80</v>
      </c>
      <c r="BK156" s="192">
        <f t="shared" si="19"/>
        <v>0</v>
      </c>
      <c r="BL156" s="19" t="s">
        <v>143</v>
      </c>
      <c r="BM156" s="191" t="s">
        <v>5083</v>
      </c>
    </row>
    <row r="157" spans="1:65" s="2" customFormat="1" ht="16.5" customHeight="1">
      <c r="A157" s="36"/>
      <c r="B157" s="37"/>
      <c r="C157" s="231" t="s">
        <v>417</v>
      </c>
      <c r="D157" s="231" t="s">
        <v>242</v>
      </c>
      <c r="E157" s="232" t="s">
        <v>5084</v>
      </c>
      <c r="F157" s="233" t="s">
        <v>5085</v>
      </c>
      <c r="G157" s="234" t="s">
        <v>261</v>
      </c>
      <c r="H157" s="235">
        <v>3</v>
      </c>
      <c r="I157" s="236"/>
      <c r="J157" s="237">
        <f t="shared" si="10"/>
        <v>0</v>
      </c>
      <c r="K157" s="233" t="s">
        <v>19</v>
      </c>
      <c r="L157" s="238"/>
      <c r="M157" s="239" t="s">
        <v>19</v>
      </c>
      <c r="N157" s="240" t="s">
        <v>44</v>
      </c>
      <c r="O157" s="66"/>
      <c r="P157" s="189">
        <f t="shared" si="11"/>
        <v>0</v>
      </c>
      <c r="Q157" s="189">
        <v>0</v>
      </c>
      <c r="R157" s="189">
        <f t="shared" si="12"/>
        <v>0</v>
      </c>
      <c r="S157" s="189">
        <v>0</v>
      </c>
      <c r="T157" s="190">
        <f t="shared" si="1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275</v>
      </c>
      <c r="AT157" s="191" t="s">
        <v>242</v>
      </c>
      <c r="AU157" s="191" t="s">
        <v>82</v>
      </c>
      <c r="AY157" s="19" t="s">
        <v>226</v>
      </c>
      <c r="BE157" s="192">
        <f t="shared" si="14"/>
        <v>0</v>
      </c>
      <c r="BF157" s="192">
        <f t="shared" si="15"/>
        <v>0</v>
      </c>
      <c r="BG157" s="192">
        <f t="shared" si="16"/>
        <v>0</v>
      </c>
      <c r="BH157" s="192">
        <f t="shared" si="17"/>
        <v>0</v>
      </c>
      <c r="BI157" s="192">
        <f t="shared" si="18"/>
        <v>0</v>
      </c>
      <c r="BJ157" s="19" t="s">
        <v>80</v>
      </c>
      <c r="BK157" s="192">
        <f t="shared" si="19"/>
        <v>0</v>
      </c>
      <c r="BL157" s="19" t="s">
        <v>143</v>
      </c>
      <c r="BM157" s="191" t="s">
        <v>5086</v>
      </c>
    </row>
    <row r="158" spans="1:65" s="2" customFormat="1" ht="16.5" customHeight="1">
      <c r="A158" s="36"/>
      <c r="B158" s="37"/>
      <c r="C158" s="231" t="s">
        <v>425</v>
      </c>
      <c r="D158" s="231" t="s">
        <v>242</v>
      </c>
      <c r="E158" s="232" t="s">
        <v>5087</v>
      </c>
      <c r="F158" s="233" t="s">
        <v>5088</v>
      </c>
      <c r="G158" s="234" t="s">
        <v>261</v>
      </c>
      <c r="H158" s="235">
        <v>2</v>
      </c>
      <c r="I158" s="236"/>
      <c r="J158" s="237">
        <f t="shared" si="10"/>
        <v>0</v>
      </c>
      <c r="K158" s="233" t="s">
        <v>19</v>
      </c>
      <c r="L158" s="238"/>
      <c r="M158" s="239" t="s">
        <v>19</v>
      </c>
      <c r="N158" s="240" t="s">
        <v>44</v>
      </c>
      <c r="O158" s="66"/>
      <c r="P158" s="189">
        <f t="shared" si="11"/>
        <v>0</v>
      </c>
      <c r="Q158" s="189">
        <v>0</v>
      </c>
      <c r="R158" s="189">
        <f t="shared" si="12"/>
        <v>0</v>
      </c>
      <c r="S158" s="189">
        <v>0</v>
      </c>
      <c r="T158" s="190">
        <f t="shared" si="1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275</v>
      </c>
      <c r="AT158" s="191" t="s">
        <v>242</v>
      </c>
      <c r="AU158" s="191" t="s">
        <v>82</v>
      </c>
      <c r="AY158" s="19" t="s">
        <v>226</v>
      </c>
      <c r="BE158" s="192">
        <f t="shared" si="14"/>
        <v>0</v>
      </c>
      <c r="BF158" s="192">
        <f t="shared" si="15"/>
        <v>0</v>
      </c>
      <c r="BG158" s="192">
        <f t="shared" si="16"/>
        <v>0</v>
      </c>
      <c r="BH158" s="192">
        <f t="shared" si="17"/>
        <v>0</v>
      </c>
      <c r="BI158" s="192">
        <f t="shared" si="18"/>
        <v>0</v>
      </c>
      <c r="BJ158" s="19" t="s">
        <v>80</v>
      </c>
      <c r="BK158" s="192">
        <f t="shared" si="19"/>
        <v>0</v>
      </c>
      <c r="BL158" s="19" t="s">
        <v>143</v>
      </c>
      <c r="BM158" s="191" t="s">
        <v>5089</v>
      </c>
    </row>
    <row r="159" spans="1:65" s="2" customFormat="1" ht="16.5" customHeight="1">
      <c r="A159" s="36"/>
      <c r="B159" s="37"/>
      <c r="C159" s="231" t="s">
        <v>431</v>
      </c>
      <c r="D159" s="231" t="s">
        <v>242</v>
      </c>
      <c r="E159" s="232" t="s">
        <v>5090</v>
      </c>
      <c r="F159" s="233" t="s">
        <v>5091</v>
      </c>
      <c r="G159" s="234" t="s">
        <v>261</v>
      </c>
      <c r="H159" s="235">
        <v>1</v>
      </c>
      <c r="I159" s="236"/>
      <c r="J159" s="237">
        <f t="shared" si="10"/>
        <v>0</v>
      </c>
      <c r="K159" s="233" t="s">
        <v>19</v>
      </c>
      <c r="L159" s="238"/>
      <c r="M159" s="239" t="s">
        <v>19</v>
      </c>
      <c r="N159" s="240" t="s">
        <v>44</v>
      </c>
      <c r="O159" s="66"/>
      <c r="P159" s="189">
        <f t="shared" si="11"/>
        <v>0</v>
      </c>
      <c r="Q159" s="189">
        <v>0</v>
      </c>
      <c r="R159" s="189">
        <f t="shared" si="12"/>
        <v>0</v>
      </c>
      <c r="S159" s="189">
        <v>0</v>
      </c>
      <c r="T159" s="190">
        <f t="shared" si="1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275</v>
      </c>
      <c r="AT159" s="191" t="s">
        <v>242</v>
      </c>
      <c r="AU159" s="191" t="s">
        <v>82</v>
      </c>
      <c r="AY159" s="19" t="s">
        <v>226</v>
      </c>
      <c r="BE159" s="192">
        <f t="shared" si="14"/>
        <v>0</v>
      </c>
      <c r="BF159" s="192">
        <f t="shared" si="15"/>
        <v>0</v>
      </c>
      <c r="BG159" s="192">
        <f t="shared" si="16"/>
        <v>0</v>
      </c>
      <c r="BH159" s="192">
        <f t="shared" si="17"/>
        <v>0</v>
      </c>
      <c r="BI159" s="192">
        <f t="shared" si="18"/>
        <v>0</v>
      </c>
      <c r="BJ159" s="19" t="s">
        <v>80</v>
      </c>
      <c r="BK159" s="192">
        <f t="shared" si="19"/>
        <v>0</v>
      </c>
      <c r="BL159" s="19" t="s">
        <v>143</v>
      </c>
      <c r="BM159" s="191" t="s">
        <v>5092</v>
      </c>
    </row>
    <row r="160" spans="1:65" s="2" customFormat="1" ht="16.5" customHeight="1">
      <c r="A160" s="36"/>
      <c r="B160" s="37"/>
      <c r="C160" s="180" t="s">
        <v>443</v>
      </c>
      <c r="D160" s="180" t="s">
        <v>229</v>
      </c>
      <c r="E160" s="181" t="s">
        <v>5093</v>
      </c>
      <c r="F160" s="182" t="s">
        <v>5094</v>
      </c>
      <c r="G160" s="183" t="s">
        <v>261</v>
      </c>
      <c r="H160" s="184">
        <v>20</v>
      </c>
      <c r="I160" s="185"/>
      <c r="J160" s="186">
        <f t="shared" si="10"/>
        <v>0</v>
      </c>
      <c r="K160" s="182" t="s">
        <v>19</v>
      </c>
      <c r="L160" s="41"/>
      <c r="M160" s="187" t="s">
        <v>19</v>
      </c>
      <c r="N160" s="188" t="s">
        <v>44</v>
      </c>
      <c r="O160" s="66"/>
      <c r="P160" s="189">
        <f t="shared" si="11"/>
        <v>0</v>
      </c>
      <c r="Q160" s="189">
        <v>0</v>
      </c>
      <c r="R160" s="189">
        <f t="shared" si="12"/>
        <v>0</v>
      </c>
      <c r="S160" s="189">
        <v>0</v>
      </c>
      <c r="T160" s="190">
        <f t="shared" si="1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143</v>
      </c>
      <c r="AT160" s="191" t="s">
        <v>229</v>
      </c>
      <c r="AU160" s="191" t="s">
        <v>82</v>
      </c>
      <c r="AY160" s="19" t="s">
        <v>226</v>
      </c>
      <c r="BE160" s="192">
        <f t="shared" si="14"/>
        <v>0</v>
      </c>
      <c r="BF160" s="192">
        <f t="shared" si="15"/>
        <v>0</v>
      </c>
      <c r="BG160" s="192">
        <f t="shared" si="16"/>
        <v>0</v>
      </c>
      <c r="BH160" s="192">
        <f t="shared" si="17"/>
        <v>0</v>
      </c>
      <c r="BI160" s="192">
        <f t="shared" si="18"/>
        <v>0</v>
      </c>
      <c r="BJ160" s="19" t="s">
        <v>80</v>
      </c>
      <c r="BK160" s="192">
        <f t="shared" si="19"/>
        <v>0</v>
      </c>
      <c r="BL160" s="19" t="s">
        <v>143</v>
      </c>
      <c r="BM160" s="191" t="s">
        <v>5095</v>
      </c>
    </row>
    <row r="161" spans="1:65" s="2" customFormat="1" ht="21.75" customHeight="1">
      <c r="A161" s="36"/>
      <c r="B161" s="37"/>
      <c r="C161" s="231" t="s">
        <v>448</v>
      </c>
      <c r="D161" s="231" t="s">
        <v>242</v>
      </c>
      <c r="E161" s="232" t="s">
        <v>5096</v>
      </c>
      <c r="F161" s="233" t="s">
        <v>5097</v>
      </c>
      <c r="G161" s="234" t="s">
        <v>261</v>
      </c>
      <c r="H161" s="235">
        <v>16</v>
      </c>
      <c r="I161" s="236"/>
      <c r="J161" s="237">
        <f t="shared" si="10"/>
        <v>0</v>
      </c>
      <c r="K161" s="233" t="s">
        <v>19</v>
      </c>
      <c r="L161" s="238"/>
      <c r="M161" s="239" t="s">
        <v>19</v>
      </c>
      <c r="N161" s="240" t="s">
        <v>44</v>
      </c>
      <c r="O161" s="66"/>
      <c r="P161" s="189">
        <f t="shared" si="11"/>
        <v>0</v>
      </c>
      <c r="Q161" s="189">
        <v>0</v>
      </c>
      <c r="R161" s="189">
        <f t="shared" si="12"/>
        <v>0</v>
      </c>
      <c r="S161" s="189">
        <v>0</v>
      </c>
      <c r="T161" s="190">
        <f t="shared" si="1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275</v>
      </c>
      <c r="AT161" s="191" t="s">
        <v>242</v>
      </c>
      <c r="AU161" s="191" t="s">
        <v>82</v>
      </c>
      <c r="AY161" s="19" t="s">
        <v>226</v>
      </c>
      <c r="BE161" s="192">
        <f t="shared" si="14"/>
        <v>0</v>
      </c>
      <c r="BF161" s="192">
        <f t="shared" si="15"/>
        <v>0</v>
      </c>
      <c r="BG161" s="192">
        <f t="shared" si="16"/>
        <v>0</v>
      </c>
      <c r="BH161" s="192">
        <f t="shared" si="17"/>
        <v>0</v>
      </c>
      <c r="BI161" s="192">
        <f t="shared" si="18"/>
        <v>0</v>
      </c>
      <c r="BJ161" s="19" t="s">
        <v>80</v>
      </c>
      <c r="BK161" s="192">
        <f t="shared" si="19"/>
        <v>0</v>
      </c>
      <c r="BL161" s="19" t="s">
        <v>143</v>
      </c>
      <c r="BM161" s="191" t="s">
        <v>5098</v>
      </c>
    </row>
    <row r="162" spans="1:65" s="2" customFormat="1" ht="21.75" customHeight="1">
      <c r="A162" s="36"/>
      <c r="B162" s="37"/>
      <c r="C162" s="231" t="s">
        <v>452</v>
      </c>
      <c r="D162" s="231" t="s">
        <v>242</v>
      </c>
      <c r="E162" s="232" t="s">
        <v>5099</v>
      </c>
      <c r="F162" s="233" t="s">
        <v>5100</v>
      </c>
      <c r="G162" s="234" t="s">
        <v>261</v>
      </c>
      <c r="H162" s="235">
        <v>3</v>
      </c>
      <c r="I162" s="236"/>
      <c r="J162" s="237">
        <f t="shared" si="10"/>
        <v>0</v>
      </c>
      <c r="K162" s="233" t="s">
        <v>19</v>
      </c>
      <c r="L162" s="238"/>
      <c r="M162" s="239" t="s">
        <v>19</v>
      </c>
      <c r="N162" s="240" t="s">
        <v>44</v>
      </c>
      <c r="O162" s="66"/>
      <c r="P162" s="189">
        <f t="shared" si="11"/>
        <v>0</v>
      </c>
      <c r="Q162" s="189">
        <v>0</v>
      </c>
      <c r="R162" s="189">
        <f t="shared" si="12"/>
        <v>0</v>
      </c>
      <c r="S162" s="189">
        <v>0</v>
      </c>
      <c r="T162" s="190">
        <f t="shared" si="1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275</v>
      </c>
      <c r="AT162" s="191" t="s">
        <v>242</v>
      </c>
      <c r="AU162" s="191" t="s">
        <v>82</v>
      </c>
      <c r="AY162" s="19" t="s">
        <v>226</v>
      </c>
      <c r="BE162" s="192">
        <f t="shared" si="14"/>
        <v>0</v>
      </c>
      <c r="BF162" s="192">
        <f t="shared" si="15"/>
        <v>0</v>
      </c>
      <c r="BG162" s="192">
        <f t="shared" si="16"/>
        <v>0</v>
      </c>
      <c r="BH162" s="192">
        <f t="shared" si="17"/>
        <v>0</v>
      </c>
      <c r="BI162" s="192">
        <f t="shared" si="18"/>
        <v>0</v>
      </c>
      <c r="BJ162" s="19" t="s">
        <v>80</v>
      </c>
      <c r="BK162" s="192">
        <f t="shared" si="19"/>
        <v>0</v>
      </c>
      <c r="BL162" s="19" t="s">
        <v>143</v>
      </c>
      <c r="BM162" s="191" t="s">
        <v>5101</v>
      </c>
    </row>
    <row r="163" spans="1:65" s="2" customFormat="1" ht="16.5" customHeight="1">
      <c r="A163" s="36"/>
      <c r="B163" s="37"/>
      <c r="C163" s="180" t="s">
        <v>456</v>
      </c>
      <c r="D163" s="180" t="s">
        <v>229</v>
      </c>
      <c r="E163" s="181" t="s">
        <v>5102</v>
      </c>
      <c r="F163" s="182" t="s">
        <v>5103</v>
      </c>
      <c r="G163" s="183" t="s">
        <v>261</v>
      </c>
      <c r="H163" s="184">
        <v>30</v>
      </c>
      <c r="I163" s="185"/>
      <c r="J163" s="186">
        <f t="shared" si="10"/>
        <v>0</v>
      </c>
      <c r="K163" s="182" t="s">
        <v>19</v>
      </c>
      <c r="L163" s="41"/>
      <c r="M163" s="187" t="s">
        <v>19</v>
      </c>
      <c r="N163" s="188" t="s">
        <v>44</v>
      </c>
      <c r="O163" s="66"/>
      <c r="P163" s="189">
        <f t="shared" si="11"/>
        <v>0</v>
      </c>
      <c r="Q163" s="189">
        <v>0</v>
      </c>
      <c r="R163" s="189">
        <f t="shared" si="12"/>
        <v>0</v>
      </c>
      <c r="S163" s="189">
        <v>0</v>
      </c>
      <c r="T163" s="190">
        <f t="shared" si="1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143</v>
      </c>
      <c r="AT163" s="191" t="s">
        <v>229</v>
      </c>
      <c r="AU163" s="191" t="s">
        <v>82</v>
      </c>
      <c r="AY163" s="19" t="s">
        <v>226</v>
      </c>
      <c r="BE163" s="192">
        <f t="shared" si="14"/>
        <v>0</v>
      </c>
      <c r="BF163" s="192">
        <f t="shared" si="15"/>
        <v>0</v>
      </c>
      <c r="BG163" s="192">
        <f t="shared" si="16"/>
        <v>0</v>
      </c>
      <c r="BH163" s="192">
        <f t="shared" si="17"/>
        <v>0</v>
      </c>
      <c r="BI163" s="192">
        <f t="shared" si="18"/>
        <v>0</v>
      </c>
      <c r="BJ163" s="19" t="s">
        <v>80</v>
      </c>
      <c r="BK163" s="192">
        <f t="shared" si="19"/>
        <v>0</v>
      </c>
      <c r="BL163" s="19" t="s">
        <v>143</v>
      </c>
      <c r="BM163" s="191" t="s">
        <v>5104</v>
      </c>
    </row>
    <row r="164" spans="1:65" s="13" customFormat="1" ht="11.25">
      <c r="B164" s="198"/>
      <c r="C164" s="199"/>
      <c r="D164" s="200" t="s">
        <v>238</v>
      </c>
      <c r="E164" s="201" t="s">
        <v>19</v>
      </c>
      <c r="F164" s="202" t="s">
        <v>5105</v>
      </c>
      <c r="G164" s="199"/>
      <c r="H164" s="201" t="s">
        <v>19</v>
      </c>
      <c r="I164" s="203"/>
      <c r="J164" s="199"/>
      <c r="K164" s="199"/>
      <c r="L164" s="204"/>
      <c r="M164" s="205"/>
      <c r="N164" s="206"/>
      <c r="O164" s="206"/>
      <c r="P164" s="206"/>
      <c r="Q164" s="206"/>
      <c r="R164" s="206"/>
      <c r="S164" s="206"/>
      <c r="T164" s="207"/>
      <c r="AT164" s="208" t="s">
        <v>238</v>
      </c>
      <c r="AU164" s="208" t="s">
        <v>82</v>
      </c>
      <c r="AV164" s="13" t="s">
        <v>80</v>
      </c>
      <c r="AW164" s="13" t="s">
        <v>35</v>
      </c>
      <c r="AX164" s="13" t="s">
        <v>73</v>
      </c>
      <c r="AY164" s="208" t="s">
        <v>226</v>
      </c>
    </row>
    <row r="165" spans="1:65" s="13" customFormat="1" ht="11.25">
      <c r="B165" s="198"/>
      <c r="C165" s="199"/>
      <c r="D165" s="200" t="s">
        <v>238</v>
      </c>
      <c r="E165" s="201" t="s">
        <v>19</v>
      </c>
      <c r="F165" s="202" t="s">
        <v>5106</v>
      </c>
      <c r="G165" s="199"/>
      <c r="H165" s="201" t="s">
        <v>19</v>
      </c>
      <c r="I165" s="203"/>
      <c r="J165" s="199"/>
      <c r="K165" s="199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238</v>
      </c>
      <c r="AU165" s="208" t="s">
        <v>82</v>
      </c>
      <c r="AV165" s="13" t="s">
        <v>80</v>
      </c>
      <c r="AW165" s="13" t="s">
        <v>35</v>
      </c>
      <c r="AX165" s="13" t="s">
        <v>73</v>
      </c>
      <c r="AY165" s="208" t="s">
        <v>226</v>
      </c>
    </row>
    <row r="166" spans="1:65" s="14" customFormat="1" ht="11.25">
      <c r="B166" s="209"/>
      <c r="C166" s="210"/>
      <c r="D166" s="200" t="s">
        <v>238</v>
      </c>
      <c r="E166" s="211" t="s">
        <v>19</v>
      </c>
      <c r="F166" s="212" t="s">
        <v>5107</v>
      </c>
      <c r="G166" s="210"/>
      <c r="H166" s="213">
        <v>30</v>
      </c>
      <c r="I166" s="214"/>
      <c r="J166" s="210"/>
      <c r="K166" s="210"/>
      <c r="L166" s="215"/>
      <c r="M166" s="216"/>
      <c r="N166" s="217"/>
      <c r="O166" s="217"/>
      <c r="P166" s="217"/>
      <c r="Q166" s="217"/>
      <c r="R166" s="217"/>
      <c r="S166" s="217"/>
      <c r="T166" s="218"/>
      <c r="AT166" s="219" t="s">
        <v>238</v>
      </c>
      <c r="AU166" s="219" t="s">
        <v>82</v>
      </c>
      <c r="AV166" s="14" t="s">
        <v>82</v>
      </c>
      <c r="AW166" s="14" t="s">
        <v>35</v>
      </c>
      <c r="AX166" s="14" t="s">
        <v>73</v>
      </c>
      <c r="AY166" s="219" t="s">
        <v>226</v>
      </c>
    </row>
    <row r="167" spans="1:65" s="15" customFormat="1" ht="11.25">
      <c r="B167" s="220"/>
      <c r="C167" s="221"/>
      <c r="D167" s="200" t="s">
        <v>238</v>
      </c>
      <c r="E167" s="222" t="s">
        <v>19</v>
      </c>
      <c r="F167" s="223" t="s">
        <v>241</v>
      </c>
      <c r="G167" s="221"/>
      <c r="H167" s="224">
        <v>30</v>
      </c>
      <c r="I167" s="225"/>
      <c r="J167" s="221"/>
      <c r="K167" s="221"/>
      <c r="L167" s="226"/>
      <c r="M167" s="227"/>
      <c r="N167" s="228"/>
      <c r="O167" s="228"/>
      <c r="P167" s="228"/>
      <c r="Q167" s="228"/>
      <c r="R167" s="228"/>
      <c r="S167" s="228"/>
      <c r="T167" s="229"/>
      <c r="AT167" s="230" t="s">
        <v>238</v>
      </c>
      <c r="AU167" s="230" t="s">
        <v>82</v>
      </c>
      <c r="AV167" s="15" t="s">
        <v>143</v>
      </c>
      <c r="AW167" s="15" t="s">
        <v>35</v>
      </c>
      <c r="AX167" s="15" t="s">
        <v>80</v>
      </c>
      <c r="AY167" s="230" t="s">
        <v>226</v>
      </c>
    </row>
    <row r="168" spans="1:65" s="2" customFormat="1" ht="16.5" customHeight="1">
      <c r="A168" s="36"/>
      <c r="B168" s="37"/>
      <c r="C168" s="231" t="s">
        <v>463</v>
      </c>
      <c r="D168" s="231" t="s">
        <v>242</v>
      </c>
      <c r="E168" s="232" t="s">
        <v>5016</v>
      </c>
      <c r="F168" s="233" t="s">
        <v>5017</v>
      </c>
      <c r="G168" s="234" t="s">
        <v>261</v>
      </c>
      <c r="H168" s="235">
        <v>90</v>
      </c>
      <c r="I168" s="236"/>
      <c r="J168" s="237">
        <f>ROUND(I168*H168,2)</f>
        <v>0</v>
      </c>
      <c r="K168" s="233" t="s">
        <v>19</v>
      </c>
      <c r="L168" s="238"/>
      <c r="M168" s="239" t="s">
        <v>19</v>
      </c>
      <c r="N168" s="240" t="s">
        <v>44</v>
      </c>
      <c r="O168" s="66"/>
      <c r="P168" s="189">
        <f>O168*H168</f>
        <v>0</v>
      </c>
      <c r="Q168" s="189">
        <v>0</v>
      </c>
      <c r="R168" s="189">
        <f>Q168*H168</f>
        <v>0</v>
      </c>
      <c r="S168" s="189">
        <v>0</v>
      </c>
      <c r="T168" s="190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91" t="s">
        <v>275</v>
      </c>
      <c r="AT168" s="191" t="s">
        <v>242</v>
      </c>
      <c r="AU168" s="191" t="s">
        <v>82</v>
      </c>
      <c r="AY168" s="19" t="s">
        <v>226</v>
      </c>
      <c r="BE168" s="192">
        <f>IF(N168="základní",J168,0)</f>
        <v>0</v>
      </c>
      <c r="BF168" s="192">
        <f>IF(N168="snížená",J168,0)</f>
        <v>0</v>
      </c>
      <c r="BG168" s="192">
        <f>IF(N168="zákl. přenesená",J168,0)</f>
        <v>0</v>
      </c>
      <c r="BH168" s="192">
        <f>IF(N168="sníž. přenesená",J168,0)</f>
        <v>0</v>
      </c>
      <c r="BI168" s="192">
        <f>IF(N168="nulová",J168,0)</f>
        <v>0</v>
      </c>
      <c r="BJ168" s="19" t="s">
        <v>80</v>
      </c>
      <c r="BK168" s="192">
        <f>ROUND(I168*H168,2)</f>
        <v>0</v>
      </c>
      <c r="BL168" s="19" t="s">
        <v>143</v>
      </c>
      <c r="BM168" s="191" t="s">
        <v>5108</v>
      </c>
    </row>
    <row r="169" spans="1:65" s="14" customFormat="1" ht="11.25">
      <c r="B169" s="209"/>
      <c r="C169" s="210"/>
      <c r="D169" s="200" t="s">
        <v>238</v>
      </c>
      <c r="E169" s="211" t="s">
        <v>19</v>
      </c>
      <c r="F169" s="212" t="s">
        <v>5109</v>
      </c>
      <c r="G169" s="210"/>
      <c r="H169" s="213">
        <v>90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238</v>
      </c>
      <c r="AU169" s="219" t="s">
        <v>82</v>
      </c>
      <c r="AV169" s="14" t="s">
        <v>82</v>
      </c>
      <c r="AW169" s="14" t="s">
        <v>35</v>
      </c>
      <c r="AX169" s="14" t="s">
        <v>73</v>
      </c>
      <c r="AY169" s="219" t="s">
        <v>226</v>
      </c>
    </row>
    <row r="170" spans="1:65" s="15" customFormat="1" ht="11.25">
      <c r="B170" s="220"/>
      <c r="C170" s="221"/>
      <c r="D170" s="200" t="s">
        <v>238</v>
      </c>
      <c r="E170" s="222" t="s">
        <v>19</v>
      </c>
      <c r="F170" s="223" t="s">
        <v>241</v>
      </c>
      <c r="G170" s="221"/>
      <c r="H170" s="224">
        <v>90</v>
      </c>
      <c r="I170" s="225"/>
      <c r="J170" s="221"/>
      <c r="K170" s="221"/>
      <c r="L170" s="226"/>
      <c r="M170" s="227"/>
      <c r="N170" s="228"/>
      <c r="O170" s="228"/>
      <c r="P170" s="228"/>
      <c r="Q170" s="228"/>
      <c r="R170" s="228"/>
      <c r="S170" s="228"/>
      <c r="T170" s="229"/>
      <c r="AT170" s="230" t="s">
        <v>238</v>
      </c>
      <c r="AU170" s="230" t="s">
        <v>82</v>
      </c>
      <c r="AV170" s="15" t="s">
        <v>143</v>
      </c>
      <c r="AW170" s="15" t="s">
        <v>35</v>
      </c>
      <c r="AX170" s="15" t="s">
        <v>80</v>
      </c>
      <c r="AY170" s="230" t="s">
        <v>226</v>
      </c>
    </row>
    <row r="171" spans="1:65" s="2" customFormat="1" ht="16.5" customHeight="1">
      <c r="A171" s="36"/>
      <c r="B171" s="37"/>
      <c r="C171" s="231" t="s">
        <v>470</v>
      </c>
      <c r="D171" s="231" t="s">
        <v>242</v>
      </c>
      <c r="E171" s="232" t="s">
        <v>5023</v>
      </c>
      <c r="F171" s="233" t="s">
        <v>5024</v>
      </c>
      <c r="G171" s="234" t="s">
        <v>328</v>
      </c>
      <c r="H171" s="235">
        <v>144</v>
      </c>
      <c r="I171" s="236"/>
      <c r="J171" s="237">
        <f>ROUND(I171*H171,2)</f>
        <v>0</v>
      </c>
      <c r="K171" s="233" t="s">
        <v>233</v>
      </c>
      <c r="L171" s="238"/>
      <c r="M171" s="239" t="s">
        <v>19</v>
      </c>
      <c r="N171" s="240" t="s">
        <v>44</v>
      </c>
      <c r="O171" s="66"/>
      <c r="P171" s="189">
        <f>O171*H171</f>
        <v>0</v>
      </c>
      <c r="Q171" s="189">
        <v>3.8E-3</v>
      </c>
      <c r="R171" s="189">
        <f>Q171*H171</f>
        <v>0.54720000000000002</v>
      </c>
      <c r="S171" s="189">
        <v>0</v>
      </c>
      <c r="T171" s="190">
        <f>S171*H171</f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91" t="s">
        <v>275</v>
      </c>
      <c r="AT171" s="191" t="s">
        <v>242</v>
      </c>
      <c r="AU171" s="191" t="s">
        <v>82</v>
      </c>
      <c r="AY171" s="19" t="s">
        <v>226</v>
      </c>
      <c r="BE171" s="192">
        <f>IF(N171="základní",J171,0)</f>
        <v>0</v>
      </c>
      <c r="BF171" s="192">
        <f>IF(N171="snížená",J171,0)</f>
        <v>0</v>
      </c>
      <c r="BG171" s="192">
        <f>IF(N171="zákl. přenesená",J171,0)</f>
        <v>0</v>
      </c>
      <c r="BH171" s="192">
        <f>IF(N171="sníž. přenesená",J171,0)</f>
        <v>0</v>
      </c>
      <c r="BI171" s="192">
        <f>IF(N171="nulová",J171,0)</f>
        <v>0</v>
      </c>
      <c r="BJ171" s="19" t="s">
        <v>80</v>
      </c>
      <c r="BK171" s="192">
        <f>ROUND(I171*H171,2)</f>
        <v>0</v>
      </c>
      <c r="BL171" s="19" t="s">
        <v>143</v>
      </c>
      <c r="BM171" s="191" t="s">
        <v>5110</v>
      </c>
    </row>
    <row r="172" spans="1:65" s="2" customFormat="1" ht="21.75" customHeight="1">
      <c r="A172" s="36"/>
      <c r="B172" s="37"/>
      <c r="C172" s="180" t="s">
        <v>477</v>
      </c>
      <c r="D172" s="180" t="s">
        <v>229</v>
      </c>
      <c r="E172" s="181" t="s">
        <v>5111</v>
      </c>
      <c r="F172" s="182" t="s">
        <v>5112</v>
      </c>
      <c r="G172" s="183" t="s">
        <v>261</v>
      </c>
      <c r="H172" s="184">
        <v>30</v>
      </c>
      <c r="I172" s="185"/>
      <c r="J172" s="186">
        <f>ROUND(I172*H172,2)</f>
        <v>0</v>
      </c>
      <c r="K172" s="182" t="s">
        <v>233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143</v>
      </c>
      <c r="AT172" s="191" t="s">
        <v>229</v>
      </c>
      <c r="AU172" s="191" t="s">
        <v>82</v>
      </c>
      <c r="AY172" s="19" t="s">
        <v>226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143</v>
      </c>
      <c r="BM172" s="191" t="s">
        <v>5113</v>
      </c>
    </row>
    <row r="173" spans="1:65" s="2" customFormat="1" ht="11.25">
      <c r="A173" s="36"/>
      <c r="B173" s="37"/>
      <c r="C173" s="38"/>
      <c r="D173" s="193" t="s">
        <v>236</v>
      </c>
      <c r="E173" s="38"/>
      <c r="F173" s="194" t="s">
        <v>5114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236</v>
      </c>
      <c r="AU173" s="19" t="s">
        <v>82</v>
      </c>
    </row>
    <row r="174" spans="1:65" s="2" customFormat="1" ht="24.2" customHeight="1">
      <c r="A174" s="36"/>
      <c r="B174" s="37"/>
      <c r="C174" s="180" t="s">
        <v>436</v>
      </c>
      <c r="D174" s="180" t="s">
        <v>229</v>
      </c>
      <c r="E174" s="181" t="s">
        <v>5115</v>
      </c>
      <c r="F174" s="182" t="s">
        <v>5116</v>
      </c>
      <c r="G174" s="183" t="s">
        <v>261</v>
      </c>
      <c r="H174" s="184">
        <v>30</v>
      </c>
      <c r="I174" s="185"/>
      <c r="J174" s="186">
        <f>ROUND(I174*H174,2)</f>
        <v>0</v>
      </c>
      <c r="K174" s="182" t="s">
        <v>19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143</v>
      </c>
      <c r="AT174" s="191" t="s">
        <v>229</v>
      </c>
      <c r="AU174" s="191" t="s">
        <v>82</v>
      </c>
      <c r="AY174" s="19" t="s">
        <v>226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143</v>
      </c>
      <c r="BM174" s="191" t="s">
        <v>5117</v>
      </c>
    </row>
    <row r="175" spans="1:65" s="2" customFormat="1" ht="24.2" customHeight="1">
      <c r="A175" s="36"/>
      <c r="B175" s="37"/>
      <c r="C175" s="231" t="s">
        <v>1504</v>
      </c>
      <c r="D175" s="231" t="s">
        <v>242</v>
      </c>
      <c r="E175" s="232" t="s">
        <v>5036</v>
      </c>
      <c r="F175" s="233" t="s">
        <v>5037</v>
      </c>
      <c r="G175" s="234" t="s">
        <v>261</v>
      </c>
      <c r="H175" s="235">
        <v>30</v>
      </c>
      <c r="I175" s="236"/>
      <c r="J175" s="237">
        <f>ROUND(I175*H175,2)</f>
        <v>0</v>
      </c>
      <c r="K175" s="233" t="s">
        <v>19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0</v>
      </c>
      <c r="R175" s="189">
        <f>Q175*H175</f>
        <v>0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275</v>
      </c>
      <c r="AT175" s="191" t="s">
        <v>242</v>
      </c>
      <c r="AU175" s="191" t="s">
        <v>82</v>
      </c>
      <c r="AY175" s="19" t="s">
        <v>226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143</v>
      </c>
      <c r="BM175" s="191" t="s">
        <v>5118</v>
      </c>
    </row>
    <row r="176" spans="1:65" s="2" customFormat="1" ht="16.5" customHeight="1">
      <c r="A176" s="36"/>
      <c r="B176" s="37"/>
      <c r="C176" s="180" t="s">
        <v>485</v>
      </c>
      <c r="D176" s="180" t="s">
        <v>229</v>
      </c>
      <c r="E176" s="181" t="s">
        <v>5119</v>
      </c>
      <c r="F176" s="182" t="s">
        <v>5120</v>
      </c>
      <c r="G176" s="183" t="s">
        <v>232</v>
      </c>
      <c r="H176" s="184">
        <v>50.2</v>
      </c>
      <c r="I176" s="185"/>
      <c r="J176" s="186">
        <f>ROUND(I176*H176,2)</f>
        <v>0</v>
      </c>
      <c r="K176" s="182" t="s">
        <v>19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143</v>
      </c>
      <c r="AT176" s="191" t="s">
        <v>229</v>
      </c>
      <c r="AU176" s="191" t="s">
        <v>82</v>
      </c>
      <c r="AY176" s="19" t="s">
        <v>226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143</v>
      </c>
      <c r="BM176" s="191" t="s">
        <v>5121</v>
      </c>
    </row>
    <row r="177" spans="1:65" s="13" customFormat="1" ht="11.25">
      <c r="B177" s="198"/>
      <c r="C177" s="199"/>
      <c r="D177" s="200" t="s">
        <v>238</v>
      </c>
      <c r="E177" s="201" t="s">
        <v>19</v>
      </c>
      <c r="F177" s="202" t="s">
        <v>5122</v>
      </c>
      <c r="G177" s="199"/>
      <c r="H177" s="201" t="s">
        <v>19</v>
      </c>
      <c r="I177" s="203"/>
      <c r="J177" s="199"/>
      <c r="K177" s="199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238</v>
      </c>
      <c r="AU177" s="208" t="s">
        <v>82</v>
      </c>
      <c r="AV177" s="13" t="s">
        <v>80</v>
      </c>
      <c r="AW177" s="13" t="s">
        <v>35</v>
      </c>
      <c r="AX177" s="13" t="s">
        <v>73</v>
      </c>
      <c r="AY177" s="208" t="s">
        <v>226</v>
      </c>
    </row>
    <row r="178" spans="1:65" s="13" customFormat="1" ht="11.25">
      <c r="B178" s="198"/>
      <c r="C178" s="199"/>
      <c r="D178" s="200" t="s">
        <v>238</v>
      </c>
      <c r="E178" s="201" t="s">
        <v>19</v>
      </c>
      <c r="F178" s="202" t="s">
        <v>5123</v>
      </c>
      <c r="G178" s="199"/>
      <c r="H178" s="201" t="s">
        <v>19</v>
      </c>
      <c r="I178" s="203"/>
      <c r="J178" s="199"/>
      <c r="K178" s="199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238</v>
      </c>
      <c r="AU178" s="208" t="s">
        <v>82</v>
      </c>
      <c r="AV178" s="13" t="s">
        <v>80</v>
      </c>
      <c r="AW178" s="13" t="s">
        <v>35</v>
      </c>
      <c r="AX178" s="13" t="s">
        <v>73</v>
      </c>
      <c r="AY178" s="208" t="s">
        <v>226</v>
      </c>
    </row>
    <row r="179" spans="1:65" s="14" customFormat="1" ht="11.25">
      <c r="B179" s="209"/>
      <c r="C179" s="210"/>
      <c r="D179" s="200" t="s">
        <v>238</v>
      </c>
      <c r="E179" s="211" t="s">
        <v>19</v>
      </c>
      <c r="F179" s="212" t="s">
        <v>5124</v>
      </c>
      <c r="G179" s="210"/>
      <c r="H179" s="213">
        <v>4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238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226</v>
      </c>
    </row>
    <row r="180" spans="1:65" s="14" customFormat="1" ht="11.25">
      <c r="B180" s="209"/>
      <c r="C180" s="210"/>
      <c r="D180" s="200" t="s">
        <v>238</v>
      </c>
      <c r="E180" s="211" t="s">
        <v>19</v>
      </c>
      <c r="F180" s="212" t="s">
        <v>5125</v>
      </c>
      <c r="G180" s="210"/>
      <c r="H180" s="213">
        <v>46.2</v>
      </c>
      <c r="I180" s="214"/>
      <c r="J180" s="210"/>
      <c r="K180" s="210"/>
      <c r="L180" s="215"/>
      <c r="M180" s="216"/>
      <c r="N180" s="217"/>
      <c r="O180" s="217"/>
      <c r="P180" s="217"/>
      <c r="Q180" s="217"/>
      <c r="R180" s="217"/>
      <c r="S180" s="217"/>
      <c r="T180" s="218"/>
      <c r="AT180" s="219" t="s">
        <v>238</v>
      </c>
      <c r="AU180" s="219" t="s">
        <v>82</v>
      </c>
      <c r="AV180" s="14" t="s">
        <v>82</v>
      </c>
      <c r="AW180" s="14" t="s">
        <v>35</v>
      </c>
      <c r="AX180" s="14" t="s">
        <v>73</v>
      </c>
      <c r="AY180" s="219" t="s">
        <v>226</v>
      </c>
    </row>
    <row r="181" spans="1:65" s="15" customFormat="1" ht="11.25">
      <c r="B181" s="220"/>
      <c r="C181" s="221"/>
      <c r="D181" s="200" t="s">
        <v>238</v>
      </c>
      <c r="E181" s="222" t="s">
        <v>19</v>
      </c>
      <c r="F181" s="223" t="s">
        <v>241</v>
      </c>
      <c r="G181" s="221"/>
      <c r="H181" s="224">
        <v>50.2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238</v>
      </c>
      <c r="AU181" s="230" t="s">
        <v>82</v>
      </c>
      <c r="AV181" s="15" t="s">
        <v>143</v>
      </c>
      <c r="AW181" s="15" t="s">
        <v>35</v>
      </c>
      <c r="AX181" s="15" t="s">
        <v>80</v>
      </c>
      <c r="AY181" s="230" t="s">
        <v>226</v>
      </c>
    </row>
    <row r="182" spans="1:65" s="2" customFormat="1" ht="21.75" customHeight="1">
      <c r="A182" s="36"/>
      <c r="B182" s="37"/>
      <c r="C182" s="231" t="s">
        <v>1090</v>
      </c>
      <c r="D182" s="231" t="s">
        <v>242</v>
      </c>
      <c r="E182" s="232" t="s">
        <v>5126</v>
      </c>
      <c r="F182" s="233" t="s">
        <v>5127</v>
      </c>
      <c r="G182" s="234" t="s">
        <v>608</v>
      </c>
      <c r="H182" s="235">
        <v>51.706000000000003</v>
      </c>
      <c r="I182" s="236"/>
      <c r="J182" s="237">
        <f>ROUND(I182*H182,2)</f>
        <v>0</v>
      </c>
      <c r="K182" s="233" t="s">
        <v>19</v>
      </c>
      <c r="L182" s="238"/>
      <c r="M182" s="239" t="s">
        <v>19</v>
      </c>
      <c r="N182" s="240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275</v>
      </c>
      <c r="AT182" s="191" t="s">
        <v>242</v>
      </c>
      <c r="AU182" s="191" t="s">
        <v>82</v>
      </c>
      <c r="AY182" s="19" t="s">
        <v>226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143</v>
      </c>
      <c r="BM182" s="191" t="s">
        <v>5128</v>
      </c>
    </row>
    <row r="183" spans="1:65" s="2" customFormat="1" ht="19.5">
      <c r="A183" s="36"/>
      <c r="B183" s="37"/>
      <c r="C183" s="38"/>
      <c r="D183" s="200" t="s">
        <v>737</v>
      </c>
      <c r="E183" s="38"/>
      <c r="F183" s="249" t="s">
        <v>5129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737</v>
      </c>
      <c r="AU183" s="19" t="s">
        <v>82</v>
      </c>
    </row>
    <row r="184" spans="1:65" s="2" customFormat="1" ht="16.5" customHeight="1">
      <c r="A184" s="36"/>
      <c r="B184" s="37"/>
      <c r="C184" s="180" t="s">
        <v>1096</v>
      </c>
      <c r="D184" s="180" t="s">
        <v>229</v>
      </c>
      <c r="E184" s="181" t="s">
        <v>5130</v>
      </c>
      <c r="F184" s="182" t="s">
        <v>5131</v>
      </c>
      <c r="G184" s="183" t="s">
        <v>232</v>
      </c>
      <c r="H184" s="184">
        <v>24.8</v>
      </c>
      <c r="I184" s="185"/>
      <c r="J184" s="186">
        <f>ROUND(I184*H184,2)</f>
        <v>0</v>
      </c>
      <c r="K184" s="182" t="s">
        <v>19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143</v>
      </c>
      <c r="AT184" s="191" t="s">
        <v>229</v>
      </c>
      <c r="AU184" s="191" t="s">
        <v>82</v>
      </c>
      <c r="AY184" s="19" t="s">
        <v>226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143</v>
      </c>
      <c r="BM184" s="191" t="s">
        <v>5132</v>
      </c>
    </row>
    <row r="185" spans="1:65" s="2" customFormat="1" ht="16.5" customHeight="1">
      <c r="A185" s="36"/>
      <c r="B185" s="37"/>
      <c r="C185" s="231" t="s">
        <v>1104</v>
      </c>
      <c r="D185" s="231" t="s">
        <v>242</v>
      </c>
      <c r="E185" s="232" t="s">
        <v>5030</v>
      </c>
      <c r="F185" s="233" t="s">
        <v>5031</v>
      </c>
      <c r="G185" s="234" t="s">
        <v>420</v>
      </c>
      <c r="H185" s="235">
        <v>3.99</v>
      </c>
      <c r="I185" s="236"/>
      <c r="J185" s="237">
        <f>ROUND(I185*H185,2)</f>
        <v>0</v>
      </c>
      <c r="K185" s="233" t="s">
        <v>19</v>
      </c>
      <c r="L185" s="238"/>
      <c r="M185" s="239" t="s">
        <v>19</v>
      </c>
      <c r="N185" s="240" t="s">
        <v>44</v>
      </c>
      <c r="O185" s="66"/>
      <c r="P185" s="189">
        <f>O185*H185</f>
        <v>0</v>
      </c>
      <c r="Q185" s="189">
        <v>0</v>
      </c>
      <c r="R185" s="189">
        <f>Q185*H185</f>
        <v>0</v>
      </c>
      <c r="S185" s="189">
        <v>0</v>
      </c>
      <c r="T185" s="190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91" t="s">
        <v>275</v>
      </c>
      <c r="AT185" s="191" t="s">
        <v>242</v>
      </c>
      <c r="AU185" s="191" t="s">
        <v>82</v>
      </c>
      <c r="AY185" s="19" t="s">
        <v>226</v>
      </c>
      <c r="BE185" s="192">
        <f>IF(N185="základní",J185,0)</f>
        <v>0</v>
      </c>
      <c r="BF185" s="192">
        <f>IF(N185="snížená",J185,0)</f>
        <v>0</v>
      </c>
      <c r="BG185" s="192">
        <f>IF(N185="zákl. přenesená",J185,0)</f>
        <v>0</v>
      </c>
      <c r="BH185" s="192">
        <f>IF(N185="sníž. přenesená",J185,0)</f>
        <v>0</v>
      </c>
      <c r="BI185" s="192">
        <f>IF(N185="nulová",J185,0)</f>
        <v>0</v>
      </c>
      <c r="BJ185" s="19" t="s">
        <v>80</v>
      </c>
      <c r="BK185" s="192">
        <f>ROUND(I185*H185,2)</f>
        <v>0</v>
      </c>
      <c r="BL185" s="19" t="s">
        <v>143</v>
      </c>
      <c r="BM185" s="191" t="s">
        <v>5133</v>
      </c>
    </row>
    <row r="186" spans="1:65" s="2" customFormat="1" ht="16.5" customHeight="1">
      <c r="A186" s="36"/>
      <c r="B186" s="37"/>
      <c r="C186" s="180" t="s">
        <v>1111</v>
      </c>
      <c r="D186" s="180" t="s">
        <v>229</v>
      </c>
      <c r="E186" s="181" t="s">
        <v>5134</v>
      </c>
      <c r="F186" s="182" t="s">
        <v>5135</v>
      </c>
      <c r="G186" s="183" t="s">
        <v>245</v>
      </c>
      <c r="H186" s="184">
        <v>22.497</v>
      </c>
      <c r="I186" s="185"/>
      <c r="J186" s="186">
        <f>ROUND(I186*H186,2)</f>
        <v>0</v>
      </c>
      <c r="K186" s="182" t="s">
        <v>19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143</v>
      </c>
      <c r="AT186" s="191" t="s">
        <v>229</v>
      </c>
      <c r="AU186" s="191" t="s">
        <v>82</v>
      </c>
      <c r="AY186" s="19" t="s">
        <v>226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143</v>
      </c>
      <c r="BM186" s="191" t="s">
        <v>5136</v>
      </c>
    </row>
    <row r="187" spans="1:65" s="12" customFormat="1" ht="22.9" customHeight="1">
      <c r="B187" s="164"/>
      <c r="C187" s="165"/>
      <c r="D187" s="166" t="s">
        <v>72</v>
      </c>
      <c r="E187" s="178" t="s">
        <v>5137</v>
      </c>
      <c r="F187" s="178" t="s">
        <v>5138</v>
      </c>
      <c r="G187" s="165"/>
      <c r="H187" s="165"/>
      <c r="I187" s="168"/>
      <c r="J187" s="179">
        <f>BK187</f>
        <v>0</v>
      </c>
      <c r="K187" s="165"/>
      <c r="L187" s="170"/>
      <c r="M187" s="171"/>
      <c r="N187" s="172"/>
      <c r="O187" s="172"/>
      <c r="P187" s="173">
        <f>SUM(P188:P207)</f>
        <v>0</v>
      </c>
      <c r="Q187" s="172"/>
      <c r="R187" s="173">
        <f>SUM(R188:R207)</f>
        <v>0</v>
      </c>
      <c r="S187" s="172"/>
      <c r="T187" s="174">
        <f>SUM(T188:T207)</f>
        <v>0</v>
      </c>
      <c r="AR187" s="175" t="s">
        <v>80</v>
      </c>
      <c r="AT187" s="176" t="s">
        <v>72</v>
      </c>
      <c r="AU187" s="176" t="s">
        <v>80</v>
      </c>
      <c r="AY187" s="175" t="s">
        <v>226</v>
      </c>
      <c r="BK187" s="177">
        <f>SUM(BK188:BK207)</f>
        <v>0</v>
      </c>
    </row>
    <row r="188" spans="1:65" s="2" customFormat="1" ht="16.5" customHeight="1">
      <c r="A188" s="36"/>
      <c r="B188" s="37"/>
      <c r="C188" s="180" t="s">
        <v>1116</v>
      </c>
      <c r="D188" s="180" t="s">
        <v>229</v>
      </c>
      <c r="E188" s="181" t="s">
        <v>5119</v>
      </c>
      <c r="F188" s="182" t="s">
        <v>5120</v>
      </c>
      <c r="G188" s="183" t="s">
        <v>232</v>
      </c>
      <c r="H188" s="184">
        <v>33.6</v>
      </c>
      <c r="I188" s="185"/>
      <c r="J188" s="186">
        <f>ROUND(I188*H188,2)</f>
        <v>0</v>
      </c>
      <c r="K188" s="182" t="s">
        <v>19</v>
      </c>
      <c r="L188" s="41"/>
      <c r="M188" s="187" t="s">
        <v>19</v>
      </c>
      <c r="N188" s="188" t="s">
        <v>44</v>
      </c>
      <c r="O188" s="66"/>
      <c r="P188" s="189">
        <f>O188*H188</f>
        <v>0</v>
      </c>
      <c r="Q188" s="189">
        <v>0</v>
      </c>
      <c r="R188" s="189">
        <f>Q188*H188</f>
        <v>0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143</v>
      </c>
      <c r="AT188" s="191" t="s">
        <v>229</v>
      </c>
      <c r="AU188" s="191" t="s">
        <v>82</v>
      </c>
      <c r="AY188" s="19" t="s">
        <v>226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143</v>
      </c>
      <c r="BM188" s="191" t="s">
        <v>5139</v>
      </c>
    </row>
    <row r="189" spans="1:65" s="2" customFormat="1" ht="16.5" customHeight="1">
      <c r="A189" s="36"/>
      <c r="B189" s="37"/>
      <c r="C189" s="231" t="s">
        <v>1122</v>
      </c>
      <c r="D189" s="231" t="s">
        <v>242</v>
      </c>
      <c r="E189" s="232" t="s">
        <v>5140</v>
      </c>
      <c r="F189" s="233" t="s">
        <v>5141</v>
      </c>
      <c r="G189" s="234" t="s">
        <v>608</v>
      </c>
      <c r="H189" s="235">
        <v>33.6</v>
      </c>
      <c r="I189" s="236"/>
      <c r="J189" s="237">
        <f>ROUND(I189*H189,2)</f>
        <v>0</v>
      </c>
      <c r="K189" s="233" t="s">
        <v>19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0</v>
      </c>
      <c r="R189" s="189">
        <f>Q189*H189</f>
        <v>0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275</v>
      </c>
      <c r="AT189" s="191" t="s">
        <v>242</v>
      </c>
      <c r="AU189" s="191" t="s">
        <v>82</v>
      </c>
      <c r="AY189" s="19" t="s">
        <v>226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143</v>
      </c>
      <c r="BM189" s="191" t="s">
        <v>5142</v>
      </c>
    </row>
    <row r="190" spans="1:65" s="2" customFormat="1" ht="24.2" customHeight="1">
      <c r="A190" s="36"/>
      <c r="B190" s="37"/>
      <c r="C190" s="180" t="s">
        <v>1129</v>
      </c>
      <c r="D190" s="180" t="s">
        <v>229</v>
      </c>
      <c r="E190" s="181" t="s">
        <v>5143</v>
      </c>
      <c r="F190" s="182" t="s">
        <v>5144</v>
      </c>
      <c r="G190" s="183" t="s">
        <v>245</v>
      </c>
      <c r="H190" s="184">
        <v>3.0000000000000001E-3</v>
      </c>
      <c r="I190" s="185"/>
      <c r="J190" s="186">
        <f>ROUND(I190*H190,2)</f>
        <v>0</v>
      </c>
      <c r="K190" s="182" t="s">
        <v>233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143</v>
      </c>
      <c r="AT190" s="191" t="s">
        <v>229</v>
      </c>
      <c r="AU190" s="191" t="s">
        <v>82</v>
      </c>
      <c r="AY190" s="19" t="s">
        <v>226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143</v>
      </c>
      <c r="BM190" s="191" t="s">
        <v>5145</v>
      </c>
    </row>
    <row r="191" spans="1:65" s="2" customFormat="1" ht="11.25">
      <c r="A191" s="36"/>
      <c r="B191" s="37"/>
      <c r="C191" s="38"/>
      <c r="D191" s="193" t="s">
        <v>236</v>
      </c>
      <c r="E191" s="38"/>
      <c r="F191" s="194" t="s">
        <v>5146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236</v>
      </c>
      <c r="AU191" s="19" t="s">
        <v>82</v>
      </c>
    </row>
    <row r="192" spans="1:65" s="2" customFormat="1" ht="16.5" customHeight="1">
      <c r="A192" s="36"/>
      <c r="B192" s="37"/>
      <c r="C192" s="231" t="s">
        <v>1136</v>
      </c>
      <c r="D192" s="231" t="s">
        <v>242</v>
      </c>
      <c r="E192" s="232" t="s">
        <v>5147</v>
      </c>
      <c r="F192" s="233" t="s">
        <v>5148</v>
      </c>
      <c r="G192" s="234" t="s">
        <v>261</v>
      </c>
      <c r="H192" s="235">
        <v>280</v>
      </c>
      <c r="I192" s="236"/>
      <c r="J192" s="237">
        <f>ROUND(I192*H192,2)</f>
        <v>0</v>
      </c>
      <c r="K192" s="233" t="s">
        <v>19</v>
      </c>
      <c r="L192" s="238"/>
      <c r="M192" s="239" t="s">
        <v>19</v>
      </c>
      <c r="N192" s="240" t="s">
        <v>44</v>
      </c>
      <c r="O192" s="66"/>
      <c r="P192" s="189">
        <f>O192*H192</f>
        <v>0</v>
      </c>
      <c r="Q192" s="189">
        <v>0</v>
      </c>
      <c r="R192" s="189">
        <f>Q192*H192</f>
        <v>0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275</v>
      </c>
      <c r="AT192" s="191" t="s">
        <v>242</v>
      </c>
      <c r="AU192" s="191" t="s">
        <v>82</v>
      </c>
      <c r="AY192" s="19" t="s">
        <v>226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143</v>
      </c>
      <c r="BM192" s="191" t="s">
        <v>5149</v>
      </c>
    </row>
    <row r="193" spans="1:65" s="2" customFormat="1" ht="16.5" customHeight="1">
      <c r="A193" s="36"/>
      <c r="B193" s="37"/>
      <c r="C193" s="180" t="s">
        <v>1142</v>
      </c>
      <c r="D193" s="180" t="s">
        <v>229</v>
      </c>
      <c r="E193" s="181" t="s">
        <v>5150</v>
      </c>
      <c r="F193" s="182" t="s">
        <v>5151</v>
      </c>
      <c r="G193" s="183" t="s">
        <v>420</v>
      </c>
      <c r="H193" s="184">
        <v>5.6</v>
      </c>
      <c r="I193" s="185"/>
      <c r="J193" s="186">
        <f>ROUND(I193*H193,2)</f>
        <v>0</v>
      </c>
      <c r="K193" s="182" t="s">
        <v>233</v>
      </c>
      <c r="L193" s="41"/>
      <c r="M193" s="187" t="s">
        <v>19</v>
      </c>
      <c r="N193" s="188" t="s">
        <v>44</v>
      </c>
      <c r="O193" s="66"/>
      <c r="P193" s="189">
        <f>O193*H193</f>
        <v>0</v>
      </c>
      <c r="Q193" s="189">
        <v>0</v>
      </c>
      <c r="R193" s="189">
        <f>Q193*H193</f>
        <v>0</v>
      </c>
      <c r="S193" s="189">
        <v>0</v>
      </c>
      <c r="T193" s="190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91" t="s">
        <v>143</v>
      </c>
      <c r="AT193" s="191" t="s">
        <v>229</v>
      </c>
      <c r="AU193" s="191" t="s">
        <v>82</v>
      </c>
      <c r="AY193" s="19" t="s">
        <v>226</v>
      </c>
      <c r="BE193" s="192">
        <f>IF(N193="základní",J193,0)</f>
        <v>0</v>
      </c>
      <c r="BF193" s="192">
        <f>IF(N193="snížená",J193,0)</f>
        <v>0</v>
      </c>
      <c r="BG193" s="192">
        <f>IF(N193="zákl. přenesená",J193,0)</f>
        <v>0</v>
      </c>
      <c r="BH193" s="192">
        <f>IF(N193="sníž. přenesená",J193,0)</f>
        <v>0</v>
      </c>
      <c r="BI193" s="192">
        <f>IF(N193="nulová",J193,0)</f>
        <v>0</v>
      </c>
      <c r="BJ193" s="19" t="s">
        <v>80</v>
      </c>
      <c r="BK193" s="192">
        <f>ROUND(I193*H193,2)</f>
        <v>0</v>
      </c>
      <c r="BL193" s="19" t="s">
        <v>143</v>
      </c>
      <c r="BM193" s="191" t="s">
        <v>5152</v>
      </c>
    </row>
    <row r="194" spans="1:65" s="2" customFormat="1" ht="11.25">
      <c r="A194" s="36"/>
      <c r="B194" s="37"/>
      <c r="C194" s="38"/>
      <c r="D194" s="193" t="s">
        <v>236</v>
      </c>
      <c r="E194" s="38"/>
      <c r="F194" s="194" t="s">
        <v>5153</v>
      </c>
      <c r="G194" s="38"/>
      <c r="H194" s="38"/>
      <c r="I194" s="195"/>
      <c r="J194" s="38"/>
      <c r="K194" s="38"/>
      <c r="L194" s="41"/>
      <c r="M194" s="196"/>
      <c r="N194" s="197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236</v>
      </c>
      <c r="AU194" s="19" t="s">
        <v>82</v>
      </c>
    </row>
    <row r="195" spans="1:65" s="13" customFormat="1" ht="11.25">
      <c r="B195" s="198"/>
      <c r="C195" s="199"/>
      <c r="D195" s="200" t="s">
        <v>238</v>
      </c>
      <c r="E195" s="201" t="s">
        <v>19</v>
      </c>
      <c r="F195" s="202" t="s">
        <v>5154</v>
      </c>
      <c r="G195" s="199"/>
      <c r="H195" s="201" t="s">
        <v>19</v>
      </c>
      <c r="I195" s="203"/>
      <c r="J195" s="199"/>
      <c r="K195" s="199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238</v>
      </c>
      <c r="AU195" s="208" t="s">
        <v>82</v>
      </c>
      <c r="AV195" s="13" t="s">
        <v>80</v>
      </c>
      <c r="AW195" s="13" t="s">
        <v>35</v>
      </c>
      <c r="AX195" s="13" t="s">
        <v>73</v>
      </c>
      <c r="AY195" s="208" t="s">
        <v>226</v>
      </c>
    </row>
    <row r="196" spans="1:65" s="13" customFormat="1" ht="11.25">
      <c r="B196" s="198"/>
      <c r="C196" s="199"/>
      <c r="D196" s="200" t="s">
        <v>238</v>
      </c>
      <c r="E196" s="201" t="s">
        <v>19</v>
      </c>
      <c r="F196" s="202" t="s">
        <v>5155</v>
      </c>
      <c r="G196" s="199"/>
      <c r="H196" s="201" t="s">
        <v>19</v>
      </c>
      <c r="I196" s="203"/>
      <c r="J196" s="199"/>
      <c r="K196" s="199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238</v>
      </c>
      <c r="AU196" s="208" t="s">
        <v>82</v>
      </c>
      <c r="AV196" s="13" t="s">
        <v>80</v>
      </c>
      <c r="AW196" s="13" t="s">
        <v>35</v>
      </c>
      <c r="AX196" s="13" t="s">
        <v>73</v>
      </c>
      <c r="AY196" s="208" t="s">
        <v>226</v>
      </c>
    </row>
    <row r="197" spans="1:65" s="13" customFormat="1" ht="11.25">
      <c r="B197" s="198"/>
      <c r="C197" s="199"/>
      <c r="D197" s="200" t="s">
        <v>238</v>
      </c>
      <c r="E197" s="201" t="s">
        <v>19</v>
      </c>
      <c r="F197" s="202" t="s">
        <v>5156</v>
      </c>
      <c r="G197" s="199"/>
      <c r="H197" s="201" t="s">
        <v>19</v>
      </c>
      <c r="I197" s="203"/>
      <c r="J197" s="199"/>
      <c r="K197" s="199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238</v>
      </c>
      <c r="AU197" s="208" t="s">
        <v>82</v>
      </c>
      <c r="AV197" s="13" t="s">
        <v>80</v>
      </c>
      <c r="AW197" s="13" t="s">
        <v>35</v>
      </c>
      <c r="AX197" s="13" t="s">
        <v>73</v>
      </c>
      <c r="AY197" s="208" t="s">
        <v>226</v>
      </c>
    </row>
    <row r="198" spans="1:65" s="13" customFormat="1" ht="11.25">
      <c r="B198" s="198"/>
      <c r="C198" s="199"/>
      <c r="D198" s="200" t="s">
        <v>238</v>
      </c>
      <c r="E198" s="201" t="s">
        <v>19</v>
      </c>
      <c r="F198" s="202" t="s">
        <v>5157</v>
      </c>
      <c r="G198" s="199"/>
      <c r="H198" s="201" t="s">
        <v>19</v>
      </c>
      <c r="I198" s="203"/>
      <c r="J198" s="199"/>
      <c r="K198" s="199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238</v>
      </c>
      <c r="AU198" s="208" t="s">
        <v>82</v>
      </c>
      <c r="AV198" s="13" t="s">
        <v>80</v>
      </c>
      <c r="AW198" s="13" t="s">
        <v>35</v>
      </c>
      <c r="AX198" s="13" t="s">
        <v>73</v>
      </c>
      <c r="AY198" s="208" t="s">
        <v>226</v>
      </c>
    </row>
    <row r="199" spans="1:65" s="14" customFormat="1" ht="11.25">
      <c r="B199" s="209"/>
      <c r="C199" s="210"/>
      <c r="D199" s="200" t="s">
        <v>238</v>
      </c>
      <c r="E199" s="211" t="s">
        <v>19</v>
      </c>
      <c r="F199" s="212" t="s">
        <v>5158</v>
      </c>
      <c r="G199" s="210"/>
      <c r="H199" s="213">
        <v>5.6</v>
      </c>
      <c r="I199" s="214"/>
      <c r="J199" s="210"/>
      <c r="K199" s="210"/>
      <c r="L199" s="215"/>
      <c r="M199" s="216"/>
      <c r="N199" s="217"/>
      <c r="O199" s="217"/>
      <c r="P199" s="217"/>
      <c r="Q199" s="217"/>
      <c r="R199" s="217"/>
      <c r="S199" s="217"/>
      <c r="T199" s="218"/>
      <c r="AT199" s="219" t="s">
        <v>238</v>
      </c>
      <c r="AU199" s="219" t="s">
        <v>82</v>
      </c>
      <c r="AV199" s="14" t="s">
        <v>82</v>
      </c>
      <c r="AW199" s="14" t="s">
        <v>35</v>
      </c>
      <c r="AX199" s="14" t="s">
        <v>73</v>
      </c>
      <c r="AY199" s="219" t="s">
        <v>226</v>
      </c>
    </row>
    <row r="200" spans="1:65" s="16" customFormat="1" ht="11.25">
      <c r="B200" s="253"/>
      <c r="C200" s="254"/>
      <c r="D200" s="200" t="s">
        <v>238</v>
      </c>
      <c r="E200" s="255" t="s">
        <v>19</v>
      </c>
      <c r="F200" s="256" t="s">
        <v>5159</v>
      </c>
      <c r="G200" s="254"/>
      <c r="H200" s="257">
        <v>5.6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238</v>
      </c>
      <c r="AU200" s="263" t="s">
        <v>82</v>
      </c>
      <c r="AV200" s="16" t="s">
        <v>90</v>
      </c>
      <c r="AW200" s="16" t="s">
        <v>35</v>
      </c>
      <c r="AX200" s="16" t="s">
        <v>73</v>
      </c>
      <c r="AY200" s="263" t="s">
        <v>226</v>
      </c>
    </row>
    <row r="201" spans="1:65" s="15" customFormat="1" ht="11.25">
      <c r="B201" s="220"/>
      <c r="C201" s="221"/>
      <c r="D201" s="200" t="s">
        <v>238</v>
      </c>
      <c r="E201" s="222" t="s">
        <v>19</v>
      </c>
      <c r="F201" s="223" t="s">
        <v>241</v>
      </c>
      <c r="G201" s="221"/>
      <c r="H201" s="224">
        <v>5.6</v>
      </c>
      <c r="I201" s="225"/>
      <c r="J201" s="221"/>
      <c r="K201" s="221"/>
      <c r="L201" s="226"/>
      <c r="M201" s="227"/>
      <c r="N201" s="228"/>
      <c r="O201" s="228"/>
      <c r="P201" s="228"/>
      <c r="Q201" s="228"/>
      <c r="R201" s="228"/>
      <c r="S201" s="228"/>
      <c r="T201" s="229"/>
      <c r="AT201" s="230" t="s">
        <v>238</v>
      </c>
      <c r="AU201" s="230" t="s">
        <v>82</v>
      </c>
      <c r="AV201" s="15" t="s">
        <v>143</v>
      </c>
      <c r="AW201" s="15" t="s">
        <v>35</v>
      </c>
      <c r="AX201" s="15" t="s">
        <v>80</v>
      </c>
      <c r="AY201" s="230" t="s">
        <v>226</v>
      </c>
    </row>
    <row r="202" spans="1:65" s="2" customFormat="1" ht="16.5" customHeight="1">
      <c r="A202" s="36"/>
      <c r="B202" s="37"/>
      <c r="C202" s="180" t="s">
        <v>1148</v>
      </c>
      <c r="D202" s="180" t="s">
        <v>229</v>
      </c>
      <c r="E202" s="181" t="s">
        <v>5160</v>
      </c>
      <c r="F202" s="182" t="s">
        <v>5161</v>
      </c>
      <c r="G202" s="183" t="s">
        <v>420</v>
      </c>
      <c r="H202" s="184">
        <v>5.6</v>
      </c>
      <c r="I202" s="185"/>
      <c r="J202" s="186">
        <f>ROUND(I202*H202,2)</f>
        <v>0</v>
      </c>
      <c r="K202" s="182" t="s">
        <v>233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143</v>
      </c>
      <c r="AT202" s="191" t="s">
        <v>229</v>
      </c>
      <c r="AU202" s="191" t="s">
        <v>82</v>
      </c>
      <c r="AY202" s="19" t="s">
        <v>226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143</v>
      </c>
      <c r="BM202" s="191" t="s">
        <v>5162</v>
      </c>
    </row>
    <row r="203" spans="1:65" s="2" customFormat="1" ht="11.25">
      <c r="A203" s="36"/>
      <c r="B203" s="37"/>
      <c r="C203" s="38"/>
      <c r="D203" s="193" t="s">
        <v>236</v>
      </c>
      <c r="E203" s="38"/>
      <c r="F203" s="194" t="s">
        <v>5163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236</v>
      </c>
      <c r="AU203" s="19" t="s">
        <v>82</v>
      </c>
    </row>
    <row r="204" spans="1:65" s="2" customFormat="1" ht="16.5" customHeight="1">
      <c r="A204" s="36"/>
      <c r="B204" s="37"/>
      <c r="C204" s="180" t="s">
        <v>1153</v>
      </c>
      <c r="D204" s="180" t="s">
        <v>229</v>
      </c>
      <c r="E204" s="181" t="s">
        <v>5164</v>
      </c>
      <c r="F204" s="182" t="s">
        <v>5165</v>
      </c>
      <c r="G204" s="183" t="s">
        <v>420</v>
      </c>
      <c r="H204" s="184">
        <v>5.6</v>
      </c>
      <c r="I204" s="185"/>
      <c r="J204" s="186">
        <f>ROUND(I204*H204,2)</f>
        <v>0</v>
      </c>
      <c r="K204" s="182" t="s">
        <v>233</v>
      </c>
      <c r="L204" s="41"/>
      <c r="M204" s="187" t="s">
        <v>19</v>
      </c>
      <c r="N204" s="188" t="s">
        <v>44</v>
      </c>
      <c r="O204" s="66"/>
      <c r="P204" s="189">
        <f>O204*H204</f>
        <v>0</v>
      </c>
      <c r="Q204" s="189">
        <v>0</v>
      </c>
      <c r="R204" s="189">
        <f>Q204*H204</f>
        <v>0</v>
      </c>
      <c r="S204" s="189">
        <v>0</v>
      </c>
      <c r="T204" s="190">
        <f>S204*H204</f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91" t="s">
        <v>143</v>
      </c>
      <c r="AT204" s="191" t="s">
        <v>229</v>
      </c>
      <c r="AU204" s="191" t="s">
        <v>82</v>
      </c>
      <c r="AY204" s="19" t="s">
        <v>226</v>
      </c>
      <c r="BE204" s="192">
        <f>IF(N204="základní",J204,0)</f>
        <v>0</v>
      </c>
      <c r="BF204" s="192">
        <f>IF(N204="snížená",J204,0)</f>
        <v>0</v>
      </c>
      <c r="BG204" s="192">
        <f>IF(N204="zákl. přenesená",J204,0)</f>
        <v>0</v>
      </c>
      <c r="BH204" s="192">
        <f>IF(N204="sníž. přenesená",J204,0)</f>
        <v>0</v>
      </c>
      <c r="BI204" s="192">
        <f>IF(N204="nulová",J204,0)</f>
        <v>0</v>
      </c>
      <c r="BJ204" s="19" t="s">
        <v>80</v>
      </c>
      <c r="BK204" s="192">
        <f>ROUND(I204*H204,2)</f>
        <v>0</v>
      </c>
      <c r="BL204" s="19" t="s">
        <v>143</v>
      </c>
      <c r="BM204" s="191" t="s">
        <v>5166</v>
      </c>
    </row>
    <row r="205" spans="1:65" s="2" customFormat="1" ht="11.25">
      <c r="A205" s="36"/>
      <c r="B205" s="37"/>
      <c r="C205" s="38"/>
      <c r="D205" s="193" t="s">
        <v>236</v>
      </c>
      <c r="E205" s="38"/>
      <c r="F205" s="194" t="s">
        <v>5167</v>
      </c>
      <c r="G205" s="38"/>
      <c r="H205" s="38"/>
      <c r="I205" s="195"/>
      <c r="J205" s="38"/>
      <c r="K205" s="38"/>
      <c r="L205" s="41"/>
      <c r="M205" s="196"/>
      <c r="N205" s="197"/>
      <c r="O205" s="66"/>
      <c r="P205" s="66"/>
      <c r="Q205" s="66"/>
      <c r="R205" s="66"/>
      <c r="S205" s="66"/>
      <c r="T205" s="67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T205" s="19" t="s">
        <v>236</v>
      </c>
      <c r="AU205" s="19" t="s">
        <v>82</v>
      </c>
    </row>
    <row r="206" spans="1:65" s="2" customFormat="1" ht="24.2" customHeight="1">
      <c r="A206" s="36"/>
      <c r="B206" s="37"/>
      <c r="C206" s="180" t="s">
        <v>1159</v>
      </c>
      <c r="D206" s="180" t="s">
        <v>229</v>
      </c>
      <c r="E206" s="181" t="s">
        <v>5168</v>
      </c>
      <c r="F206" s="182" t="s">
        <v>5169</v>
      </c>
      <c r="G206" s="183" t="s">
        <v>328</v>
      </c>
      <c r="H206" s="184">
        <v>100</v>
      </c>
      <c r="I206" s="185"/>
      <c r="J206" s="186">
        <f>ROUND(I206*H206,2)</f>
        <v>0</v>
      </c>
      <c r="K206" s="182" t="s">
        <v>233</v>
      </c>
      <c r="L206" s="41"/>
      <c r="M206" s="187" t="s">
        <v>19</v>
      </c>
      <c r="N206" s="188" t="s">
        <v>44</v>
      </c>
      <c r="O206" s="66"/>
      <c r="P206" s="189">
        <f>O206*H206</f>
        <v>0</v>
      </c>
      <c r="Q206" s="189">
        <v>0</v>
      </c>
      <c r="R206" s="189">
        <f>Q206*H206</f>
        <v>0</v>
      </c>
      <c r="S206" s="189">
        <v>0</v>
      </c>
      <c r="T206" s="190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91" t="s">
        <v>143</v>
      </c>
      <c r="AT206" s="191" t="s">
        <v>229</v>
      </c>
      <c r="AU206" s="191" t="s">
        <v>82</v>
      </c>
      <c r="AY206" s="19" t="s">
        <v>226</v>
      </c>
      <c r="BE206" s="192">
        <f>IF(N206="základní",J206,0)</f>
        <v>0</v>
      </c>
      <c r="BF206" s="192">
        <f>IF(N206="snížená",J206,0)</f>
        <v>0</v>
      </c>
      <c r="BG206" s="192">
        <f>IF(N206="zákl. přenesená",J206,0)</f>
        <v>0</v>
      </c>
      <c r="BH206" s="192">
        <f>IF(N206="sníž. přenesená",J206,0)</f>
        <v>0</v>
      </c>
      <c r="BI206" s="192">
        <f>IF(N206="nulová",J206,0)</f>
        <v>0</v>
      </c>
      <c r="BJ206" s="19" t="s">
        <v>80</v>
      </c>
      <c r="BK206" s="192">
        <f>ROUND(I206*H206,2)</f>
        <v>0</v>
      </c>
      <c r="BL206" s="19" t="s">
        <v>143</v>
      </c>
      <c r="BM206" s="191" t="s">
        <v>5170</v>
      </c>
    </row>
    <row r="207" spans="1:65" s="2" customFormat="1" ht="11.25">
      <c r="A207" s="36"/>
      <c r="B207" s="37"/>
      <c r="C207" s="38"/>
      <c r="D207" s="193" t="s">
        <v>236</v>
      </c>
      <c r="E207" s="38"/>
      <c r="F207" s="194" t="s">
        <v>5171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236</v>
      </c>
      <c r="AU207" s="19" t="s">
        <v>82</v>
      </c>
    </row>
    <row r="208" spans="1:65" s="12" customFormat="1" ht="22.9" customHeight="1">
      <c r="B208" s="164"/>
      <c r="C208" s="165"/>
      <c r="D208" s="166" t="s">
        <v>72</v>
      </c>
      <c r="E208" s="178" t="s">
        <v>5172</v>
      </c>
      <c r="F208" s="178" t="s">
        <v>5173</v>
      </c>
      <c r="G208" s="165"/>
      <c r="H208" s="165"/>
      <c r="I208" s="168"/>
      <c r="J208" s="179">
        <f>BK208</f>
        <v>0</v>
      </c>
      <c r="K208" s="165"/>
      <c r="L208" s="170"/>
      <c r="M208" s="171"/>
      <c r="N208" s="172"/>
      <c r="O208" s="172"/>
      <c r="P208" s="173">
        <f>SUM(P209:P233)</f>
        <v>0</v>
      </c>
      <c r="Q208" s="172"/>
      <c r="R208" s="173">
        <f>SUM(R209:R233)</f>
        <v>0</v>
      </c>
      <c r="S208" s="172"/>
      <c r="T208" s="174">
        <f>SUM(T209:T233)</f>
        <v>0</v>
      </c>
      <c r="AR208" s="175" t="s">
        <v>80</v>
      </c>
      <c r="AT208" s="176" t="s">
        <v>72</v>
      </c>
      <c r="AU208" s="176" t="s">
        <v>80</v>
      </c>
      <c r="AY208" s="175" t="s">
        <v>226</v>
      </c>
      <c r="BK208" s="177">
        <f>SUM(BK209:BK233)</f>
        <v>0</v>
      </c>
    </row>
    <row r="209" spans="1:65" s="2" customFormat="1" ht="16.5" customHeight="1">
      <c r="A209" s="36"/>
      <c r="B209" s="37"/>
      <c r="C209" s="180" t="s">
        <v>1164</v>
      </c>
      <c r="D209" s="180" t="s">
        <v>229</v>
      </c>
      <c r="E209" s="181" t="s">
        <v>5174</v>
      </c>
      <c r="F209" s="182" t="s">
        <v>5175</v>
      </c>
      <c r="G209" s="183" t="s">
        <v>261</v>
      </c>
      <c r="H209" s="184">
        <v>112</v>
      </c>
      <c r="I209" s="185"/>
      <c r="J209" s="186">
        <f>ROUND(I209*H209,2)</f>
        <v>0</v>
      </c>
      <c r="K209" s="182" t="s">
        <v>233</v>
      </c>
      <c r="L209" s="41"/>
      <c r="M209" s="187" t="s">
        <v>19</v>
      </c>
      <c r="N209" s="188" t="s">
        <v>44</v>
      </c>
      <c r="O209" s="66"/>
      <c r="P209" s="189">
        <f>O209*H209</f>
        <v>0</v>
      </c>
      <c r="Q209" s="189">
        <v>0</v>
      </c>
      <c r="R209" s="189">
        <f>Q209*H209</f>
        <v>0</v>
      </c>
      <c r="S209" s="189">
        <v>0</v>
      </c>
      <c r="T209" s="190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91" t="s">
        <v>143</v>
      </c>
      <c r="AT209" s="191" t="s">
        <v>229</v>
      </c>
      <c r="AU209" s="191" t="s">
        <v>82</v>
      </c>
      <c r="AY209" s="19" t="s">
        <v>226</v>
      </c>
      <c r="BE209" s="192">
        <f>IF(N209="základní",J209,0)</f>
        <v>0</v>
      </c>
      <c r="BF209" s="192">
        <f>IF(N209="snížená",J209,0)</f>
        <v>0</v>
      </c>
      <c r="BG209" s="192">
        <f>IF(N209="zákl. přenesená",J209,0)</f>
        <v>0</v>
      </c>
      <c r="BH209" s="192">
        <f>IF(N209="sníž. přenesená",J209,0)</f>
        <v>0</v>
      </c>
      <c r="BI209" s="192">
        <f>IF(N209="nulová",J209,0)</f>
        <v>0</v>
      </c>
      <c r="BJ209" s="19" t="s">
        <v>80</v>
      </c>
      <c r="BK209" s="192">
        <f>ROUND(I209*H209,2)</f>
        <v>0</v>
      </c>
      <c r="BL209" s="19" t="s">
        <v>143</v>
      </c>
      <c r="BM209" s="191" t="s">
        <v>5176</v>
      </c>
    </row>
    <row r="210" spans="1:65" s="2" customFormat="1" ht="11.25">
      <c r="A210" s="36"/>
      <c r="B210" s="37"/>
      <c r="C210" s="38"/>
      <c r="D210" s="193" t="s">
        <v>236</v>
      </c>
      <c r="E210" s="38"/>
      <c r="F210" s="194" t="s">
        <v>5177</v>
      </c>
      <c r="G210" s="38"/>
      <c r="H210" s="38"/>
      <c r="I210" s="195"/>
      <c r="J210" s="38"/>
      <c r="K210" s="38"/>
      <c r="L210" s="41"/>
      <c r="M210" s="196"/>
      <c r="N210" s="197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236</v>
      </c>
      <c r="AU210" s="19" t="s">
        <v>82</v>
      </c>
    </row>
    <row r="211" spans="1:65" s="13" customFormat="1" ht="11.25">
      <c r="B211" s="198"/>
      <c r="C211" s="199"/>
      <c r="D211" s="200" t="s">
        <v>238</v>
      </c>
      <c r="E211" s="201" t="s">
        <v>19</v>
      </c>
      <c r="F211" s="202" t="s">
        <v>5178</v>
      </c>
      <c r="G211" s="199"/>
      <c r="H211" s="201" t="s">
        <v>19</v>
      </c>
      <c r="I211" s="203"/>
      <c r="J211" s="199"/>
      <c r="K211" s="199"/>
      <c r="L211" s="204"/>
      <c r="M211" s="205"/>
      <c r="N211" s="206"/>
      <c r="O211" s="206"/>
      <c r="P211" s="206"/>
      <c r="Q211" s="206"/>
      <c r="R211" s="206"/>
      <c r="S211" s="206"/>
      <c r="T211" s="207"/>
      <c r="AT211" s="208" t="s">
        <v>238</v>
      </c>
      <c r="AU211" s="208" t="s">
        <v>82</v>
      </c>
      <c r="AV211" s="13" t="s">
        <v>80</v>
      </c>
      <c r="AW211" s="13" t="s">
        <v>35</v>
      </c>
      <c r="AX211" s="13" t="s">
        <v>73</v>
      </c>
      <c r="AY211" s="208" t="s">
        <v>226</v>
      </c>
    </row>
    <row r="212" spans="1:65" s="13" customFormat="1" ht="11.25">
      <c r="B212" s="198"/>
      <c r="C212" s="199"/>
      <c r="D212" s="200" t="s">
        <v>238</v>
      </c>
      <c r="E212" s="201" t="s">
        <v>19</v>
      </c>
      <c r="F212" s="202" t="s">
        <v>5179</v>
      </c>
      <c r="G212" s="199"/>
      <c r="H212" s="201" t="s">
        <v>19</v>
      </c>
      <c r="I212" s="203"/>
      <c r="J212" s="199"/>
      <c r="K212" s="199"/>
      <c r="L212" s="204"/>
      <c r="M212" s="205"/>
      <c r="N212" s="206"/>
      <c r="O212" s="206"/>
      <c r="P212" s="206"/>
      <c r="Q212" s="206"/>
      <c r="R212" s="206"/>
      <c r="S212" s="206"/>
      <c r="T212" s="207"/>
      <c r="AT212" s="208" t="s">
        <v>238</v>
      </c>
      <c r="AU212" s="208" t="s">
        <v>82</v>
      </c>
      <c r="AV212" s="13" t="s">
        <v>80</v>
      </c>
      <c r="AW212" s="13" t="s">
        <v>35</v>
      </c>
      <c r="AX212" s="13" t="s">
        <v>73</v>
      </c>
      <c r="AY212" s="208" t="s">
        <v>226</v>
      </c>
    </row>
    <row r="213" spans="1:65" s="13" customFormat="1" ht="11.25">
      <c r="B213" s="198"/>
      <c r="C213" s="199"/>
      <c r="D213" s="200" t="s">
        <v>238</v>
      </c>
      <c r="E213" s="201" t="s">
        <v>19</v>
      </c>
      <c r="F213" s="202" t="s">
        <v>5180</v>
      </c>
      <c r="G213" s="199"/>
      <c r="H213" s="201" t="s">
        <v>19</v>
      </c>
      <c r="I213" s="203"/>
      <c r="J213" s="199"/>
      <c r="K213" s="199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238</v>
      </c>
      <c r="AU213" s="208" t="s">
        <v>82</v>
      </c>
      <c r="AV213" s="13" t="s">
        <v>80</v>
      </c>
      <c r="AW213" s="13" t="s">
        <v>35</v>
      </c>
      <c r="AX213" s="13" t="s">
        <v>73</v>
      </c>
      <c r="AY213" s="208" t="s">
        <v>226</v>
      </c>
    </row>
    <row r="214" spans="1:65" s="16" customFormat="1" ht="11.25">
      <c r="B214" s="253"/>
      <c r="C214" s="254"/>
      <c r="D214" s="200" t="s">
        <v>238</v>
      </c>
      <c r="E214" s="255" t="s">
        <v>19</v>
      </c>
      <c r="F214" s="256" t="s">
        <v>1207</v>
      </c>
      <c r="G214" s="254"/>
      <c r="H214" s="257">
        <v>0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238</v>
      </c>
      <c r="AU214" s="263" t="s">
        <v>82</v>
      </c>
      <c r="AV214" s="16" t="s">
        <v>90</v>
      </c>
      <c r="AW214" s="16" t="s">
        <v>35</v>
      </c>
      <c r="AX214" s="16" t="s">
        <v>73</v>
      </c>
      <c r="AY214" s="263" t="s">
        <v>226</v>
      </c>
    </row>
    <row r="215" spans="1:65" s="13" customFormat="1" ht="11.25">
      <c r="B215" s="198"/>
      <c r="C215" s="199"/>
      <c r="D215" s="200" t="s">
        <v>238</v>
      </c>
      <c r="E215" s="201" t="s">
        <v>19</v>
      </c>
      <c r="F215" s="202" t="s">
        <v>5181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238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226</v>
      </c>
    </row>
    <row r="216" spans="1:65" s="14" customFormat="1" ht="11.25">
      <c r="B216" s="209"/>
      <c r="C216" s="210"/>
      <c r="D216" s="200" t="s">
        <v>238</v>
      </c>
      <c r="E216" s="211" t="s">
        <v>19</v>
      </c>
      <c r="F216" s="212" t="s">
        <v>5182</v>
      </c>
      <c r="G216" s="210"/>
      <c r="H216" s="213">
        <v>112</v>
      </c>
      <c r="I216" s="214"/>
      <c r="J216" s="210"/>
      <c r="K216" s="210"/>
      <c r="L216" s="215"/>
      <c r="M216" s="216"/>
      <c r="N216" s="217"/>
      <c r="O216" s="217"/>
      <c r="P216" s="217"/>
      <c r="Q216" s="217"/>
      <c r="R216" s="217"/>
      <c r="S216" s="217"/>
      <c r="T216" s="218"/>
      <c r="AT216" s="219" t="s">
        <v>238</v>
      </c>
      <c r="AU216" s="219" t="s">
        <v>82</v>
      </c>
      <c r="AV216" s="14" t="s">
        <v>82</v>
      </c>
      <c r="AW216" s="14" t="s">
        <v>35</v>
      </c>
      <c r="AX216" s="14" t="s">
        <v>73</v>
      </c>
      <c r="AY216" s="219" t="s">
        <v>226</v>
      </c>
    </row>
    <row r="217" spans="1:65" s="15" customFormat="1" ht="11.25">
      <c r="B217" s="220"/>
      <c r="C217" s="221"/>
      <c r="D217" s="200" t="s">
        <v>238</v>
      </c>
      <c r="E217" s="222" t="s">
        <v>19</v>
      </c>
      <c r="F217" s="223" t="s">
        <v>241</v>
      </c>
      <c r="G217" s="221"/>
      <c r="H217" s="224">
        <v>112</v>
      </c>
      <c r="I217" s="225"/>
      <c r="J217" s="221"/>
      <c r="K217" s="221"/>
      <c r="L217" s="226"/>
      <c r="M217" s="227"/>
      <c r="N217" s="228"/>
      <c r="O217" s="228"/>
      <c r="P217" s="228"/>
      <c r="Q217" s="228"/>
      <c r="R217" s="228"/>
      <c r="S217" s="228"/>
      <c r="T217" s="229"/>
      <c r="AT217" s="230" t="s">
        <v>238</v>
      </c>
      <c r="AU217" s="230" t="s">
        <v>82</v>
      </c>
      <c r="AV217" s="15" t="s">
        <v>143</v>
      </c>
      <c r="AW217" s="15" t="s">
        <v>35</v>
      </c>
      <c r="AX217" s="15" t="s">
        <v>80</v>
      </c>
      <c r="AY217" s="230" t="s">
        <v>226</v>
      </c>
    </row>
    <row r="218" spans="1:65" s="2" customFormat="1" ht="16.5" customHeight="1">
      <c r="A218" s="36"/>
      <c r="B218" s="37"/>
      <c r="C218" s="180" t="s">
        <v>1170</v>
      </c>
      <c r="D218" s="180" t="s">
        <v>229</v>
      </c>
      <c r="E218" s="181" t="s">
        <v>5183</v>
      </c>
      <c r="F218" s="182" t="s">
        <v>5184</v>
      </c>
      <c r="G218" s="183" t="s">
        <v>261</v>
      </c>
      <c r="H218" s="184">
        <v>56</v>
      </c>
      <c r="I218" s="185"/>
      <c r="J218" s="186">
        <f>ROUND(I218*H218,2)</f>
        <v>0</v>
      </c>
      <c r="K218" s="182" t="s">
        <v>19</v>
      </c>
      <c r="L218" s="41"/>
      <c r="M218" s="187" t="s">
        <v>19</v>
      </c>
      <c r="N218" s="188" t="s">
        <v>44</v>
      </c>
      <c r="O218" s="66"/>
      <c r="P218" s="189">
        <f>O218*H218</f>
        <v>0</v>
      </c>
      <c r="Q218" s="189">
        <v>0</v>
      </c>
      <c r="R218" s="189">
        <f>Q218*H218</f>
        <v>0</v>
      </c>
      <c r="S218" s="189">
        <v>0</v>
      </c>
      <c r="T218" s="190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91" t="s">
        <v>143</v>
      </c>
      <c r="AT218" s="191" t="s">
        <v>229</v>
      </c>
      <c r="AU218" s="191" t="s">
        <v>82</v>
      </c>
      <c r="AY218" s="19" t="s">
        <v>226</v>
      </c>
      <c r="BE218" s="192">
        <f>IF(N218="základní",J218,0)</f>
        <v>0</v>
      </c>
      <c r="BF218" s="192">
        <f>IF(N218="snížená",J218,0)</f>
        <v>0</v>
      </c>
      <c r="BG218" s="192">
        <f>IF(N218="zákl. přenesená",J218,0)</f>
        <v>0</v>
      </c>
      <c r="BH218" s="192">
        <f>IF(N218="sníž. přenesená",J218,0)</f>
        <v>0</v>
      </c>
      <c r="BI218" s="192">
        <f>IF(N218="nulová",J218,0)</f>
        <v>0</v>
      </c>
      <c r="BJ218" s="19" t="s">
        <v>80</v>
      </c>
      <c r="BK218" s="192">
        <f>ROUND(I218*H218,2)</f>
        <v>0</v>
      </c>
      <c r="BL218" s="19" t="s">
        <v>143</v>
      </c>
      <c r="BM218" s="191" t="s">
        <v>5185</v>
      </c>
    </row>
    <row r="219" spans="1:65" s="13" customFormat="1" ht="11.25">
      <c r="B219" s="198"/>
      <c r="C219" s="199"/>
      <c r="D219" s="200" t="s">
        <v>238</v>
      </c>
      <c r="E219" s="201" t="s">
        <v>19</v>
      </c>
      <c r="F219" s="202" t="s">
        <v>5186</v>
      </c>
      <c r="G219" s="199"/>
      <c r="H219" s="201" t="s">
        <v>19</v>
      </c>
      <c r="I219" s="203"/>
      <c r="J219" s="199"/>
      <c r="K219" s="199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238</v>
      </c>
      <c r="AU219" s="208" t="s">
        <v>82</v>
      </c>
      <c r="AV219" s="13" t="s">
        <v>80</v>
      </c>
      <c r="AW219" s="13" t="s">
        <v>35</v>
      </c>
      <c r="AX219" s="13" t="s">
        <v>73</v>
      </c>
      <c r="AY219" s="208" t="s">
        <v>226</v>
      </c>
    </row>
    <row r="220" spans="1:65" s="14" customFormat="1" ht="11.25">
      <c r="B220" s="209"/>
      <c r="C220" s="210"/>
      <c r="D220" s="200" t="s">
        <v>238</v>
      </c>
      <c r="E220" s="211" t="s">
        <v>19</v>
      </c>
      <c r="F220" s="212" t="s">
        <v>5187</v>
      </c>
      <c r="G220" s="210"/>
      <c r="H220" s="213">
        <v>56</v>
      </c>
      <c r="I220" s="214"/>
      <c r="J220" s="210"/>
      <c r="K220" s="210"/>
      <c r="L220" s="215"/>
      <c r="M220" s="216"/>
      <c r="N220" s="217"/>
      <c r="O220" s="217"/>
      <c r="P220" s="217"/>
      <c r="Q220" s="217"/>
      <c r="R220" s="217"/>
      <c r="S220" s="217"/>
      <c r="T220" s="218"/>
      <c r="AT220" s="219" t="s">
        <v>238</v>
      </c>
      <c r="AU220" s="219" t="s">
        <v>82</v>
      </c>
      <c r="AV220" s="14" t="s">
        <v>82</v>
      </c>
      <c r="AW220" s="14" t="s">
        <v>35</v>
      </c>
      <c r="AX220" s="14" t="s">
        <v>73</v>
      </c>
      <c r="AY220" s="219" t="s">
        <v>226</v>
      </c>
    </row>
    <row r="221" spans="1:65" s="15" customFormat="1" ht="11.25">
      <c r="B221" s="220"/>
      <c r="C221" s="221"/>
      <c r="D221" s="200" t="s">
        <v>238</v>
      </c>
      <c r="E221" s="222" t="s">
        <v>19</v>
      </c>
      <c r="F221" s="223" t="s">
        <v>241</v>
      </c>
      <c r="G221" s="221"/>
      <c r="H221" s="224">
        <v>56</v>
      </c>
      <c r="I221" s="225"/>
      <c r="J221" s="221"/>
      <c r="K221" s="221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238</v>
      </c>
      <c r="AU221" s="230" t="s">
        <v>82</v>
      </c>
      <c r="AV221" s="15" t="s">
        <v>143</v>
      </c>
      <c r="AW221" s="15" t="s">
        <v>35</v>
      </c>
      <c r="AX221" s="15" t="s">
        <v>80</v>
      </c>
      <c r="AY221" s="230" t="s">
        <v>226</v>
      </c>
    </row>
    <row r="222" spans="1:65" s="2" customFormat="1" ht="16.5" customHeight="1">
      <c r="A222" s="36"/>
      <c r="B222" s="37"/>
      <c r="C222" s="180" t="s">
        <v>1776</v>
      </c>
      <c r="D222" s="180" t="s">
        <v>229</v>
      </c>
      <c r="E222" s="181" t="s">
        <v>5188</v>
      </c>
      <c r="F222" s="182" t="s">
        <v>5189</v>
      </c>
      <c r="G222" s="183" t="s">
        <v>420</v>
      </c>
      <c r="H222" s="184">
        <v>56</v>
      </c>
      <c r="I222" s="185"/>
      <c r="J222" s="186">
        <f>ROUND(I222*H222,2)</f>
        <v>0</v>
      </c>
      <c r="K222" s="182" t="s">
        <v>19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143</v>
      </c>
      <c r="AT222" s="191" t="s">
        <v>229</v>
      </c>
      <c r="AU222" s="191" t="s">
        <v>82</v>
      </c>
      <c r="AY222" s="19" t="s">
        <v>226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143</v>
      </c>
      <c r="BM222" s="191" t="s">
        <v>5190</v>
      </c>
    </row>
    <row r="223" spans="1:65" s="13" customFormat="1" ht="11.25">
      <c r="B223" s="198"/>
      <c r="C223" s="199"/>
      <c r="D223" s="200" t="s">
        <v>238</v>
      </c>
      <c r="E223" s="201" t="s">
        <v>19</v>
      </c>
      <c r="F223" s="202" t="s">
        <v>5191</v>
      </c>
      <c r="G223" s="199"/>
      <c r="H223" s="201" t="s">
        <v>19</v>
      </c>
      <c r="I223" s="203"/>
      <c r="J223" s="199"/>
      <c r="K223" s="199"/>
      <c r="L223" s="204"/>
      <c r="M223" s="205"/>
      <c r="N223" s="206"/>
      <c r="O223" s="206"/>
      <c r="P223" s="206"/>
      <c r="Q223" s="206"/>
      <c r="R223" s="206"/>
      <c r="S223" s="206"/>
      <c r="T223" s="207"/>
      <c r="AT223" s="208" t="s">
        <v>238</v>
      </c>
      <c r="AU223" s="208" t="s">
        <v>82</v>
      </c>
      <c r="AV223" s="13" t="s">
        <v>80</v>
      </c>
      <c r="AW223" s="13" t="s">
        <v>35</v>
      </c>
      <c r="AX223" s="13" t="s">
        <v>73</v>
      </c>
      <c r="AY223" s="208" t="s">
        <v>226</v>
      </c>
    </row>
    <row r="224" spans="1:65" s="14" customFormat="1" ht="11.25">
      <c r="B224" s="209"/>
      <c r="C224" s="210"/>
      <c r="D224" s="200" t="s">
        <v>238</v>
      </c>
      <c r="E224" s="211" t="s">
        <v>19</v>
      </c>
      <c r="F224" s="212" t="s">
        <v>5192</v>
      </c>
      <c r="G224" s="210"/>
      <c r="H224" s="213">
        <v>56</v>
      </c>
      <c r="I224" s="214"/>
      <c r="J224" s="210"/>
      <c r="K224" s="210"/>
      <c r="L224" s="215"/>
      <c r="M224" s="216"/>
      <c r="N224" s="217"/>
      <c r="O224" s="217"/>
      <c r="P224" s="217"/>
      <c r="Q224" s="217"/>
      <c r="R224" s="217"/>
      <c r="S224" s="217"/>
      <c r="T224" s="218"/>
      <c r="AT224" s="219" t="s">
        <v>238</v>
      </c>
      <c r="AU224" s="219" t="s">
        <v>82</v>
      </c>
      <c r="AV224" s="14" t="s">
        <v>82</v>
      </c>
      <c r="AW224" s="14" t="s">
        <v>35</v>
      </c>
      <c r="AX224" s="14" t="s">
        <v>73</v>
      </c>
      <c r="AY224" s="219" t="s">
        <v>226</v>
      </c>
    </row>
    <row r="225" spans="1:65" s="16" customFormat="1" ht="11.25">
      <c r="B225" s="253"/>
      <c r="C225" s="254"/>
      <c r="D225" s="200" t="s">
        <v>238</v>
      </c>
      <c r="E225" s="255" t="s">
        <v>19</v>
      </c>
      <c r="F225" s="256" t="s">
        <v>5159</v>
      </c>
      <c r="G225" s="254"/>
      <c r="H225" s="257">
        <v>56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AT225" s="263" t="s">
        <v>238</v>
      </c>
      <c r="AU225" s="263" t="s">
        <v>82</v>
      </c>
      <c r="AV225" s="16" t="s">
        <v>90</v>
      </c>
      <c r="AW225" s="16" t="s">
        <v>35</v>
      </c>
      <c r="AX225" s="16" t="s">
        <v>73</v>
      </c>
      <c r="AY225" s="263" t="s">
        <v>226</v>
      </c>
    </row>
    <row r="226" spans="1:65" s="15" customFormat="1" ht="11.25">
      <c r="B226" s="220"/>
      <c r="C226" s="221"/>
      <c r="D226" s="200" t="s">
        <v>238</v>
      </c>
      <c r="E226" s="222" t="s">
        <v>19</v>
      </c>
      <c r="F226" s="223" t="s">
        <v>241</v>
      </c>
      <c r="G226" s="221"/>
      <c r="H226" s="224">
        <v>56</v>
      </c>
      <c r="I226" s="225"/>
      <c r="J226" s="221"/>
      <c r="K226" s="221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238</v>
      </c>
      <c r="AU226" s="230" t="s">
        <v>82</v>
      </c>
      <c r="AV226" s="15" t="s">
        <v>143</v>
      </c>
      <c r="AW226" s="15" t="s">
        <v>35</v>
      </c>
      <c r="AX226" s="15" t="s">
        <v>80</v>
      </c>
      <c r="AY226" s="230" t="s">
        <v>226</v>
      </c>
    </row>
    <row r="227" spans="1:65" s="2" customFormat="1" ht="16.5" customHeight="1">
      <c r="A227" s="36"/>
      <c r="B227" s="37"/>
      <c r="C227" s="180" t="s">
        <v>1780</v>
      </c>
      <c r="D227" s="180" t="s">
        <v>229</v>
      </c>
      <c r="E227" s="181" t="s">
        <v>5193</v>
      </c>
      <c r="F227" s="182" t="s">
        <v>5194</v>
      </c>
      <c r="G227" s="183" t="s">
        <v>420</v>
      </c>
      <c r="H227" s="184">
        <v>56</v>
      </c>
      <c r="I227" s="185"/>
      <c r="J227" s="186">
        <f>ROUND(I227*H227,2)</f>
        <v>0</v>
      </c>
      <c r="K227" s="182" t="s">
        <v>19</v>
      </c>
      <c r="L227" s="41"/>
      <c r="M227" s="187" t="s">
        <v>19</v>
      </c>
      <c r="N227" s="188" t="s">
        <v>44</v>
      </c>
      <c r="O227" s="66"/>
      <c r="P227" s="189">
        <f>O227*H227</f>
        <v>0</v>
      </c>
      <c r="Q227" s="189">
        <v>0</v>
      </c>
      <c r="R227" s="189">
        <f>Q227*H227</f>
        <v>0</v>
      </c>
      <c r="S227" s="189">
        <v>0</v>
      </c>
      <c r="T227" s="190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91" t="s">
        <v>143</v>
      </c>
      <c r="AT227" s="191" t="s">
        <v>229</v>
      </c>
      <c r="AU227" s="191" t="s">
        <v>82</v>
      </c>
      <c r="AY227" s="19" t="s">
        <v>226</v>
      </c>
      <c r="BE227" s="192">
        <f>IF(N227="základní",J227,0)</f>
        <v>0</v>
      </c>
      <c r="BF227" s="192">
        <f>IF(N227="snížená",J227,0)</f>
        <v>0</v>
      </c>
      <c r="BG227" s="192">
        <f>IF(N227="zákl. přenesená",J227,0)</f>
        <v>0</v>
      </c>
      <c r="BH227" s="192">
        <f>IF(N227="sníž. přenesená",J227,0)</f>
        <v>0</v>
      </c>
      <c r="BI227" s="192">
        <f>IF(N227="nulová",J227,0)</f>
        <v>0</v>
      </c>
      <c r="BJ227" s="19" t="s">
        <v>80</v>
      </c>
      <c r="BK227" s="192">
        <f>ROUND(I227*H227,2)</f>
        <v>0</v>
      </c>
      <c r="BL227" s="19" t="s">
        <v>143</v>
      </c>
      <c r="BM227" s="191" t="s">
        <v>5195</v>
      </c>
    </row>
    <row r="228" spans="1:65" s="2" customFormat="1" ht="16.5" customHeight="1">
      <c r="A228" s="36"/>
      <c r="B228" s="37"/>
      <c r="C228" s="180" t="s">
        <v>1785</v>
      </c>
      <c r="D228" s="180" t="s">
        <v>229</v>
      </c>
      <c r="E228" s="181" t="s">
        <v>5196</v>
      </c>
      <c r="F228" s="182" t="s">
        <v>5197</v>
      </c>
      <c r="G228" s="183" t="s">
        <v>420</v>
      </c>
      <c r="H228" s="184">
        <v>56</v>
      </c>
      <c r="I228" s="185"/>
      <c r="J228" s="186">
        <f>ROUND(I228*H228,2)</f>
        <v>0</v>
      </c>
      <c r="K228" s="182" t="s">
        <v>19</v>
      </c>
      <c r="L228" s="41"/>
      <c r="M228" s="187" t="s">
        <v>19</v>
      </c>
      <c r="N228" s="188" t="s">
        <v>44</v>
      </c>
      <c r="O228" s="66"/>
      <c r="P228" s="189">
        <f>O228*H228</f>
        <v>0</v>
      </c>
      <c r="Q228" s="189">
        <v>0</v>
      </c>
      <c r="R228" s="189">
        <f>Q228*H228</f>
        <v>0</v>
      </c>
      <c r="S228" s="189">
        <v>0</v>
      </c>
      <c r="T228" s="190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91" t="s">
        <v>143</v>
      </c>
      <c r="AT228" s="191" t="s">
        <v>229</v>
      </c>
      <c r="AU228" s="191" t="s">
        <v>82</v>
      </c>
      <c r="AY228" s="19" t="s">
        <v>226</v>
      </c>
      <c r="BE228" s="192">
        <f>IF(N228="základní",J228,0)</f>
        <v>0</v>
      </c>
      <c r="BF228" s="192">
        <f>IF(N228="snížená",J228,0)</f>
        <v>0</v>
      </c>
      <c r="BG228" s="192">
        <f>IF(N228="zákl. přenesená",J228,0)</f>
        <v>0</v>
      </c>
      <c r="BH228" s="192">
        <f>IF(N228="sníž. přenesená",J228,0)</f>
        <v>0</v>
      </c>
      <c r="BI228" s="192">
        <f>IF(N228="nulová",J228,0)</f>
        <v>0</v>
      </c>
      <c r="BJ228" s="19" t="s">
        <v>80</v>
      </c>
      <c r="BK228" s="192">
        <f>ROUND(I228*H228,2)</f>
        <v>0</v>
      </c>
      <c r="BL228" s="19" t="s">
        <v>143</v>
      </c>
      <c r="BM228" s="191" t="s">
        <v>5198</v>
      </c>
    </row>
    <row r="229" spans="1:65" s="2" customFormat="1" ht="16.5" customHeight="1">
      <c r="A229" s="36"/>
      <c r="B229" s="37"/>
      <c r="C229" s="180" t="s">
        <v>1789</v>
      </c>
      <c r="D229" s="180" t="s">
        <v>229</v>
      </c>
      <c r="E229" s="181" t="s">
        <v>5199</v>
      </c>
      <c r="F229" s="182" t="s">
        <v>5200</v>
      </c>
      <c r="G229" s="183" t="s">
        <v>261</v>
      </c>
      <c r="H229" s="184">
        <v>56</v>
      </c>
      <c r="I229" s="185"/>
      <c r="J229" s="186">
        <f>ROUND(I229*H229,2)</f>
        <v>0</v>
      </c>
      <c r="K229" s="182" t="s">
        <v>233</v>
      </c>
      <c r="L229" s="41"/>
      <c r="M229" s="187" t="s">
        <v>19</v>
      </c>
      <c r="N229" s="188" t="s">
        <v>44</v>
      </c>
      <c r="O229" s="66"/>
      <c r="P229" s="189">
        <f>O229*H229</f>
        <v>0</v>
      </c>
      <c r="Q229" s="189">
        <v>0</v>
      </c>
      <c r="R229" s="189">
        <f>Q229*H229</f>
        <v>0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143</v>
      </c>
      <c r="AT229" s="191" t="s">
        <v>229</v>
      </c>
      <c r="AU229" s="191" t="s">
        <v>82</v>
      </c>
      <c r="AY229" s="19" t="s">
        <v>226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143</v>
      </c>
      <c r="BM229" s="191" t="s">
        <v>5201</v>
      </c>
    </row>
    <row r="230" spans="1:65" s="2" customFormat="1" ht="11.25">
      <c r="A230" s="36"/>
      <c r="B230" s="37"/>
      <c r="C230" s="38"/>
      <c r="D230" s="193" t="s">
        <v>236</v>
      </c>
      <c r="E230" s="38"/>
      <c r="F230" s="194" t="s">
        <v>5202</v>
      </c>
      <c r="G230" s="38"/>
      <c r="H230" s="38"/>
      <c r="I230" s="195"/>
      <c r="J230" s="38"/>
      <c r="K230" s="38"/>
      <c r="L230" s="41"/>
      <c r="M230" s="196"/>
      <c r="N230" s="197"/>
      <c r="O230" s="66"/>
      <c r="P230" s="66"/>
      <c r="Q230" s="66"/>
      <c r="R230" s="66"/>
      <c r="S230" s="66"/>
      <c r="T230" s="67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T230" s="19" t="s">
        <v>236</v>
      </c>
      <c r="AU230" s="19" t="s">
        <v>82</v>
      </c>
    </row>
    <row r="231" spans="1:65" s="13" customFormat="1" ht="11.25">
      <c r="B231" s="198"/>
      <c r="C231" s="199"/>
      <c r="D231" s="200" t="s">
        <v>238</v>
      </c>
      <c r="E231" s="201" t="s">
        <v>19</v>
      </c>
      <c r="F231" s="202" t="s">
        <v>5203</v>
      </c>
      <c r="G231" s="199"/>
      <c r="H231" s="201" t="s">
        <v>19</v>
      </c>
      <c r="I231" s="203"/>
      <c r="J231" s="199"/>
      <c r="K231" s="199"/>
      <c r="L231" s="204"/>
      <c r="M231" s="205"/>
      <c r="N231" s="206"/>
      <c r="O231" s="206"/>
      <c r="P231" s="206"/>
      <c r="Q231" s="206"/>
      <c r="R231" s="206"/>
      <c r="S231" s="206"/>
      <c r="T231" s="207"/>
      <c r="AT231" s="208" t="s">
        <v>238</v>
      </c>
      <c r="AU231" s="208" t="s">
        <v>82</v>
      </c>
      <c r="AV231" s="13" t="s">
        <v>80</v>
      </c>
      <c r="AW231" s="13" t="s">
        <v>35</v>
      </c>
      <c r="AX231" s="13" t="s">
        <v>73</v>
      </c>
      <c r="AY231" s="208" t="s">
        <v>226</v>
      </c>
    </row>
    <row r="232" spans="1:65" s="14" customFormat="1" ht="11.25">
      <c r="B232" s="209"/>
      <c r="C232" s="210"/>
      <c r="D232" s="200" t="s">
        <v>238</v>
      </c>
      <c r="E232" s="211" t="s">
        <v>19</v>
      </c>
      <c r="F232" s="212" t="s">
        <v>5204</v>
      </c>
      <c r="G232" s="210"/>
      <c r="H232" s="213">
        <v>56</v>
      </c>
      <c r="I232" s="214"/>
      <c r="J232" s="210"/>
      <c r="K232" s="210"/>
      <c r="L232" s="215"/>
      <c r="M232" s="216"/>
      <c r="N232" s="217"/>
      <c r="O232" s="217"/>
      <c r="P232" s="217"/>
      <c r="Q232" s="217"/>
      <c r="R232" s="217"/>
      <c r="S232" s="217"/>
      <c r="T232" s="218"/>
      <c r="AT232" s="219" t="s">
        <v>238</v>
      </c>
      <c r="AU232" s="219" t="s">
        <v>82</v>
      </c>
      <c r="AV232" s="14" t="s">
        <v>82</v>
      </c>
      <c r="AW232" s="14" t="s">
        <v>35</v>
      </c>
      <c r="AX232" s="14" t="s">
        <v>73</v>
      </c>
      <c r="AY232" s="219" t="s">
        <v>226</v>
      </c>
    </row>
    <row r="233" spans="1:65" s="15" customFormat="1" ht="11.25">
      <c r="B233" s="220"/>
      <c r="C233" s="221"/>
      <c r="D233" s="200" t="s">
        <v>238</v>
      </c>
      <c r="E233" s="222" t="s">
        <v>19</v>
      </c>
      <c r="F233" s="223" t="s">
        <v>241</v>
      </c>
      <c r="G233" s="221"/>
      <c r="H233" s="224">
        <v>56</v>
      </c>
      <c r="I233" s="225"/>
      <c r="J233" s="221"/>
      <c r="K233" s="221"/>
      <c r="L233" s="226"/>
      <c r="M233" s="250"/>
      <c r="N233" s="251"/>
      <c r="O233" s="251"/>
      <c r="P233" s="251"/>
      <c r="Q233" s="251"/>
      <c r="R233" s="251"/>
      <c r="S233" s="251"/>
      <c r="T233" s="252"/>
      <c r="AT233" s="230" t="s">
        <v>238</v>
      </c>
      <c r="AU233" s="230" t="s">
        <v>82</v>
      </c>
      <c r="AV233" s="15" t="s">
        <v>143</v>
      </c>
      <c r="AW233" s="15" t="s">
        <v>35</v>
      </c>
      <c r="AX233" s="15" t="s">
        <v>80</v>
      </c>
      <c r="AY233" s="230" t="s">
        <v>226</v>
      </c>
    </row>
    <row r="234" spans="1:65" s="2" customFormat="1" ht="6.95" customHeight="1">
      <c r="A234" s="36"/>
      <c r="B234" s="49"/>
      <c r="C234" s="50"/>
      <c r="D234" s="50"/>
      <c r="E234" s="50"/>
      <c r="F234" s="50"/>
      <c r="G234" s="50"/>
      <c r="H234" s="50"/>
      <c r="I234" s="50"/>
      <c r="J234" s="50"/>
      <c r="K234" s="50"/>
      <c r="L234" s="41"/>
      <c r="M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</row>
  </sheetData>
  <sheetProtection algorithmName="SHA-512" hashValue="bSw1xuweFhBAzXpavabddTIO7azjr9AHQwQO5Wwd/sSl0ZudaqOEXBI1iPXVCVYOWDNcQbixzW573qCfCRXo6w==" saltValue="8yMxYsUxteZ2DMRRyFh4GkdL/FY/LR9Pg59lbbMWU6ok5GlzlL8bW4xfgItHQ0j0boQ2QHQHsZfThuwhoKSDLA==" spinCount="100000" sheet="1" objects="1" scenarios="1" formatColumns="0" formatRows="0" autoFilter="0"/>
  <autoFilter ref="C95:K233" xr:uid="{00000000-0009-0000-0000-000011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100-000000000000}"/>
    <hyperlink ref="F103" r:id="rId2" xr:uid="{00000000-0004-0000-1100-000001000000}"/>
    <hyperlink ref="F114" r:id="rId3" xr:uid="{00000000-0004-0000-1100-000002000000}"/>
    <hyperlink ref="F116" r:id="rId4" xr:uid="{00000000-0004-0000-1100-000003000000}"/>
    <hyperlink ref="F118" r:id="rId5" xr:uid="{00000000-0004-0000-1100-000004000000}"/>
    <hyperlink ref="F121" r:id="rId6" xr:uid="{00000000-0004-0000-1100-000005000000}"/>
    <hyperlink ref="F128" r:id="rId7" xr:uid="{00000000-0004-0000-1100-000006000000}"/>
    <hyperlink ref="F131" r:id="rId8" xr:uid="{00000000-0004-0000-1100-000007000000}"/>
    <hyperlink ref="F136" r:id="rId9" xr:uid="{00000000-0004-0000-1100-000008000000}"/>
    <hyperlink ref="F139" r:id="rId10" xr:uid="{00000000-0004-0000-1100-000009000000}"/>
    <hyperlink ref="F141" r:id="rId11" xr:uid="{00000000-0004-0000-1100-00000A000000}"/>
    <hyperlink ref="F146" r:id="rId12" xr:uid="{00000000-0004-0000-1100-00000B000000}"/>
    <hyperlink ref="F148" r:id="rId13" xr:uid="{00000000-0004-0000-1100-00000C000000}"/>
    <hyperlink ref="F154" r:id="rId14" xr:uid="{00000000-0004-0000-1100-00000D000000}"/>
    <hyperlink ref="F173" r:id="rId15" xr:uid="{00000000-0004-0000-1100-00000E000000}"/>
    <hyperlink ref="F191" r:id="rId16" xr:uid="{00000000-0004-0000-1100-00000F000000}"/>
    <hyperlink ref="F194" r:id="rId17" xr:uid="{00000000-0004-0000-1100-000010000000}"/>
    <hyperlink ref="F203" r:id="rId18" xr:uid="{00000000-0004-0000-1100-000011000000}"/>
    <hyperlink ref="F205" r:id="rId19" xr:uid="{00000000-0004-0000-1100-000012000000}"/>
    <hyperlink ref="F207" r:id="rId20" xr:uid="{00000000-0004-0000-1100-000013000000}"/>
    <hyperlink ref="F210" r:id="rId21" xr:uid="{00000000-0004-0000-1100-000014000000}"/>
    <hyperlink ref="F230" r:id="rId22" xr:uid="{00000000-0004-0000-1100-000015000000}"/>
  </hyperlinks>
  <pageMargins left="0.39370078740157483" right="0.39370078740157483" top="0.39370078740157483" bottom="0.39370078740157483" header="0" footer="0"/>
  <pageSetup paperSize="9" scale="84" fitToHeight="100" orientation="landscape" r:id="rId23"/>
  <headerFooter>
    <oddFooter>&amp;CStrana &amp;P z &amp;N</oddFooter>
  </headerFooter>
  <drawing r:id="rId2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5205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ROUND(J96,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ROUND((SUM(BE96:BE158)),  2)</f>
        <v>0</v>
      </c>
      <c r="G37" s="36"/>
      <c r="H37" s="36"/>
      <c r="I37" s="126">
        <v>0.21</v>
      </c>
      <c r="J37" s="125">
        <f>ROUND(((SUM(BE96:BE158))*I37),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ROUND((SUM(BF96:BF158)),  2)</f>
        <v>0</v>
      </c>
      <c r="G38" s="36"/>
      <c r="H38" s="36"/>
      <c r="I38" s="126">
        <v>0.15</v>
      </c>
      <c r="J38" s="125">
        <f>ROUND(((SUM(BF96:BF158))*I38),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ROUND((SUM(BG96:BG158)),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ROUND((SUM(BH96:BH158)),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ROUND((SUM(BI96:BI158)),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04.1.3 - Štěrkové trávníky v pásu na parkovišti - založení, rozvojová péče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J96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J97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5206</v>
      </c>
      <c r="E69" s="150"/>
      <c r="F69" s="150"/>
      <c r="G69" s="150"/>
      <c r="H69" s="150"/>
      <c r="I69" s="150"/>
      <c r="J69" s="151">
        <f>J98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5207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10" customFormat="1" ht="19.899999999999999" customHeight="1">
      <c r="B71" s="148"/>
      <c r="C71" s="98"/>
      <c r="D71" s="149" t="s">
        <v>5208</v>
      </c>
      <c r="E71" s="150"/>
      <c r="F71" s="150"/>
      <c r="G71" s="150"/>
      <c r="H71" s="150"/>
      <c r="I71" s="150"/>
      <c r="J71" s="151">
        <f>J145</f>
        <v>0</v>
      </c>
      <c r="K71" s="98"/>
      <c r="L71" s="152"/>
    </row>
    <row r="72" spans="1:47" s="10" customFormat="1" ht="19.899999999999999" customHeight="1">
      <c r="B72" s="148"/>
      <c r="C72" s="98"/>
      <c r="D72" s="149" t="s">
        <v>5209</v>
      </c>
      <c r="E72" s="150"/>
      <c r="F72" s="150"/>
      <c r="G72" s="150"/>
      <c r="H72" s="150"/>
      <c r="I72" s="150"/>
      <c r="J72" s="151">
        <f>J154</f>
        <v>0</v>
      </c>
      <c r="K72" s="98"/>
      <c r="L72" s="152"/>
    </row>
    <row r="73" spans="1:47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47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47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24.95" customHeight="1">
      <c r="A79" s="36"/>
      <c r="B79" s="37"/>
      <c r="C79" s="25" t="s">
        <v>211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1" customFormat="1" ht="16.5" customHeight="1">
      <c r="B84" s="23"/>
      <c r="C84" s="24"/>
      <c r="D84" s="24"/>
      <c r="E84" s="414" t="s">
        <v>689</v>
      </c>
      <c r="F84" s="365"/>
      <c r="G84" s="365"/>
      <c r="H84" s="365"/>
      <c r="I84" s="24"/>
      <c r="J84" s="24"/>
      <c r="K84" s="24"/>
      <c r="L84" s="22"/>
    </row>
    <row r="85" spans="1:63" s="1" customFormat="1" ht="12" customHeight="1">
      <c r="B85" s="23"/>
      <c r="C85" s="31" t="s">
        <v>197</v>
      </c>
      <c r="D85" s="24"/>
      <c r="E85" s="24"/>
      <c r="F85" s="24"/>
      <c r="G85" s="24"/>
      <c r="H85" s="24"/>
      <c r="I85" s="24"/>
      <c r="J85" s="24"/>
      <c r="K85" s="24"/>
      <c r="L85" s="22"/>
    </row>
    <row r="86" spans="1:63" s="2" customFormat="1" ht="16.5" customHeight="1">
      <c r="A86" s="36"/>
      <c r="B86" s="37"/>
      <c r="C86" s="38"/>
      <c r="D86" s="38"/>
      <c r="E86" s="416" t="s">
        <v>563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2" customHeight="1">
      <c r="A87" s="36"/>
      <c r="B87" s="37"/>
      <c r="C87" s="31" t="s">
        <v>4730</v>
      </c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6.5" customHeight="1">
      <c r="A88" s="36"/>
      <c r="B88" s="37"/>
      <c r="C88" s="38"/>
      <c r="D88" s="38"/>
      <c r="E88" s="387" t="str">
        <f>E13</f>
        <v>SO 04.1.3 - Štěrkové trávníky v pásu na parkovišti - založení, rozvojová péče</v>
      </c>
      <c r="F88" s="417"/>
      <c r="G88" s="417"/>
      <c r="H88" s="417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2" customHeight="1">
      <c r="A90" s="36"/>
      <c r="B90" s="37"/>
      <c r="C90" s="31" t="s">
        <v>21</v>
      </c>
      <c r="D90" s="38"/>
      <c r="E90" s="38"/>
      <c r="F90" s="29" t="str">
        <f>F16</f>
        <v xml:space="preserve"> </v>
      </c>
      <c r="G90" s="38"/>
      <c r="H90" s="38"/>
      <c r="I90" s="31" t="s">
        <v>23</v>
      </c>
      <c r="J90" s="61" t="str">
        <f>IF(J16="","",J16)</f>
        <v>5. 4. 2022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6.9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25</v>
      </c>
      <c r="D92" s="38"/>
      <c r="E92" s="38"/>
      <c r="F92" s="29" t="str">
        <f>E19</f>
        <v>Statutární město Chomutov</v>
      </c>
      <c r="G92" s="38"/>
      <c r="H92" s="38"/>
      <c r="I92" s="31" t="s">
        <v>31</v>
      </c>
      <c r="J92" s="34" t="str">
        <f>E25</f>
        <v>Refuel s.r.o.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5.2" customHeight="1">
      <c r="A93" s="36"/>
      <c r="B93" s="37"/>
      <c r="C93" s="31" t="s">
        <v>29</v>
      </c>
      <c r="D93" s="38"/>
      <c r="E93" s="38"/>
      <c r="F93" s="29" t="str">
        <f>IF(E22="","",E22)</f>
        <v>Vyplň údaj</v>
      </c>
      <c r="G93" s="38"/>
      <c r="H93" s="38"/>
      <c r="I93" s="31" t="s">
        <v>36</v>
      </c>
      <c r="J93" s="34" t="str">
        <f>E28</f>
        <v xml:space="preserve"> 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2" customFormat="1" ht="10.35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63" s="11" customFormat="1" ht="29.25" customHeight="1">
      <c r="A95" s="153"/>
      <c r="B95" s="154"/>
      <c r="C95" s="155" t="s">
        <v>212</v>
      </c>
      <c r="D95" s="156" t="s">
        <v>58</v>
      </c>
      <c r="E95" s="156" t="s">
        <v>54</v>
      </c>
      <c r="F95" s="156" t="s">
        <v>55</v>
      </c>
      <c r="G95" s="156" t="s">
        <v>213</v>
      </c>
      <c r="H95" s="156" t="s">
        <v>214</v>
      </c>
      <c r="I95" s="156" t="s">
        <v>215</v>
      </c>
      <c r="J95" s="156" t="s">
        <v>203</v>
      </c>
      <c r="K95" s="157" t="s">
        <v>216</v>
      </c>
      <c r="L95" s="158"/>
      <c r="M95" s="70" t="s">
        <v>19</v>
      </c>
      <c r="N95" s="71" t="s">
        <v>43</v>
      </c>
      <c r="O95" s="71" t="s">
        <v>217</v>
      </c>
      <c r="P95" s="71" t="s">
        <v>218</v>
      </c>
      <c r="Q95" s="71" t="s">
        <v>219</v>
      </c>
      <c r="R95" s="71" t="s">
        <v>220</v>
      </c>
      <c r="S95" s="71" t="s">
        <v>221</v>
      </c>
      <c r="T95" s="72" t="s">
        <v>222</v>
      </c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</row>
    <row r="96" spans="1:63" s="2" customFormat="1" ht="22.9" customHeight="1">
      <c r="A96" s="36"/>
      <c r="B96" s="37"/>
      <c r="C96" s="77" t="s">
        <v>223</v>
      </c>
      <c r="D96" s="38"/>
      <c r="E96" s="38"/>
      <c r="F96" s="38"/>
      <c r="G96" s="38"/>
      <c r="H96" s="38"/>
      <c r="I96" s="38"/>
      <c r="J96" s="159">
        <f>BK96</f>
        <v>0</v>
      </c>
      <c r="K96" s="38"/>
      <c r="L96" s="41"/>
      <c r="M96" s="73"/>
      <c r="N96" s="160"/>
      <c r="O96" s="74"/>
      <c r="P96" s="161">
        <f>P97</f>
        <v>0</v>
      </c>
      <c r="Q96" s="74"/>
      <c r="R96" s="161">
        <f>R97</f>
        <v>5.0640000000000003E-5</v>
      </c>
      <c r="S96" s="74"/>
      <c r="T96" s="162">
        <f>T97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72</v>
      </c>
      <c r="AU96" s="19" t="s">
        <v>204</v>
      </c>
      <c r="BK96" s="163">
        <f>BK97</f>
        <v>0</v>
      </c>
    </row>
    <row r="97" spans="1:65" s="12" customFormat="1" ht="25.9" customHeight="1">
      <c r="B97" s="164"/>
      <c r="C97" s="165"/>
      <c r="D97" s="166" t="s">
        <v>72</v>
      </c>
      <c r="E97" s="167" t="s">
        <v>572</v>
      </c>
      <c r="F97" s="167" t="s">
        <v>573</v>
      </c>
      <c r="G97" s="165"/>
      <c r="H97" s="165"/>
      <c r="I97" s="168"/>
      <c r="J97" s="169">
        <f>BK97</f>
        <v>0</v>
      </c>
      <c r="K97" s="165"/>
      <c r="L97" s="170"/>
      <c r="M97" s="171"/>
      <c r="N97" s="172"/>
      <c r="O97" s="172"/>
      <c r="P97" s="173">
        <f>P98+P131+P145+P154</f>
        <v>0</v>
      </c>
      <c r="Q97" s="172"/>
      <c r="R97" s="173">
        <f>R98+R131+R145+R154</f>
        <v>5.0640000000000003E-5</v>
      </c>
      <c r="S97" s="172"/>
      <c r="T97" s="174">
        <f>T98+T131+T145+T154</f>
        <v>0</v>
      </c>
      <c r="AR97" s="175" t="s">
        <v>80</v>
      </c>
      <c r="AT97" s="176" t="s">
        <v>72</v>
      </c>
      <c r="AU97" s="176" t="s">
        <v>73</v>
      </c>
      <c r="AY97" s="175" t="s">
        <v>226</v>
      </c>
      <c r="BK97" s="177">
        <f>BK98+BK131+BK145+BK154</f>
        <v>0</v>
      </c>
    </row>
    <row r="98" spans="1:65" s="12" customFormat="1" ht="22.9" customHeight="1">
      <c r="B98" s="164"/>
      <c r="C98" s="165"/>
      <c r="D98" s="166" t="s">
        <v>72</v>
      </c>
      <c r="E98" s="178" t="s">
        <v>593</v>
      </c>
      <c r="F98" s="178" t="s">
        <v>5210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SUM(P99:P130)</f>
        <v>0</v>
      </c>
      <c r="Q98" s="172"/>
      <c r="R98" s="173">
        <f>SUM(R99:R130)</f>
        <v>5.0640000000000003E-5</v>
      </c>
      <c r="S98" s="172"/>
      <c r="T98" s="174">
        <f>SUM(T99:T130)</f>
        <v>0</v>
      </c>
      <c r="AR98" s="175" t="s">
        <v>80</v>
      </c>
      <c r="AT98" s="176" t="s">
        <v>72</v>
      </c>
      <c r="AU98" s="176" t="s">
        <v>80</v>
      </c>
      <c r="AY98" s="175" t="s">
        <v>226</v>
      </c>
      <c r="BK98" s="177">
        <f>SUM(BK99:BK130)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229</v>
      </c>
      <c r="E99" s="181" t="s">
        <v>5211</v>
      </c>
      <c r="F99" s="182" t="s">
        <v>5212</v>
      </c>
      <c r="G99" s="183" t="s">
        <v>232</v>
      </c>
      <c r="H99" s="184">
        <v>168.8</v>
      </c>
      <c r="I99" s="185"/>
      <c r="J99" s="186">
        <f>ROUND(I99*H99,2)</f>
        <v>0</v>
      </c>
      <c r="K99" s="182" t="s">
        <v>233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229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5213</v>
      </c>
    </row>
    <row r="100" spans="1:65" s="2" customFormat="1" ht="11.25">
      <c r="A100" s="36"/>
      <c r="B100" s="37"/>
      <c r="C100" s="38"/>
      <c r="D100" s="193" t="s">
        <v>236</v>
      </c>
      <c r="E100" s="38"/>
      <c r="F100" s="194" t="s">
        <v>5214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236</v>
      </c>
      <c r="AU100" s="19" t="s">
        <v>82</v>
      </c>
    </row>
    <row r="101" spans="1:65" s="2" customFormat="1" ht="24.2" customHeight="1">
      <c r="A101" s="36"/>
      <c r="B101" s="37"/>
      <c r="C101" s="231" t="s">
        <v>82</v>
      </c>
      <c r="D101" s="231" t="s">
        <v>242</v>
      </c>
      <c r="E101" s="232" t="s">
        <v>5215</v>
      </c>
      <c r="F101" s="233" t="s">
        <v>5216</v>
      </c>
      <c r="G101" s="234" t="s">
        <v>420</v>
      </c>
      <c r="H101" s="235">
        <v>25.32</v>
      </c>
      <c r="I101" s="236"/>
      <c r="J101" s="237">
        <f>ROUND(I101*H101,2)</f>
        <v>0</v>
      </c>
      <c r="K101" s="233" t="s">
        <v>19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275</v>
      </c>
      <c r="AT101" s="191" t="s">
        <v>242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5217</v>
      </c>
    </row>
    <row r="102" spans="1:65" s="2" customFormat="1" ht="19.5">
      <c r="A102" s="36"/>
      <c r="B102" s="37"/>
      <c r="C102" s="38"/>
      <c r="D102" s="200" t="s">
        <v>737</v>
      </c>
      <c r="E102" s="38"/>
      <c r="F102" s="249" t="s">
        <v>5218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737</v>
      </c>
      <c r="AU102" s="19" t="s">
        <v>82</v>
      </c>
    </row>
    <row r="103" spans="1:65" s="2" customFormat="1" ht="37.9" customHeight="1">
      <c r="A103" s="36"/>
      <c r="B103" s="37"/>
      <c r="C103" s="180" t="s">
        <v>90</v>
      </c>
      <c r="D103" s="180" t="s">
        <v>229</v>
      </c>
      <c r="E103" s="181" t="s">
        <v>704</v>
      </c>
      <c r="F103" s="182" t="s">
        <v>705</v>
      </c>
      <c r="G103" s="183" t="s">
        <v>420</v>
      </c>
      <c r="H103" s="184">
        <v>25.32</v>
      </c>
      <c r="I103" s="185"/>
      <c r="J103" s="186">
        <f>ROUND(I103*H103,2)</f>
        <v>0</v>
      </c>
      <c r="K103" s="182" t="s">
        <v>233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143</v>
      </c>
      <c r="AT103" s="191" t="s">
        <v>229</v>
      </c>
      <c r="AU103" s="191" t="s">
        <v>82</v>
      </c>
      <c r="AY103" s="19" t="s">
        <v>226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143</v>
      </c>
      <c r="BM103" s="191" t="s">
        <v>5219</v>
      </c>
    </row>
    <row r="104" spans="1:65" s="2" customFormat="1" ht="11.25">
      <c r="A104" s="36"/>
      <c r="B104" s="37"/>
      <c r="C104" s="38"/>
      <c r="D104" s="193" t="s">
        <v>236</v>
      </c>
      <c r="E104" s="38"/>
      <c r="F104" s="194" t="s">
        <v>707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82</v>
      </c>
    </row>
    <row r="105" spans="1:65" s="2" customFormat="1" ht="24.2" customHeight="1">
      <c r="A105" s="36"/>
      <c r="B105" s="37"/>
      <c r="C105" s="180" t="s">
        <v>143</v>
      </c>
      <c r="D105" s="180" t="s">
        <v>229</v>
      </c>
      <c r="E105" s="181" t="s">
        <v>711</v>
      </c>
      <c r="F105" s="182" t="s">
        <v>712</v>
      </c>
      <c r="G105" s="183" t="s">
        <v>420</v>
      </c>
      <c r="H105" s="184">
        <v>25.3</v>
      </c>
      <c r="I105" s="185"/>
      <c r="J105" s="186">
        <f>ROUND(I105*H105,2)</f>
        <v>0</v>
      </c>
      <c r="K105" s="182" t="s">
        <v>233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143</v>
      </c>
      <c r="AT105" s="191" t="s">
        <v>229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143</v>
      </c>
      <c r="BM105" s="191" t="s">
        <v>5220</v>
      </c>
    </row>
    <row r="106" spans="1:65" s="2" customFormat="1" ht="11.25">
      <c r="A106" s="36"/>
      <c r="B106" s="37"/>
      <c r="C106" s="38"/>
      <c r="D106" s="193" t="s">
        <v>236</v>
      </c>
      <c r="E106" s="38"/>
      <c r="F106" s="194" t="s">
        <v>714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236</v>
      </c>
      <c r="AU106" s="19" t="s">
        <v>82</v>
      </c>
    </row>
    <row r="107" spans="1:65" s="2" customFormat="1" ht="33" customHeight="1">
      <c r="A107" s="36"/>
      <c r="B107" s="37"/>
      <c r="C107" s="180" t="s">
        <v>258</v>
      </c>
      <c r="D107" s="180" t="s">
        <v>229</v>
      </c>
      <c r="E107" s="181" t="s">
        <v>5221</v>
      </c>
      <c r="F107" s="182" t="s">
        <v>5222</v>
      </c>
      <c r="G107" s="183" t="s">
        <v>232</v>
      </c>
      <c r="H107" s="184">
        <v>168.8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5223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5224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2" customFormat="1" ht="24.2" customHeight="1">
      <c r="A109" s="36"/>
      <c r="B109" s="37"/>
      <c r="C109" s="180" t="s">
        <v>265</v>
      </c>
      <c r="D109" s="180" t="s">
        <v>229</v>
      </c>
      <c r="E109" s="181" t="s">
        <v>5225</v>
      </c>
      <c r="F109" s="182" t="s">
        <v>5226</v>
      </c>
      <c r="G109" s="183" t="s">
        <v>232</v>
      </c>
      <c r="H109" s="184">
        <v>168.8</v>
      </c>
      <c r="I109" s="185"/>
      <c r="J109" s="186">
        <f>ROUND(I109*H109,2)</f>
        <v>0</v>
      </c>
      <c r="K109" s="182" t="s">
        <v>233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143</v>
      </c>
      <c r="AT109" s="191" t="s">
        <v>229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143</v>
      </c>
      <c r="BM109" s="191" t="s">
        <v>5227</v>
      </c>
    </row>
    <row r="110" spans="1:65" s="2" customFormat="1" ht="11.25">
      <c r="A110" s="36"/>
      <c r="B110" s="37"/>
      <c r="C110" s="38"/>
      <c r="D110" s="193" t="s">
        <v>236</v>
      </c>
      <c r="E110" s="38"/>
      <c r="F110" s="194" t="s">
        <v>5228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236</v>
      </c>
      <c r="AU110" s="19" t="s">
        <v>82</v>
      </c>
    </row>
    <row r="111" spans="1:65" s="2" customFormat="1" ht="37.9" customHeight="1">
      <c r="A111" s="36"/>
      <c r="B111" s="37"/>
      <c r="C111" s="231" t="s">
        <v>270</v>
      </c>
      <c r="D111" s="231" t="s">
        <v>242</v>
      </c>
      <c r="E111" s="232" t="s">
        <v>5229</v>
      </c>
      <c r="F111" s="233" t="s">
        <v>5230</v>
      </c>
      <c r="G111" s="234" t="s">
        <v>608</v>
      </c>
      <c r="H111" s="235">
        <v>5.0999999999999996</v>
      </c>
      <c r="I111" s="236"/>
      <c r="J111" s="237">
        <f>ROUND(I111*H111,2)</f>
        <v>0</v>
      </c>
      <c r="K111" s="233" t="s">
        <v>19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275</v>
      </c>
      <c r="AT111" s="191" t="s">
        <v>242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143</v>
      </c>
      <c r="BM111" s="191" t="s">
        <v>5231</v>
      </c>
    </row>
    <row r="112" spans="1:65" s="2" customFormat="1" ht="29.25">
      <c r="A112" s="36"/>
      <c r="B112" s="37"/>
      <c r="C112" s="38"/>
      <c r="D112" s="200" t="s">
        <v>737</v>
      </c>
      <c r="E112" s="38"/>
      <c r="F112" s="249" t="s">
        <v>5232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737</v>
      </c>
      <c r="AU112" s="19" t="s">
        <v>82</v>
      </c>
    </row>
    <row r="113" spans="1:65" s="2" customFormat="1" ht="16.5" customHeight="1">
      <c r="A113" s="36"/>
      <c r="B113" s="37"/>
      <c r="C113" s="180" t="s">
        <v>275</v>
      </c>
      <c r="D113" s="180" t="s">
        <v>229</v>
      </c>
      <c r="E113" s="181" t="s">
        <v>5233</v>
      </c>
      <c r="F113" s="182" t="s">
        <v>5234</v>
      </c>
      <c r="G113" s="183" t="s">
        <v>232</v>
      </c>
      <c r="H113" s="184">
        <v>168.8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5235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5236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2" customFormat="1" ht="16.5" customHeight="1">
      <c r="A115" s="36"/>
      <c r="B115" s="37"/>
      <c r="C115" s="180" t="s">
        <v>281</v>
      </c>
      <c r="D115" s="180" t="s">
        <v>229</v>
      </c>
      <c r="E115" s="181" t="s">
        <v>5237</v>
      </c>
      <c r="F115" s="182" t="s">
        <v>5238</v>
      </c>
      <c r="G115" s="183" t="s">
        <v>232</v>
      </c>
      <c r="H115" s="184">
        <v>168.8</v>
      </c>
      <c r="I115" s="185"/>
      <c r="J115" s="186">
        <f>ROUND(I115*H115,2)</f>
        <v>0</v>
      </c>
      <c r="K115" s="182" t="s">
        <v>233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143</v>
      </c>
      <c r="AT115" s="191" t="s">
        <v>229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143</v>
      </c>
      <c r="BM115" s="191" t="s">
        <v>5239</v>
      </c>
    </row>
    <row r="116" spans="1:65" s="2" customFormat="1" ht="11.25">
      <c r="A116" s="36"/>
      <c r="B116" s="37"/>
      <c r="C116" s="38"/>
      <c r="D116" s="193" t="s">
        <v>236</v>
      </c>
      <c r="E116" s="38"/>
      <c r="F116" s="194" t="s">
        <v>5240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82</v>
      </c>
    </row>
    <row r="117" spans="1:65" s="2" customFormat="1" ht="24.2" customHeight="1">
      <c r="A117" s="36"/>
      <c r="B117" s="37"/>
      <c r="C117" s="180" t="s">
        <v>285</v>
      </c>
      <c r="D117" s="180" t="s">
        <v>229</v>
      </c>
      <c r="E117" s="181" t="s">
        <v>5241</v>
      </c>
      <c r="F117" s="182" t="s">
        <v>5242</v>
      </c>
      <c r="G117" s="183" t="s">
        <v>232</v>
      </c>
      <c r="H117" s="184">
        <v>168.8</v>
      </c>
      <c r="I117" s="185"/>
      <c r="J117" s="186">
        <f>ROUND(I117*H117,2)</f>
        <v>0</v>
      </c>
      <c r="K117" s="182" t="s">
        <v>233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2.9999999999999999E-7</v>
      </c>
      <c r="R117" s="189">
        <f>Q117*H117</f>
        <v>5.0640000000000003E-5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229</v>
      </c>
      <c r="AU117" s="191" t="s">
        <v>82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143</v>
      </c>
      <c r="BM117" s="191" t="s">
        <v>5243</v>
      </c>
    </row>
    <row r="118" spans="1:65" s="2" customFormat="1" ht="11.25">
      <c r="A118" s="36"/>
      <c r="B118" s="37"/>
      <c r="C118" s="38"/>
      <c r="D118" s="193" t="s">
        <v>236</v>
      </c>
      <c r="E118" s="38"/>
      <c r="F118" s="194" t="s">
        <v>5244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82</v>
      </c>
    </row>
    <row r="119" spans="1:65" s="2" customFormat="1" ht="16.5" customHeight="1">
      <c r="A119" s="36"/>
      <c r="B119" s="37"/>
      <c r="C119" s="180" t="s">
        <v>290</v>
      </c>
      <c r="D119" s="180" t="s">
        <v>229</v>
      </c>
      <c r="E119" s="181" t="s">
        <v>602</v>
      </c>
      <c r="F119" s="182" t="s">
        <v>603</v>
      </c>
      <c r="G119" s="183" t="s">
        <v>245</v>
      </c>
      <c r="H119" s="184">
        <v>5.0000000000000001E-3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143</v>
      </c>
      <c r="BM119" s="191" t="s">
        <v>5245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605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2" customFormat="1" ht="16.5" customHeight="1">
      <c r="A121" s="36"/>
      <c r="B121" s="37"/>
      <c r="C121" s="231" t="s">
        <v>294</v>
      </c>
      <c r="D121" s="231" t="s">
        <v>242</v>
      </c>
      <c r="E121" s="232" t="s">
        <v>5246</v>
      </c>
      <c r="F121" s="233" t="s">
        <v>5247</v>
      </c>
      <c r="G121" s="234" t="s">
        <v>608</v>
      </c>
      <c r="H121" s="235">
        <v>5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275</v>
      </c>
      <c r="AT121" s="191" t="s">
        <v>242</v>
      </c>
      <c r="AU121" s="191" t="s">
        <v>82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143</v>
      </c>
      <c r="BM121" s="191" t="s">
        <v>5248</v>
      </c>
    </row>
    <row r="122" spans="1:65" s="2" customFormat="1" ht="19.5">
      <c r="A122" s="36"/>
      <c r="B122" s="37"/>
      <c r="C122" s="38"/>
      <c r="D122" s="200" t="s">
        <v>737</v>
      </c>
      <c r="E122" s="38"/>
      <c r="F122" s="249" t="s">
        <v>5249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737</v>
      </c>
      <c r="AU122" s="19" t="s">
        <v>82</v>
      </c>
    </row>
    <row r="123" spans="1:65" s="2" customFormat="1" ht="16.5" customHeight="1">
      <c r="A123" s="36"/>
      <c r="B123" s="37"/>
      <c r="C123" s="180" t="s">
        <v>299</v>
      </c>
      <c r="D123" s="180" t="s">
        <v>229</v>
      </c>
      <c r="E123" s="181" t="s">
        <v>5250</v>
      </c>
      <c r="F123" s="182" t="s">
        <v>5251</v>
      </c>
      <c r="G123" s="183" t="s">
        <v>420</v>
      </c>
      <c r="H123" s="184">
        <v>1.6879999999999999</v>
      </c>
      <c r="I123" s="185"/>
      <c r="J123" s="186">
        <f>ROUND(I123*H123,2)</f>
        <v>0</v>
      </c>
      <c r="K123" s="182" t="s">
        <v>233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143</v>
      </c>
      <c r="AT123" s="191" t="s">
        <v>229</v>
      </c>
      <c r="AU123" s="191" t="s">
        <v>82</v>
      </c>
      <c r="AY123" s="19" t="s">
        <v>226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143</v>
      </c>
      <c r="BM123" s="191" t="s">
        <v>5252</v>
      </c>
    </row>
    <row r="124" spans="1:65" s="2" customFormat="1" ht="11.25">
      <c r="A124" s="36"/>
      <c r="B124" s="37"/>
      <c r="C124" s="38"/>
      <c r="D124" s="193" t="s">
        <v>236</v>
      </c>
      <c r="E124" s="38"/>
      <c r="F124" s="194" t="s">
        <v>5253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236</v>
      </c>
      <c r="AU124" s="19" t="s">
        <v>82</v>
      </c>
    </row>
    <row r="125" spans="1:65" s="2" customFormat="1" ht="16.5" customHeight="1">
      <c r="A125" s="36"/>
      <c r="B125" s="37"/>
      <c r="C125" s="180" t="s">
        <v>303</v>
      </c>
      <c r="D125" s="180" t="s">
        <v>229</v>
      </c>
      <c r="E125" s="181" t="s">
        <v>5160</v>
      </c>
      <c r="F125" s="182" t="s">
        <v>5161</v>
      </c>
      <c r="G125" s="183" t="s">
        <v>420</v>
      </c>
      <c r="H125" s="184">
        <v>1.6879999999999999</v>
      </c>
      <c r="I125" s="185"/>
      <c r="J125" s="186">
        <f>ROUND(I125*H125,2)</f>
        <v>0</v>
      </c>
      <c r="K125" s="182" t="s">
        <v>233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143</v>
      </c>
      <c r="AT125" s="191" t="s">
        <v>229</v>
      </c>
      <c r="AU125" s="191" t="s">
        <v>82</v>
      </c>
      <c r="AY125" s="19" t="s">
        <v>226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143</v>
      </c>
      <c r="BM125" s="191" t="s">
        <v>5254</v>
      </c>
    </row>
    <row r="126" spans="1:65" s="2" customFormat="1" ht="11.25">
      <c r="A126" s="36"/>
      <c r="B126" s="37"/>
      <c r="C126" s="38"/>
      <c r="D126" s="193" t="s">
        <v>236</v>
      </c>
      <c r="E126" s="38"/>
      <c r="F126" s="194" t="s">
        <v>5163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82</v>
      </c>
    </row>
    <row r="127" spans="1:65" s="2" customFormat="1" ht="16.5" customHeight="1">
      <c r="A127" s="36"/>
      <c r="B127" s="37"/>
      <c r="C127" s="180" t="s">
        <v>8</v>
      </c>
      <c r="D127" s="180" t="s">
        <v>229</v>
      </c>
      <c r="E127" s="181" t="s">
        <v>5164</v>
      </c>
      <c r="F127" s="182" t="s">
        <v>5165</v>
      </c>
      <c r="G127" s="183" t="s">
        <v>420</v>
      </c>
      <c r="H127" s="184">
        <v>1.6879999999999999</v>
      </c>
      <c r="I127" s="185"/>
      <c r="J127" s="186">
        <f>ROUND(I127*H127,2)</f>
        <v>0</v>
      </c>
      <c r="K127" s="182" t="s">
        <v>233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229</v>
      </c>
      <c r="AU127" s="191" t="s">
        <v>82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143</v>
      </c>
      <c r="BM127" s="191" t="s">
        <v>5255</v>
      </c>
    </row>
    <row r="128" spans="1:65" s="2" customFormat="1" ht="11.25">
      <c r="A128" s="36"/>
      <c r="B128" s="37"/>
      <c r="C128" s="38"/>
      <c r="D128" s="193" t="s">
        <v>236</v>
      </c>
      <c r="E128" s="38"/>
      <c r="F128" s="194" t="s">
        <v>5167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236</v>
      </c>
      <c r="AU128" s="19" t="s">
        <v>82</v>
      </c>
    </row>
    <row r="129" spans="1:65" s="2" customFormat="1" ht="16.5" customHeight="1">
      <c r="A129" s="36"/>
      <c r="B129" s="37"/>
      <c r="C129" s="180" t="s">
        <v>234</v>
      </c>
      <c r="D129" s="180" t="s">
        <v>229</v>
      </c>
      <c r="E129" s="181" t="s">
        <v>4958</v>
      </c>
      <c r="F129" s="182" t="s">
        <v>4959</v>
      </c>
      <c r="G129" s="183" t="s">
        <v>245</v>
      </c>
      <c r="H129" s="184">
        <v>3.0000000000000001E-3</v>
      </c>
      <c r="I129" s="185"/>
      <c r="J129" s="186">
        <f>ROUND(I129*H129,2)</f>
        <v>0</v>
      </c>
      <c r="K129" s="182" t="s">
        <v>233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143</v>
      </c>
      <c r="AT129" s="191" t="s">
        <v>229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143</v>
      </c>
      <c r="BM129" s="191" t="s">
        <v>5256</v>
      </c>
    </row>
    <row r="130" spans="1:65" s="2" customFormat="1" ht="11.25">
      <c r="A130" s="36"/>
      <c r="B130" s="37"/>
      <c r="C130" s="38"/>
      <c r="D130" s="193" t="s">
        <v>236</v>
      </c>
      <c r="E130" s="38"/>
      <c r="F130" s="194" t="s">
        <v>4961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5257</v>
      </c>
      <c r="F131" s="178" t="s">
        <v>5258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SUM(P132:P144)</f>
        <v>0</v>
      </c>
      <c r="Q131" s="172"/>
      <c r="R131" s="173">
        <f>SUM(R132:R144)</f>
        <v>0</v>
      </c>
      <c r="S131" s="172"/>
      <c r="T131" s="174">
        <f>SUM(T132:T144)</f>
        <v>0</v>
      </c>
      <c r="AR131" s="175" t="s">
        <v>80</v>
      </c>
      <c r="AT131" s="176" t="s">
        <v>72</v>
      </c>
      <c r="AU131" s="176" t="s">
        <v>80</v>
      </c>
      <c r="AY131" s="175" t="s">
        <v>226</v>
      </c>
      <c r="BK131" s="177">
        <f>SUM(BK132:BK144)</f>
        <v>0</v>
      </c>
    </row>
    <row r="132" spans="1:65" s="2" customFormat="1" ht="16.5" customHeight="1">
      <c r="A132" s="36"/>
      <c r="B132" s="37"/>
      <c r="C132" s="180" t="s">
        <v>316</v>
      </c>
      <c r="D132" s="180" t="s">
        <v>229</v>
      </c>
      <c r="E132" s="181" t="s">
        <v>602</v>
      </c>
      <c r="F132" s="182" t="s">
        <v>603</v>
      </c>
      <c r="G132" s="183" t="s">
        <v>245</v>
      </c>
      <c r="H132" s="184">
        <v>1E-3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143</v>
      </c>
      <c r="BM132" s="191" t="s">
        <v>5259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605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2" customFormat="1" ht="16.5" customHeight="1">
      <c r="A134" s="36"/>
      <c r="B134" s="37"/>
      <c r="C134" s="231" t="s">
        <v>321</v>
      </c>
      <c r="D134" s="231" t="s">
        <v>242</v>
      </c>
      <c r="E134" s="232" t="s">
        <v>5260</v>
      </c>
      <c r="F134" s="233" t="s">
        <v>5261</v>
      </c>
      <c r="G134" s="234" t="s">
        <v>608</v>
      </c>
      <c r="H134" s="235">
        <v>0.84399999999999997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275</v>
      </c>
      <c r="AT134" s="191" t="s">
        <v>242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5262</v>
      </c>
    </row>
    <row r="135" spans="1:65" s="2" customFormat="1" ht="16.5" customHeight="1">
      <c r="A135" s="36"/>
      <c r="B135" s="37"/>
      <c r="C135" s="180" t="s">
        <v>325</v>
      </c>
      <c r="D135" s="180" t="s">
        <v>229</v>
      </c>
      <c r="E135" s="181" t="s">
        <v>5263</v>
      </c>
      <c r="F135" s="182" t="s">
        <v>5264</v>
      </c>
      <c r="G135" s="183" t="s">
        <v>232</v>
      </c>
      <c r="H135" s="184">
        <v>844</v>
      </c>
      <c r="I135" s="185"/>
      <c r="J135" s="186">
        <f>ROUND(I135*H135,2)</f>
        <v>0</v>
      </c>
      <c r="K135" s="182" t="s">
        <v>233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143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143</v>
      </c>
      <c r="BM135" s="191" t="s">
        <v>5265</v>
      </c>
    </row>
    <row r="136" spans="1:65" s="2" customFormat="1" ht="11.25">
      <c r="A136" s="36"/>
      <c r="B136" s="37"/>
      <c r="C136" s="38"/>
      <c r="D136" s="193" t="s">
        <v>236</v>
      </c>
      <c r="E136" s="38"/>
      <c r="F136" s="194" t="s">
        <v>5266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82</v>
      </c>
    </row>
    <row r="137" spans="1:65" s="2" customFormat="1" ht="16.5" customHeight="1">
      <c r="A137" s="36"/>
      <c r="B137" s="37"/>
      <c r="C137" s="180" t="s">
        <v>332</v>
      </c>
      <c r="D137" s="180" t="s">
        <v>229</v>
      </c>
      <c r="E137" s="181" t="s">
        <v>5250</v>
      </c>
      <c r="F137" s="182" t="s">
        <v>5251</v>
      </c>
      <c r="G137" s="183" t="s">
        <v>420</v>
      </c>
      <c r="H137" s="184">
        <v>16.88</v>
      </c>
      <c r="I137" s="185"/>
      <c r="J137" s="186">
        <f>ROUND(I137*H137,2)</f>
        <v>0</v>
      </c>
      <c r="K137" s="182" t="s">
        <v>233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229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143</v>
      </c>
      <c r="BM137" s="191" t="s">
        <v>5267</v>
      </c>
    </row>
    <row r="138" spans="1:65" s="2" customFormat="1" ht="11.25">
      <c r="A138" s="36"/>
      <c r="B138" s="37"/>
      <c r="C138" s="38"/>
      <c r="D138" s="193" t="s">
        <v>236</v>
      </c>
      <c r="E138" s="38"/>
      <c r="F138" s="194" t="s">
        <v>5253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236</v>
      </c>
      <c r="AU138" s="19" t="s">
        <v>82</v>
      </c>
    </row>
    <row r="139" spans="1:65" s="2" customFormat="1" ht="16.5" customHeight="1">
      <c r="A139" s="36"/>
      <c r="B139" s="37"/>
      <c r="C139" s="180" t="s">
        <v>7</v>
      </c>
      <c r="D139" s="180" t="s">
        <v>229</v>
      </c>
      <c r="E139" s="181" t="s">
        <v>5160</v>
      </c>
      <c r="F139" s="182" t="s">
        <v>5161</v>
      </c>
      <c r="G139" s="183" t="s">
        <v>420</v>
      </c>
      <c r="H139" s="184">
        <v>16.88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143</v>
      </c>
      <c r="AT139" s="191" t="s">
        <v>229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143</v>
      </c>
      <c r="BM139" s="191" t="s">
        <v>5268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5163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82</v>
      </c>
    </row>
    <row r="141" spans="1:65" s="2" customFormat="1" ht="16.5" customHeight="1">
      <c r="A141" s="36"/>
      <c r="B141" s="37"/>
      <c r="C141" s="180" t="s">
        <v>341</v>
      </c>
      <c r="D141" s="180" t="s">
        <v>229</v>
      </c>
      <c r="E141" s="181" t="s">
        <v>5164</v>
      </c>
      <c r="F141" s="182" t="s">
        <v>5165</v>
      </c>
      <c r="G141" s="183" t="s">
        <v>420</v>
      </c>
      <c r="H141" s="184">
        <v>16.88</v>
      </c>
      <c r="I141" s="185"/>
      <c r="J141" s="186">
        <f>ROUND(I141*H141,2)</f>
        <v>0</v>
      </c>
      <c r="K141" s="182" t="s">
        <v>233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143</v>
      </c>
      <c r="AT141" s="191" t="s">
        <v>229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143</v>
      </c>
      <c r="BM141" s="191" t="s">
        <v>5269</v>
      </c>
    </row>
    <row r="142" spans="1:65" s="2" customFormat="1" ht="11.25">
      <c r="A142" s="36"/>
      <c r="B142" s="37"/>
      <c r="C142" s="38"/>
      <c r="D142" s="193" t="s">
        <v>236</v>
      </c>
      <c r="E142" s="38"/>
      <c r="F142" s="194" t="s">
        <v>5167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236</v>
      </c>
      <c r="AU142" s="19" t="s">
        <v>82</v>
      </c>
    </row>
    <row r="143" spans="1:65" s="2" customFormat="1" ht="24.2" customHeight="1">
      <c r="A143" s="36"/>
      <c r="B143" s="37"/>
      <c r="C143" s="180" t="s">
        <v>346</v>
      </c>
      <c r="D143" s="180" t="s">
        <v>229</v>
      </c>
      <c r="E143" s="181" t="s">
        <v>589</v>
      </c>
      <c r="F143" s="182" t="s">
        <v>590</v>
      </c>
      <c r="G143" s="183" t="s">
        <v>245</v>
      </c>
      <c r="H143" s="184">
        <v>5.0000000000000001E-3</v>
      </c>
      <c r="I143" s="185"/>
      <c r="J143" s="186">
        <f>ROUND(I143*H143,2)</f>
        <v>0</v>
      </c>
      <c r="K143" s="182" t="s">
        <v>233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143</v>
      </c>
      <c r="AT143" s="191" t="s">
        <v>229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143</v>
      </c>
      <c r="BM143" s="191" t="s">
        <v>5270</v>
      </c>
    </row>
    <row r="144" spans="1:65" s="2" customFormat="1" ht="11.25">
      <c r="A144" s="36"/>
      <c r="B144" s="37"/>
      <c r="C144" s="38"/>
      <c r="D144" s="193" t="s">
        <v>236</v>
      </c>
      <c r="E144" s="38"/>
      <c r="F144" s="194" t="s">
        <v>592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236</v>
      </c>
      <c r="AU144" s="19" t="s">
        <v>82</v>
      </c>
    </row>
    <row r="145" spans="1:65" s="12" customFormat="1" ht="22.9" customHeight="1">
      <c r="B145" s="164"/>
      <c r="C145" s="165"/>
      <c r="D145" s="166" t="s">
        <v>72</v>
      </c>
      <c r="E145" s="178" t="s">
        <v>5271</v>
      </c>
      <c r="F145" s="178" t="s">
        <v>5272</v>
      </c>
      <c r="G145" s="165"/>
      <c r="H145" s="165"/>
      <c r="I145" s="168"/>
      <c r="J145" s="179">
        <f>BK145</f>
        <v>0</v>
      </c>
      <c r="K145" s="165"/>
      <c r="L145" s="170"/>
      <c r="M145" s="171"/>
      <c r="N145" s="172"/>
      <c r="O145" s="172"/>
      <c r="P145" s="173">
        <f>SUM(P146:P153)</f>
        <v>0</v>
      </c>
      <c r="Q145" s="172"/>
      <c r="R145" s="173">
        <f>SUM(R146:R153)</f>
        <v>0</v>
      </c>
      <c r="S145" s="172"/>
      <c r="T145" s="174">
        <f>SUM(T146:T153)</f>
        <v>0</v>
      </c>
      <c r="AR145" s="175" t="s">
        <v>80</v>
      </c>
      <c r="AT145" s="176" t="s">
        <v>72</v>
      </c>
      <c r="AU145" s="176" t="s">
        <v>80</v>
      </c>
      <c r="AY145" s="175" t="s">
        <v>226</v>
      </c>
      <c r="BK145" s="177">
        <f>SUM(BK146:BK153)</f>
        <v>0</v>
      </c>
    </row>
    <row r="146" spans="1:65" s="2" customFormat="1" ht="24.2" customHeight="1">
      <c r="A146" s="36"/>
      <c r="B146" s="37"/>
      <c r="C146" s="180" t="s">
        <v>351</v>
      </c>
      <c r="D146" s="180" t="s">
        <v>229</v>
      </c>
      <c r="E146" s="181" t="s">
        <v>5273</v>
      </c>
      <c r="F146" s="182" t="s">
        <v>5274</v>
      </c>
      <c r="G146" s="183" t="s">
        <v>232</v>
      </c>
      <c r="H146" s="184">
        <v>579.1</v>
      </c>
      <c r="I146" s="185"/>
      <c r="J146" s="186">
        <f>ROUND(I146*H146,2)</f>
        <v>0</v>
      </c>
      <c r="K146" s="182" t="s">
        <v>233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143</v>
      </c>
      <c r="AT146" s="191" t="s">
        <v>229</v>
      </c>
      <c r="AU146" s="191" t="s">
        <v>82</v>
      </c>
      <c r="AY146" s="19" t="s">
        <v>226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143</v>
      </c>
      <c r="BM146" s="191" t="s">
        <v>5275</v>
      </c>
    </row>
    <row r="147" spans="1:65" s="2" customFormat="1" ht="11.25">
      <c r="A147" s="36"/>
      <c r="B147" s="37"/>
      <c r="C147" s="38"/>
      <c r="D147" s="193" t="s">
        <v>236</v>
      </c>
      <c r="E147" s="38"/>
      <c r="F147" s="194" t="s">
        <v>5276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236</v>
      </c>
      <c r="AU147" s="19" t="s">
        <v>82</v>
      </c>
    </row>
    <row r="148" spans="1:65" s="2" customFormat="1" ht="24.2" customHeight="1">
      <c r="A148" s="36"/>
      <c r="B148" s="37"/>
      <c r="C148" s="231" t="s">
        <v>355</v>
      </c>
      <c r="D148" s="231" t="s">
        <v>242</v>
      </c>
      <c r="E148" s="232" t="s">
        <v>5277</v>
      </c>
      <c r="F148" s="233" t="s">
        <v>5278</v>
      </c>
      <c r="G148" s="234" t="s">
        <v>608</v>
      </c>
      <c r="H148" s="235">
        <v>4.3</v>
      </c>
      <c r="I148" s="236"/>
      <c r="J148" s="237">
        <f t="shared" ref="J148:J153" si="0">ROUND(I148*H148,2)</f>
        <v>0</v>
      </c>
      <c r="K148" s="233" t="s">
        <v>19</v>
      </c>
      <c r="L148" s="238"/>
      <c r="M148" s="239" t="s">
        <v>19</v>
      </c>
      <c r="N148" s="240" t="s">
        <v>44</v>
      </c>
      <c r="O148" s="66"/>
      <c r="P148" s="189">
        <f t="shared" ref="P148:P153" si="1">O148*H148</f>
        <v>0</v>
      </c>
      <c r="Q148" s="189">
        <v>0</v>
      </c>
      <c r="R148" s="189">
        <f t="shared" ref="R148:R153" si="2">Q148*H148</f>
        <v>0</v>
      </c>
      <c r="S148" s="189">
        <v>0</v>
      </c>
      <c r="T148" s="190">
        <f t="shared" ref="T148:T153" si="3"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275</v>
      </c>
      <c r="AT148" s="191" t="s">
        <v>242</v>
      </c>
      <c r="AU148" s="191" t="s">
        <v>82</v>
      </c>
      <c r="AY148" s="19" t="s">
        <v>226</v>
      </c>
      <c r="BE148" s="192">
        <f t="shared" ref="BE148:BE153" si="4">IF(N148="základní",J148,0)</f>
        <v>0</v>
      </c>
      <c r="BF148" s="192">
        <f t="shared" ref="BF148:BF153" si="5">IF(N148="snížená",J148,0)</f>
        <v>0</v>
      </c>
      <c r="BG148" s="192">
        <f t="shared" ref="BG148:BG153" si="6">IF(N148="zákl. přenesená",J148,0)</f>
        <v>0</v>
      </c>
      <c r="BH148" s="192">
        <f t="shared" ref="BH148:BH153" si="7">IF(N148="sníž. přenesená",J148,0)</f>
        <v>0</v>
      </c>
      <c r="BI148" s="192">
        <f t="shared" ref="BI148:BI153" si="8">IF(N148="nulová",J148,0)</f>
        <v>0</v>
      </c>
      <c r="BJ148" s="19" t="s">
        <v>80</v>
      </c>
      <c r="BK148" s="192">
        <f t="shared" ref="BK148:BK153" si="9">ROUND(I148*H148,2)</f>
        <v>0</v>
      </c>
      <c r="BL148" s="19" t="s">
        <v>143</v>
      </c>
      <c r="BM148" s="191" t="s">
        <v>5279</v>
      </c>
    </row>
    <row r="149" spans="1:65" s="2" customFormat="1" ht="21.75" customHeight="1">
      <c r="A149" s="36"/>
      <c r="B149" s="37"/>
      <c r="C149" s="180" t="s">
        <v>361</v>
      </c>
      <c r="D149" s="180" t="s">
        <v>229</v>
      </c>
      <c r="E149" s="181" t="s">
        <v>5280</v>
      </c>
      <c r="F149" s="182" t="s">
        <v>5281</v>
      </c>
      <c r="G149" s="183" t="s">
        <v>232</v>
      </c>
      <c r="H149" s="184">
        <v>579.1</v>
      </c>
      <c r="I149" s="185"/>
      <c r="J149" s="186">
        <f t="shared" si="0"/>
        <v>0</v>
      </c>
      <c r="K149" s="182" t="s">
        <v>19</v>
      </c>
      <c r="L149" s="41"/>
      <c r="M149" s="187" t="s">
        <v>19</v>
      </c>
      <c r="N149" s="188" t="s">
        <v>44</v>
      </c>
      <c r="O149" s="66"/>
      <c r="P149" s="189">
        <f t="shared" si="1"/>
        <v>0</v>
      </c>
      <c r="Q149" s="189">
        <v>0</v>
      </c>
      <c r="R149" s="189">
        <f t="shared" si="2"/>
        <v>0</v>
      </c>
      <c r="S149" s="189">
        <v>0</v>
      </c>
      <c r="T149" s="190">
        <f t="shared" si="3"/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91" t="s">
        <v>143</v>
      </c>
      <c r="AT149" s="191" t="s">
        <v>229</v>
      </c>
      <c r="AU149" s="191" t="s">
        <v>82</v>
      </c>
      <c r="AY149" s="19" t="s">
        <v>226</v>
      </c>
      <c r="BE149" s="192">
        <f t="shared" si="4"/>
        <v>0</v>
      </c>
      <c r="BF149" s="192">
        <f t="shared" si="5"/>
        <v>0</v>
      </c>
      <c r="BG149" s="192">
        <f t="shared" si="6"/>
        <v>0</v>
      </c>
      <c r="BH149" s="192">
        <f t="shared" si="7"/>
        <v>0</v>
      </c>
      <c r="BI149" s="192">
        <f t="shared" si="8"/>
        <v>0</v>
      </c>
      <c r="BJ149" s="19" t="s">
        <v>80</v>
      </c>
      <c r="BK149" s="192">
        <f t="shared" si="9"/>
        <v>0</v>
      </c>
      <c r="BL149" s="19" t="s">
        <v>143</v>
      </c>
      <c r="BM149" s="191" t="s">
        <v>5282</v>
      </c>
    </row>
    <row r="150" spans="1:65" s="2" customFormat="1" ht="16.5" customHeight="1">
      <c r="A150" s="36"/>
      <c r="B150" s="37"/>
      <c r="C150" s="180" t="s">
        <v>365</v>
      </c>
      <c r="D150" s="180" t="s">
        <v>229</v>
      </c>
      <c r="E150" s="181" t="s">
        <v>5283</v>
      </c>
      <c r="F150" s="182" t="s">
        <v>5284</v>
      </c>
      <c r="G150" s="183" t="s">
        <v>420</v>
      </c>
      <c r="H150" s="184">
        <v>23.164000000000001</v>
      </c>
      <c r="I150" s="185"/>
      <c r="J150" s="186">
        <f t="shared" si="0"/>
        <v>0</v>
      </c>
      <c r="K150" s="182" t="s">
        <v>19</v>
      </c>
      <c r="L150" s="41"/>
      <c r="M150" s="187" t="s">
        <v>19</v>
      </c>
      <c r="N150" s="188" t="s">
        <v>44</v>
      </c>
      <c r="O150" s="66"/>
      <c r="P150" s="189">
        <f t="shared" si="1"/>
        <v>0</v>
      </c>
      <c r="Q150" s="189">
        <v>0</v>
      </c>
      <c r="R150" s="189">
        <f t="shared" si="2"/>
        <v>0</v>
      </c>
      <c r="S150" s="189">
        <v>0</v>
      </c>
      <c r="T150" s="190">
        <f t="shared" si="3"/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143</v>
      </c>
      <c r="AT150" s="191" t="s">
        <v>229</v>
      </c>
      <c r="AU150" s="191" t="s">
        <v>82</v>
      </c>
      <c r="AY150" s="19" t="s">
        <v>226</v>
      </c>
      <c r="BE150" s="192">
        <f t="shared" si="4"/>
        <v>0</v>
      </c>
      <c r="BF150" s="192">
        <f t="shared" si="5"/>
        <v>0</v>
      </c>
      <c r="BG150" s="192">
        <f t="shared" si="6"/>
        <v>0</v>
      </c>
      <c r="BH150" s="192">
        <f t="shared" si="7"/>
        <v>0</v>
      </c>
      <c r="BI150" s="192">
        <f t="shared" si="8"/>
        <v>0</v>
      </c>
      <c r="BJ150" s="19" t="s">
        <v>80</v>
      </c>
      <c r="BK150" s="192">
        <f t="shared" si="9"/>
        <v>0</v>
      </c>
      <c r="BL150" s="19" t="s">
        <v>143</v>
      </c>
      <c r="BM150" s="191" t="s">
        <v>5285</v>
      </c>
    </row>
    <row r="151" spans="1:65" s="2" customFormat="1" ht="16.5" customHeight="1">
      <c r="A151" s="36"/>
      <c r="B151" s="37"/>
      <c r="C151" s="180" t="s">
        <v>371</v>
      </c>
      <c r="D151" s="180" t="s">
        <v>229</v>
      </c>
      <c r="E151" s="181" t="s">
        <v>5286</v>
      </c>
      <c r="F151" s="182" t="s">
        <v>5194</v>
      </c>
      <c r="G151" s="183" t="s">
        <v>420</v>
      </c>
      <c r="H151" s="184">
        <v>23.164000000000001</v>
      </c>
      <c r="I151" s="185"/>
      <c r="J151" s="186">
        <f t="shared" si="0"/>
        <v>0</v>
      </c>
      <c r="K151" s="182" t="s">
        <v>19</v>
      </c>
      <c r="L151" s="41"/>
      <c r="M151" s="187" t="s">
        <v>19</v>
      </c>
      <c r="N151" s="188" t="s">
        <v>44</v>
      </c>
      <c r="O151" s="66"/>
      <c r="P151" s="189">
        <f t="shared" si="1"/>
        <v>0</v>
      </c>
      <c r="Q151" s="189">
        <v>0</v>
      </c>
      <c r="R151" s="189">
        <f t="shared" si="2"/>
        <v>0</v>
      </c>
      <c r="S151" s="189">
        <v>0</v>
      </c>
      <c r="T151" s="190">
        <f t="shared" si="3"/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143</v>
      </c>
      <c r="AT151" s="191" t="s">
        <v>229</v>
      </c>
      <c r="AU151" s="191" t="s">
        <v>82</v>
      </c>
      <c r="AY151" s="19" t="s">
        <v>226</v>
      </c>
      <c r="BE151" s="192">
        <f t="shared" si="4"/>
        <v>0</v>
      </c>
      <c r="BF151" s="192">
        <f t="shared" si="5"/>
        <v>0</v>
      </c>
      <c r="BG151" s="192">
        <f t="shared" si="6"/>
        <v>0</v>
      </c>
      <c r="BH151" s="192">
        <f t="shared" si="7"/>
        <v>0</v>
      </c>
      <c r="BI151" s="192">
        <f t="shared" si="8"/>
        <v>0</v>
      </c>
      <c r="BJ151" s="19" t="s">
        <v>80</v>
      </c>
      <c r="BK151" s="192">
        <f t="shared" si="9"/>
        <v>0</v>
      </c>
      <c r="BL151" s="19" t="s">
        <v>143</v>
      </c>
      <c r="BM151" s="191" t="s">
        <v>5287</v>
      </c>
    </row>
    <row r="152" spans="1:65" s="2" customFormat="1" ht="16.5" customHeight="1">
      <c r="A152" s="36"/>
      <c r="B152" s="37"/>
      <c r="C152" s="180" t="s">
        <v>374</v>
      </c>
      <c r="D152" s="180" t="s">
        <v>229</v>
      </c>
      <c r="E152" s="181" t="s">
        <v>5288</v>
      </c>
      <c r="F152" s="182" t="s">
        <v>5197</v>
      </c>
      <c r="G152" s="183" t="s">
        <v>420</v>
      </c>
      <c r="H152" s="184">
        <v>23.164000000000001</v>
      </c>
      <c r="I152" s="185"/>
      <c r="J152" s="186">
        <f t="shared" si="0"/>
        <v>0</v>
      </c>
      <c r="K152" s="182" t="s">
        <v>19</v>
      </c>
      <c r="L152" s="41"/>
      <c r="M152" s="187" t="s">
        <v>19</v>
      </c>
      <c r="N152" s="188" t="s">
        <v>44</v>
      </c>
      <c r="O152" s="66"/>
      <c r="P152" s="189">
        <f t="shared" si="1"/>
        <v>0</v>
      </c>
      <c r="Q152" s="189">
        <v>0</v>
      </c>
      <c r="R152" s="189">
        <f t="shared" si="2"/>
        <v>0</v>
      </c>
      <c r="S152" s="189">
        <v>0</v>
      </c>
      <c r="T152" s="190">
        <f t="shared" si="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143</v>
      </c>
      <c r="AT152" s="191" t="s">
        <v>229</v>
      </c>
      <c r="AU152" s="191" t="s">
        <v>82</v>
      </c>
      <c r="AY152" s="19" t="s">
        <v>226</v>
      </c>
      <c r="BE152" s="192">
        <f t="shared" si="4"/>
        <v>0</v>
      </c>
      <c r="BF152" s="192">
        <f t="shared" si="5"/>
        <v>0</v>
      </c>
      <c r="BG152" s="192">
        <f t="shared" si="6"/>
        <v>0</v>
      </c>
      <c r="BH152" s="192">
        <f t="shared" si="7"/>
        <v>0</v>
      </c>
      <c r="BI152" s="192">
        <f t="shared" si="8"/>
        <v>0</v>
      </c>
      <c r="BJ152" s="19" t="s">
        <v>80</v>
      </c>
      <c r="BK152" s="192">
        <f t="shared" si="9"/>
        <v>0</v>
      </c>
      <c r="BL152" s="19" t="s">
        <v>143</v>
      </c>
      <c r="BM152" s="191" t="s">
        <v>5289</v>
      </c>
    </row>
    <row r="153" spans="1:65" s="2" customFormat="1" ht="16.5" customHeight="1">
      <c r="A153" s="36"/>
      <c r="B153" s="37"/>
      <c r="C153" s="180" t="s">
        <v>380</v>
      </c>
      <c r="D153" s="180" t="s">
        <v>229</v>
      </c>
      <c r="E153" s="181" t="s">
        <v>5290</v>
      </c>
      <c r="F153" s="182" t="s">
        <v>5135</v>
      </c>
      <c r="G153" s="183" t="s">
        <v>245</v>
      </c>
      <c r="H153" s="184">
        <v>1.4E-2</v>
      </c>
      <c r="I153" s="185"/>
      <c r="J153" s="186">
        <f t="shared" si="0"/>
        <v>0</v>
      </c>
      <c r="K153" s="182" t="s">
        <v>19</v>
      </c>
      <c r="L153" s="41"/>
      <c r="M153" s="187" t="s">
        <v>19</v>
      </c>
      <c r="N153" s="188" t="s">
        <v>44</v>
      </c>
      <c r="O153" s="66"/>
      <c r="P153" s="189">
        <f t="shared" si="1"/>
        <v>0</v>
      </c>
      <c r="Q153" s="189">
        <v>0</v>
      </c>
      <c r="R153" s="189">
        <f t="shared" si="2"/>
        <v>0</v>
      </c>
      <c r="S153" s="189">
        <v>0</v>
      </c>
      <c r="T153" s="190">
        <f t="shared" si="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143</v>
      </c>
      <c r="AT153" s="191" t="s">
        <v>229</v>
      </c>
      <c r="AU153" s="191" t="s">
        <v>82</v>
      </c>
      <c r="AY153" s="19" t="s">
        <v>226</v>
      </c>
      <c r="BE153" s="192">
        <f t="shared" si="4"/>
        <v>0</v>
      </c>
      <c r="BF153" s="192">
        <f t="shared" si="5"/>
        <v>0</v>
      </c>
      <c r="BG153" s="192">
        <f t="shared" si="6"/>
        <v>0</v>
      </c>
      <c r="BH153" s="192">
        <f t="shared" si="7"/>
        <v>0</v>
      </c>
      <c r="BI153" s="192">
        <f t="shared" si="8"/>
        <v>0</v>
      </c>
      <c r="BJ153" s="19" t="s">
        <v>80</v>
      </c>
      <c r="BK153" s="192">
        <f t="shared" si="9"/>
        <v>0</v>
      </c>
      <c r="BL153" s="19" t="s">
        <v>143</v>
      </c>
      <c r="BM153" s="191" t="s">
        <v>5291</v>
      </c>
    </row>
    <row r="154" spans="1:65" s="12" customFormat="1" ht="22.9" customHeight="1">
      <c r="B154" s="164"/>
      <c r="C154" s="165"/>
      <c r="D154" s="166" t="s">
        <v>72</v>
      </c>
      <c r="E154" s="178" t="s">
        <v>5292</v>
      </c>
      <c r="F154" s="178" t="s">
        <v>5293</v>
      </c>
      <c r="G154" s="165"/>
      <c r="H154" s="165"/>
      <c r="I154" s="168"/>
      <c r="J154" s="179">
        <f>BK154</f>
        <v>0</v>
      </c>
      <c r="K154" s="165"/>
      <c r="L154" s="170"/>
      <c r="M154" s="171"/>
      <c r="N154" s="172"/>
      <c r="O154" s="172"/>
      <c r="P154" s="173">
        <f>SUM(P155:P158)</f>
        <v>0</v>
      </c>
      <c r="Q154" s="172"/>
      <c r="R154" s="173">
        <f>SUM(R155:R158)</f>
        <v>0</v>
      </c>
      <c r="S154" s="172"/>
      <c r="T154" s="174">
        <f>SUM(T155:T158)</f>
        <v>0</v>
      </c>
      <c r="AR154" s="175" t="s">
        <v>80</v>
      </c>
      <c r="AT154" s="176" t="s">
        <v>72</v>
      </c>
      <c r="AU154" s="176" t="s">
        <v>80</v>
      </c>
      <c r="AY154" s="175" t="s">
        <v>226</v>
      </c>
      <c r="BK154" s="177">
        <f>SUM(BK155:BK158)</f>
        <v>0</v>
      </c>
    </row>
    <row r="155" spans="1:65" s="2" customFormat="1" ht="16.5" customHeight="1">
      <c r="A155" s="36"/>
      <c r="B155" s="37"/>
      <c r="C155" s="180" t="s">
        <v>383</v>
      </c>
      <c r="D155" s="180" t="s">
        <v>229</v>
      </c>
      <c r="E155" s="181" t="s">
        <v>5294</v>
      </c>
      <c r="F155" s="182" t="s">
        <v>5295</v>
      </c>
      <c r="G155" s="183" t="s">
        <v>232</v>
      </c>
      <c r="H155" s="184">
        <v>1158.2</v>
      </c>
      <c r="I155" s="185"/>
      <c r="J155" s="186">
        <f>ROUND(I155*H155,2)</f>
        <v>0</v>
      </c>
      <c r="K155" s="182" t="s">
        <v>19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143</v>
      </c>
      <c r="AT155" s="191" t="s">
        <v>229</v>
      </c>
      <c r="AU155" s="191" t="s">
        <v>82</v>
      </c>
      <c r="AY155" s="19" t="s">
        <v>226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143</v>
      </c>
      <c r="BM155" s="191" t="s">
        <v>5296</v>
      </c>
    </row>
    <row r="156" spans="1:65" s="2" customFormat="1" ht="16.5" customHeight="1">
      <c r="A156" s="36"/>
      <c r="B156" s="37"/>
      <c r="C156" s="180" t="s">
        <v>246</v>
      </c>
      <c r="D156" s="180" t="s">
        <v>229</v>
      </c>
      <c r="E156" s="181" t="s">
        <v>5297</v>
      </c>
      <c r="F156" s="182" t="s">
        <v>5284</v>
      </c>
      <c r="G156" s="183" t="s">
        <v>420</v>
      </c>
      <c r="H156" s="184">
        <v>28.954999999999998</v>
      </c>
      <c r="I156" s="185"/>
      <c r="J156" s="186">
        <f>ROUND(I156*H156,2)</f>
        <v>0</v>
      </c>
      <c r="K156" s="182" t="s">
        <v>19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143</v>
      </c>
      <c r="AT156" s="191" t="s">
        <v>229</v>
      </c>
      <c r="AU156" s="191" t="s">
        <v>82</v>
      </c>
      <c r="AY156" s="19" t="s">
        <v>226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143</v>
      </c>
      <c r="BM156" s="191" t="s">
        <v>5298</v>
      </c>
    </row>
    <row r="157" spans="1:65" s="2" customFormat="1" ht="16.5" customHeight="1">
      <c r="A157" s="36"/>
      <c r="B157" s="37"/>
      <c r="C157" s="180" t="s">
        <v>390</v>
      </c>
      <c r="D157" s="180" t="s">
        <v>229</v>
      </c>
      <c r="E157" s="181" t="s">
        <v>5193</v>
      </c>
      <c r="F157" s="182" t="s">
        <v>5194</v>
      </c>
      <c r="G157" s="183" t="s">
        <v>420</v>
      </c>
      <c r="H157" s="184">
        <v>28.954999999999998</v>
      </c>
      <c r="I157" s="185"/>
      <c r="J157" s="186">
        <f>ROUND(I157*H157,2)</f>
        <v>0</v>
      </c>
      <c r="K157" s="182" t="s">
        <v>19</v>
      </c>
      <c r="L157" s="41"/>
      <c r="M157" s="187" t="s">
        <v>19</v>
      </c>
      <c r="N157" s="188" t="s">
        <v>44</v>
      </c>
      <c r="O157" s="66"/>
      <c r="P157" s="189">
        <f>O157*H157</f>
        <v>0</v>
      </c>
      <c r="Q157" s="189">
        <v>0</v>
      </c>
      <c r="R157" s="189">
        <f>Q157*H157</f>
        <v>0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143</v>
      </c>
      <c r="AT157" s="191" t="s">
        <v>229</v>
      </c>
      <c r="AU157" s="191" t="s">
        <v>82</v>
      </c>
      <c r="AY157" s="19" t="s">
        <v>226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143</v>
      </c>
      <c r="BM157" s="191" t="s">
        <v>5299</v>
      </c>
    </row>
    <row r="158" spans="1:65" s="2" customFormat="1" ht="16.5" customHeight="1">
      <c r="A158" s="36"/>
      <c r="B158" s="37"/>
      <c r="C158" s="180" t="s">
        <v>397</v>
      </c>
      <c r="D158" s="180" t="s">
        <v>229</v>
      </c>
      <c r="E158" s="181" t="s">
        <v>5196</v>
      </c>
      <c r="F158" s="182" t="s">
        <v>5197</v>
      </c>
      <c r="G158" s="183" t="s">
        <v>420</v>
      </c>
      <c r="H158" s="184">
        <v>58.954999999999998</v>
      </c>
      <c r="I158" s="185"/>
      <c r="J158" s="186">
        <f>ROUND(I158*H158,2)</f>
        <v>0</v>
      </c>
      <c r="K158" s="182" t="s">
        <v>19</v>
      </c>
      <c r="L158" s="41"/>
      <c r="M158" s="245" t="s">
        <v>19</v>
      </c>
      <c r="N158" s="246" t="s">
        <v>44</v>
      </c>
      <c r="O158" s="243"/>
      <c r="P158" s="247">
        <f>O158*H158</f>
        <v>0</v>
      </c>
      <c r="Q158" s="247">
        <v>0</v>
      </c>
      <c r="R158" s="247">
        <f>Q158*H158</f>
        <v>0</v>
      </c>
      <c r="S158" s="247">
        <v>0</v>
      </c>
      <c r="T158" s="248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143</v>
      </c>
      <c r="AT158" s="191" t="s">
        <v>229</v>
      </c>
      <c r="AU158" s="191" t="s">
        <v>82</v>
      </c>
      <c r="AY158" s="19" t="s">
        <v>226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143</v>
      </c>
      <c r="BM158" s="191" t="s">
        <v>5300</v>
      </c>
    </row>
    <row r="159" spans="1:65" s="2" customFormat="1" ht="6.95" customHeight="1">
      <c r="A159" s="36"/>
      <c r="B159" s="49"/>
      <c r="C159" s="50"/>
      <c r="D159" s="50"/>
      <c r="E159" s="50"/>
      <c r="F159" s="50"/>
      <c r="G159" s="50"/>
      <c r="H159" s="50"/>
      <c r="I159" s="50"/>
      <c r="J159" s="50"/>
      <c r="K159" s="50"/>
      <c r="L159" s="41"/>
      <c r="M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</row>
  </sheetData>
  <sheetProtection algorithmName="SHA-512" hashValue="KoqBDqm7qQAsnqpR+hEfMD3UUMnOeUEUBzSn28RqqgZLRmYCtYYG2M4swZv/JfYF9E3nStFrsaXUySBPmbZyuw==" saltValue="+aocO461UzaVyDsZAbp6SQkadf6a0ceGiwU0cjhGKAVYs8W+Gzlpf2RvQk7qYnIqRsnN+e+ep8z3HzC0/CFIHw==" spinCount="100000" sheet="1" objects="1" scenarios="1" formatColumns="0" formatRows="0" autoFilter="0"/>
  <autoFilter ref="C95:K158" xr:uid="{00000000-0009-0000-0000-000012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 xr:uid="{00000000-0004-0000-1200-000000000000}"/>
    <hyperlink ref="F104" r:id="rId2" xr:uid="{00000000-0004-0000-1200-000001000000}"/>
    <hyperlink ref="F106" r:id="rId3" xr:uid="{00000000-0004-0000-1200-000002000000}"/>
    <hyperlink ref="F108" r:id="rId4" xr:uid="{00000000-0004-0000-1200-000003000000}"/>
    <hyperlink ref="F110" r:id="rId5" xr:uid="{00000000-0004-0000-1200-000004000000}"/>
    <hyperlink ref="F114" r:id="rId6" xr:uid="{00000000-0004-0000-1200-000005000000}"/>
    <hyperlink ref="F116" r:id="rId7" xr:uid="{00000000-0004-0000-1200-000006000000}"/>
    <hyperlink ref="F118" r:id="rId8" xr:uid="{00000000-0004-0000-1200-000007000000}"/>
    <hyperlink ref="F120" r:id="rId9" xr:uid="{00000000-0004-0000-1200-000008000000}"/>
    <hyperlink ref="F124" r:id="rId10" xr:uid="{00000000-0004-0000-1200-000009000000}"/>
    <hyperlink ref="F126" r:id="rId11" xr:uid="{00000000-0004-0000-1200-00000A000000}"/>
    <hyperlink ref="F128" r:id="rId12" xr:uid="{00000000-0004-0000-1200-00000B000000}"/>
    <hyperlink ref="F130" r:id="rId13" xr:uid="{00000000-0004-0000-1200-00000C000000}"/>
    <hyperlink ref="F133" r:id="rId14" xr:uid="{00000000-0004-0000-1200-00000D000000}"/>
    <hyperlink ref="F136" r:id="rId15" xr:uid="{00000000-0004-0000-1200-00000E000000}"/>
    <hyperlink ref="F138" r:id="rId16" xr:uid="{00000000-0004-0000-1200-00000F000000}"/>
    <hyperlink ref="F140" r:id="rId17" xr:uid="{00000000-0004-0000-1200-000010000000}"/>
    <hyperlink ref="F142" r:id="rId18" xr:uid="{00000000-0004-0000-1200-000011000000}"/>
    <hyperlink ref="F144" r:id="rId19" xr:uid="{00000000-0004-0000-1200-000012000000}"/>
    <hyperlink ref="F147" r:id="rId20" xr:uid="{00000000-0004-0000-12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5301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ROUND((SUM(BE94:BE165)),  2)</f>
        <v>0</v>
      </c>
      <c r="G37" s="36"/>
      <c r="H37" s="36"/>
      <c r="I37" s="126">
        <v>0.21</v>
      </c>
      <c r="J37" s="125">
        <f>ROUND(((SUM(BE94:BE165))*I37),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ROUND((SUM(BF94:BF165)),  2)</f>
        <v>0</v>
      </c>
      <c r="G38" s="36"/>
      <c r="H38" s="36"/>
      <c r="I38" s="126">
        <v>0.15</v>
      </c>
      <c r="J38" s="125">
        <f>ROUND(((SUM(BF94:BF165))*I38),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ROUND((SUM(BG94:BG165)),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ROUND((SUM(BH94:BH165)),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ROUND((SUM(BI94:BI165)),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04.1.4 - Trávo-bylinná až luční společenstva lemu parkoviště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5302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5303</v>
      </c>
      <c r="E70" s="150"/>
      <c r="F70" s="150"/>
      <c r="G70" s="150"/>
      <c r="H70" s="150"/>
      <c r="I70" s="150"/>
      <c r="J70" s="151">
        <f>J152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689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197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563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04.1.4 - Trávo-bylinná až luční společenstva lemu parkoviště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3.8270999999999997E-4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572</v>
      </c>
      <c r="F95" s="167" t="s">
        <v>573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P96+P152</f>
        <v>0</v>
      </c>
      <c r="Q95" s="172"/>
      <c r="R95" s="173">
        <f>R96+R152</f>
        <v>3.8270999999999997E-4</v>
      </c>
      <c r="S95" s="172"/>
      <c r="T95" s="174">
        <f>T96+T152</f>
        <v>0</v>
      </c>
      <c r="AR95" s="175" t="s">
        <v>80</v>
      </c>
      <c r="AT95" s="176" t="s">
        <v>72</v>
      </c>
      <c r="AU95" s="176" t="s">
        <v>73</v>
      </c>
      <c r="AY95" s="175" t="s">
        <v>226</v>
      </c>
      <c r="BK95" s="177">
        <f>BK96+BK152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5304</v>
      </c>
      <c r="F96" s="178" t="s">
        <v>5305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SUM(P97:P151)</f>
        <v>0</v>
      </c>
      <c r="Q96" s="172"/>
      <c r="R96" s="173">
        <f>SUM(R97:R151)</f>
        <v>3.8270999999999997E-4</v>
      </c>
      <c r="S96" s="172"/>
      <c r="T96" s="174">
        <f>SUM(T97:T151)</f>
        <v>0</v>
      </c>
      <c r="AR96" s="175" t="s">
        <v>80</v>
      </c>
      <c r="AT96" s="176" t="s">
        <v>72</v>
      </c>
      <c r="AU96" s="176" t="s">
        <v>80</v>
      </c>
      <c r="AY96" s="175" t="s">
        <v>226</v>
      </c>
      <c r="BK96" s="177">
        <f>SUM(BK97:BK151)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229</v>
      </c>
      <c r="E97" s="181" t="s">
        <v>5306</v>
      </c>
      <c r="F97" s="182" t="s">
        <v>5307</v>
      </c>
      <c r="G97" s="183" t="s">
        <v>232</v>
      </c>
      <c r="H97" s="184">
        <v>382.7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143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143</v>
      </c>
      <c r="BM97" s="191" t="s">
        <v>5308</v>
      </c>
    </row>
    <row r="98" spans="1:65" s="2" customFormat="1" ht="37.9" customHeight="1">
      <c r="A98" s="36"/>
      <c r="B98" s="37"/>
      <c r="C98" s="180" t="s">
        <v>82</v>
      </c>
      <c r="D98" s="180" t="s">
        <v>229</v>
      </c>
      <c r="E98" s="181" t="s">
        <v>5309</v>
      </c>
      <c r="F98" s="182" t="s">
        <v>5310</v>
      </c>
      <c r="G98" s="183" t="s">
        <v>420</v>
      </c>
      <c r="H98" s="184">
        <v>38.299999999999997</v>
      </c>
      <c r="I98" s="185"/>
      <c r="J98" s="186">
        <f>ROUND(I98*H98,2)</f>
        <v>0</v>
      </c>
      <c r="K98" s="182" t="s">
        <v>233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143</v>
      </c>
      <c r="AT98" s="191" t="s">
        <v>229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143</v>
      </c>
      <c r="BM98" s="191" t="s">
        <v>5311</v>
      </c>
    </row>
    <row r="99" spans="1:65" s="2" customFormat="1" ht="11.25">
      <c r="A99" s="36"/>
      <c r="B99" s="37"/>
      <c r="C99" s="38"/>
      <c r="D99" s="193" t="s">
        <v>236</v>
      </c>
      <c r="E99" s="38"/>
      <c r="F99" s="194" t="s">
        <v>5312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236</v>
      </c>
      <c r="AU99" s="19" t="s">
        <v>82</v>
      </c>
    </row>
    <row r="100" spans="1:65" s="2" customFormat="1" ht="24.2" customHeight="1">
      <c r="A100" s="36"/>
      <c r="B100" s="37"/>
      <c r="C100" s="180" t="s">
        <v>90</v>
      </c>
      <c r="D100" s="180" t="s">
        <v>229</v>
      </c>
      <c r="E100" s="181" t="s">
        <v>4972</v>
      </c>
      <c r="F100" s="182" t="s">
        <v>4973</v>
      </c>
      <c r="G100" s="183" t="s">
        <v>245</v>
      </c>
      <c r="H100" s="184">
        <v>61.28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143</v>
      </c>
      <c r="AT100" s="191" t="s">
        <v>229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143</v>
      </c>
      <c r="BM100" s="191" t="s">
        <v>5313</v>
      </c>
    </row>
    <row r="101" spans="1:65" s="2" customFormat="1" ht="24.2" customHeight="1">
      <c r="A101" s="36"/>
      <c r="B101" s="37"/>
      <c r="C101" s="180" t="s">
        <v>143</v>
      </c>
      <c r="D101" s="180" t="s">
        <v>229</v>
      </c>
      <c r="E101" s="181" t="s">
        <v>1242</v>
      </c>
      <c r="F101" s="182" t="s">
        <v>1243</v>
      </c>
      <c r="G101" s="183" t="s">
        <v>420</v>
      </c>
      <c r="H101" s="184">
        <v>38.700000000000003</v>
      </c>
      <c r="I101" s="185"/>
      <c r="J101" s="186">
        <f>ROUND(I101*H101,2)</f>
        <v>0</v>
      </c>
      <c r="K101" s="182" t="s">
        <v>233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229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5314</v>
      </c>
    </row>
    <row r="102" spans="1:65" s="2" customFormat="1" ht="11.25">
      <c r="A102" s="36"/>
      <c r="B102" s="37"/>
      <c r="C102" s="38"/>
      <c r="D102" s="193" t="s">
        <v>236</v>
      </c>
      <c r="E102" s="38"/>
      <c r="F102" s="194" t="s">
        <v>1245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236</v>
      </c>
      <c r="AU102" s="19" t="s">
        <v>82</v>
      </c>
    </row>
    <row r="103" spans="1:65" s="2" customFormat="1" ht="24.2" customHeight="1">
      <c r="A103" s="36"/>
      <c r="B103" s="37"/>
      <c r="C103" s="180" t="s">
        <v>258</v>
      </c>
      <c r="D103" s="180" t="s">
        <v>229</v>
      </c>
      <c r="E103" s="181" t="s">
        <v>5211</v>
      </c>
      <c r="F103" s="182" t="s">
        <v>5212</v>
      </c>
      <c r="G103" s="183" t="s">
        <v>232</v>
      </c>
      <c r="H103" s="184">
        <v>1020.6</v>
      </c>
      <c r="I103" s="185"/>
      <c r="J103" s="186">
        <f>ROUND(I103*H103,2)</f>
        <v>0</v>
      </c>
      <c r="K103" s="182" t="s">
        <v>233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143</v>
      </c>
      <c r="AT103" s="191" t="s">
        <v>229</v>
      </c>
      <c r="AU103" s="191" t="s">
        <v>82</v>
      </c>
      <c r="AY103" s="19" t="s">
        <v>226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143</v>
      </c>
      <c r="BM103" s="191" t="s">
        <v>5315</v>
      </c>
    </row>
    <row r="104" spans="1:65" s="2" customFormat="1" ht="11.25">
      <c r="A104" s="36"/>
      <c r="B104" s="37"/>
      <c r="C104" s="38"/>
      <c r="D104" s="193" t="s">
        <v>236</v>
      </c>
      <c r="E104" s="38"/>
      <c r="F104" s="194" t="s">
        <v>5214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82</v>
      </c>
    </row>
    <row r="105" spans="1:65" s="2" customFormat="1" ht="24.2" customHeight="1">
      <c r="A105" s="36"/>
      <c r="B105" s="37"/>
      <c r="C105" s="231" t="s">
        <v>265</v>
      </c>
      <c r="D105" s="231" t="s">
        <v>242</v>
      </c>
      <c r="E105" s="232" t="s">
        <v>5316</v>
      </c>
      <c r="F105" s="233" t="s">
        <v>5317</v>
      </c>
      <c r="G105" s="234" t="s">
        <v>420</v>
      </c>
      <c r="H105" s="235">
        <v>153.08000000000001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275</v>
      </c>
      <c r="AT105" s="191" t="s">
        <v>242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143</v>
      </c>
      <c r="BM105" s="191" t="s">
        <v>5318</v>
      </c>
    </row>
    <row r="106" spans="1:65" s="2" customFormat="1" ht="29.25">
      <c r="A106" s="36"/>
      <c r="B106" s="37"/>
      <c r="C106" s="38"/>
      <c r="D106" s="200" t="s">
        <v>737</v>
      </c>
      <c r="E106" s="38"/>
      <c r="F106" s="249" t="s">
        <v>5319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737</v>
      </c>
      <c r="AU106" s="19" t="s">
        <v>82</v>
      </c>
    </row>
    <row r="107" spans="1:65" s="2" customFormat="1" ht="37.9" customHeight="1">
      <c r="A107" s="36"/>
      <c r="B107" s="37"/>
      <c r="C107" s="180" t="s">
        <v>270</v>
      </c>
      <c r="D107" s="180" t="s">
        <v>229</v>
      </c>
      <c r="E107" s="181" t="s">
        <v>704</v>
      </c>
      <c r="F107" s="182" t="s">
        <v>705</v>
      </c>
      <c r="G107" s="183" t="s">
        <v>420</v>
      </c>
      <c r="H107" s="184">
        <v>153.08000000000001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5320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707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2" customFormat="1" ht="24.2" customHeight="1">
      <c r="A109" s="36"/>
      <c r="B109" s="37"/>
      <c r="C109" s="180" t="s">
        <v>275</v>
      </c>
      <c r="D109" s="180" t="s">
        <v>229</v>
      </c>
      <c r="E109" s="181" t="s">
        <v>711</v>
      </c>
      <c r="F109" s="182" t="s">
        <v>712</v>
      </c>
      <c r="G109" s="183" t="s">
        <v>420</v>
      </c>
      <c r="H109" s="184">
        <v>153.08000000000001</v>
      </c>
      <c r="I109" s="185"/>
      <c r="J109" s="186">
        <f>ROUND(I109*H109,2)</f>
        <v>0</v>
      </c>
      <c r="K109" s="182" t="s">
        <v>233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143</v>
      </c>
      <c r="AT109" s="191" t="s">
        <v>229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143</v>
      </c>
      <c r="BM109" s="191" t="s">
        <v>5321</v>
      </c>
    </row>
    <row r="110" spans="1:65" s="2" customFormat="1" ht="11.25">
      <c r="A110" s="36"/>
      <c r="B110" s="37"/>
      <c r="C110" s="38"/>
      <c r="D110" s="193" t="s">
        <v>236</v>
      </c>
      <c r="E110" s="38"/>
      <c r="F110" s="194" t="s">
        <v>714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236</v>
      </c>
      <c r="AU110" s="19" t="s">
        <v>82</v>
      </c>
    </row>
    <row r="111" spans="1:65" s="2" customFormat="1" ht="24.2" customHeight="1">
      <c r="A111" s="36"/>
      <c r="B111" s="37"/>
      <c r="C111" s="180" t="s">
        <v>281</v>
      </c>
      <c r="D111" s="180" t="s">
        <v>229</v>
      </c>
      <c r="E111" s="181" t="s">
        <v>5322</v>
      </c>
      <c r="F111" s="182" t="s">
        <v>5323</v>
      </c>
      <c r="G111" s="183" t="s">
        <v>232</v>
      </c>
      <c r="H111" s="184">
        <v>255.1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143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143</v>
      </c>
      <c r="BM111" s="191" t="s">
        <v>5324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5325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24.2" customHeight="1">
      <c r="A113" s="36"/>
      <c r="B113" s="37"/>
      <c r="C113" s="180" t="s">
        <v>285</v>
      </c>
      <c r="D113" s="180" t="s">
        <v>229</v>
      </c>
      <c r="E113" s="181" t="s">
        <v>5326</v>
      </c>
      <c r="F113" s="182" t="s">
        <v>5327</v>
      </c>
      <c r="G113" s="183" t="s">
        <v>232</v>
      </c>
      <c r="H113" s="184">
        <v>255.1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5328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5329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2" customFormat="1" ht="24.2" customHeight="1">
      <c r="A115" s="36"/>
      <c r="B115" s="37"/>
      <c r="C115" s="180" t="s">
        <v>290</v>
      </c>
      <c r="D115" s="180" t="s">
        <v>229</v>
      </c>
      <c r="E115" s="181" t="s">
        <v>5330</v>
      </c>
      <c r="F115" s="182" t="s">
        <v>5331</v>
      </c>
      <c r="G115" s="183" t="s">
        <v>232</v>
      </c>
      <c r="H115" s="184">
        <v>255.1</v>
      </c>
      <c r="I115" s="185"/>
      <c r="J115" s="186">
        <f>ROUND(I115*H115,2)</f>
        <v>0</v>
      </c>
      <c r="K115" s="182" t="s">
        <v>233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143</v>
      </c>
      <c r="AT115" s="191" t="s">
        <v>229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143</v>
      </c>
      <c r="BM115" s="191" t="s">
        <v>5332</v>
      </c>
    </row>
    <row r="116" spans="1:65" s="2" customFormat="1" ht="11.25">
      <c r="A116" s="36"/>
      <c r="B116" s="37"/>
      <c r="C116" s="38"/>
      <c r="D116" s="193" t="s">
        <v>236</v>
      </c>
      <c r="E116" s="38"/>
      <c r="F116" s="194" t="s">
        <v>5333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82</v>
      </c>
    </row>
    <row r="117" spans="1:65" s="2" customFormat="1" ht="21.75" customHeight="1">
      <c r="A117" s="36"/>
      <c r="B117" s="37"/>
      <c r="C117" s="231" t="s">
        <v>294</v>
      </c>
      <c r="D117" s="231" t="s">
        <v>242</v>
      </c>
      <c r="E117" s="232" t="s">
        <v>5334</v>
      </c>
      <c r="F117" s="233" t="s">
        <v>5335</v>
      </c>
      <c r="G117" s="234" t="s">
        <v>245</v>
      </c>
      <c r="H117" s="235">
        <v>1.7849999999999999</v>
      </c>
      <c r="I117" s="236"/>
      <c r="J117" s="237">
        <f>ROUND(I117*H117,2)</f>
        <v>0</v>
      </c>
      <c r="K117" s="233" t="s">
        <v>19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275</v>
      </c>
      <c r="AT117" s="191" t="s">
        <v>242</v>
      </c>
      <c r="AU117" s="191" t="s">
        <v>82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143</v>
      </c>
      <c r="BM117" s="191" t="s">
        <v>5336</v>
      </c>
    </row>
    <row r="118" spans="1:65" s="2" customFormat="1" ht="16.5" customHeight="1">
      <c r="A118" s="36"/>
      <c r="B118" s="37"/>
      <c r="C118" s="180" t="s">
        <v>299</v>
      </c>
      <c r="D118" s="180" t="s">
        <v>229</v>
      </c>
      <c r="E118" s="181" t="s">
        <v>5337</v>
      </c>
      <c r="F118" s="182" t="s">
        <v>5338</v>
      </c>
      <c r="G118" s="183" t="s">
        <v>232</v>
      </c>
      <c r="H118" s="184">
        <v>255.1</v>
      </c>
      <c r="I118" s="185"/>
      <c r="J118" s="186">
        <f>ROUND(I118*H118,2)</f>
        <v>0</v>
      </c>
      <c r="K118" s="182" t="s">
        <v>233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143</v>
      </c>
      <c r="AT118" s="191" t="s">
        <v>229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143</v>
      </c>
      <c r="BM118" s="191" t="s">
        <v>5339</v>
      </c>
    </row>
    <row r="119" spans="1:65" s="2" customFormat="1" ht="11.25">
      <c r="A119" s="36"/>
      <c r="B119" s="37"/>
      <c r="C119" s="38"/>
      <c r="D119" s="193" t="s">
        <v>236</v>
      </c>
      <c r="E119" s="38"/>
      <c r="F119" s="194" t="s">
        <v>5340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236</v>
      </c>
      <c r="AU119" s="19" t="s">
        <v>82</v>
      </c>
    </row>
    <row r="120" spans="1:65" s="2" customFormat="1" ht="33" customHeight="1">
      <c r="A120" s="36"/>
      <c r="B120" s="37"/>
      <c r="C120" s="180" t="s">
        <v>303</v>
      </c>
      <c r="D120" s="180" t="s">
        <v>229</v>
      </c>
      <c r="E120" s="181" t="s">
        <v>5221</v>
      </c>
      <c r="F120" s="182" t="s">
        <v>5222</v>
      </c>
      <c r="G120" s="183" t="s">
        <v>232</v>
      </c>
      <c r="H120" s="184">
        <v>1020.6</v>
      </c>
      <c r="I120" s="185"/>
      <c r="J120" s="186">
        <f>ROUND(I120*H120,2)</f>
        <v>0</v>
      </c>
      <c r="K120" s="182" t="s">
        <v>233</v>
      </c>
      <c r="L120" s="41"/>
      <c r="M120" s="187" t="s">
        <v>19</v>
      </c>
      <c r="N120" s="188" t="s">
        <v>44</v>
      </c>
      <c r="O120" s="66"/>
      <c r="P120" s="189">
        <f>O120*H120</f>
        <v>0</v>
      </c>
      <c r="Q120" s="189">
        <v>0</v>
      </c>
      <c r="R120" s="189">
        <f>Q120*H120</f>
        <v>0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143</v>
      </c>
      <c r="AT120" s="191" t="s">
        <v>229</v>
      </c>
      <c r="AU120" s="191" t="s">
        <v>82</v>
      </c>
      <c r="AY120" s="19" t="s">
        <v>226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143</v>
      </c>
      <c r="BM120" s="191" t="s">
        <v>5341</v>
      </c>
    </row>
    <row r="121" spans="1:65" s="2" customFormat="1" ht="11.25">
      <c r="A121" s="36"/>
      <c r="B121" s="37"/>
      <c r="C121" s="38"/>
      <c r="D121" s="193" t="s">
        <v>236</v>
      </c>
      <c r="E121" s="38"/>
      <c r="F121" s="194" t="s">
        <v>5224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236</v>
      </c>
      <c r="AU121" s="19" t="s">
        <v>82</v>
      </c>
    </row>
    <row r="122" spans="1:65" s="2" customFormat="1" ht="24.2" customHeight="1">
      <c r="A122" s="36"/>
      <c r="B122" s="37"/>
      <c r="C122" s="180" t="s">
        <v>8</v>
      </c>
      <c r="D122" s="180" t="s">
        <v>229</v>
      </c>
      <c r="E122" s="181" t="s">
        <v>5342</v>
      </c>
      <c r="F122" s="182" t="s">
        <v>5343</v>
      </c>
      <c r="G122" s="183" t="s">
        <v>232</v>
      </c>
      <c r="H122" s="184">
        <v>1020.6</v>
      </c>
      <c r="I122" s="185"/>
      <c r="J122" s="186">
        <f>ROUND(I122*H122,2)</f>
        <v>0</v>
      </c>
      <c r="K122" s="182" t="s">
        <v>233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143</v>
      </c>
      <c r="AT122" s="191" t="s">
        <v>229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143</v>
      </c>
      <c r="BM122" s="191" t="s">
        <v>5344</v>
      </c>
    </row>
    <row r="123" spans="1:65" s="2" customFormat="1" ht="11.25">
      <c r="A123" s="36"/>
      <c r="B123" s="37"/>
      <c r="C123" s="38"/>
      <c r="D123" s="193" t="s">
        <v>236</v>
      </c>
      <c r="E123" s="38"/>
      <c r="F123" s="194" t="s">
        <v>5345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236</v>
      </c>
      <c r="AU123" s="19" t="s">
        <v>82</v>
      </c>
    </row>
    <row r="124" spans="1:65" s="2" customFormat="1" ht="24.2" customHeight="1">
      <c r="A124" s="36"/>
      <c r="B124" s="37"/>
      <c r="C124" s="231" t="s">
        <v>234</v>
      </c>
      <c r="D124" s="231" t="s">
        <v>242</v>
      </c>
      <c r="E124" s="232" t="s">
        <v>5346</v>
      </c>
      <c r="F124" s="233" t="s">
        <v>5347</v>
      </c>
      <c r="G124" s="234" t="s">
        <v>608</v>
      </c>
      <c r="H124" s="235">
        <v>38.299999999999997</v>
      </c>
      <c r="I124" s="236"/>
      <c r="J124" s="237">
        <f>ROUND(I124*H124,2)</f>
        <v>0</v>
      </c>
      <c r="K124" s="233" t="s">
        <v>19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275</v>
      </c>
      <c r="AT124" s="191" t="s">
        <v>242</v>
      </c>
      <c r="AU124" s="191" t="s">
        <v>82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143</v>
      </c>
      <c r="BM124" s="191" t="s">
        <v>5348</v>
      </c>
    </row>
    <row r="125" spans="1:65" s="2" customFormat="1" ht="19.5">
      <c r="A125" s="36"/>
      <c r="B125" s="37"/>
      <c r="C125" s="38"/>
      <c r="D125" s="200" t="s">
        <v>737</v>
      </c>
      <c r="E125" s="38"/>
      <c r="F125" s="249" t="s">
        <v>5349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737</v>
      </c>
      <c r="AU125" s="19" t="s">
        <v>82</v>
      </c>
    </row>
    <row r="126" spans="1:65" s="2" customFormat="1" ht="21.75" customHeight="1">
      <c r="A126" s="36"/>
      <c r="B126" s="37"/>
      <c r="C126" s="180" t="s">
        <v>316</v>
      </c>
      <c r="D126" s="180" t="s">
        <v>229</v>
      </c>
      <c r="E126" s="181" t="s">
        <v>5350</v>
      </c>
      <c r="F126" s="182" t="s">
        <v>5351</v>
      </c>
      <c r="G126" s="183" t="s">
        <v>232</v>
      </c>
      <c r="H126" s="184">
        <v>1020.6</v>
      </c>
      <c r="I126" s="185"/>
      <c r="J126" s="186">
        <f>ROUND(I126*H126,2)</f>
        <v>0</v>
      </c>
      <c r="K126" s="182" t="s">
        <v>233</v>
      </c>
      <c r="L126" s="41"/>
      <c r="M126" s="187" t="s">
        <v>19</v>
      </c>
      <c r="N126" s="188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143</v>
      </c>
      <c r="AT126" s="191" t="s">
        <v>229</v>
      </c>
      <c r="AU126" s="191" t="s">
        <v>82</v>
      </c>
      <c r="AY126" s="19" t="s">
        <v>226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143</v>
      </c>
      <c r="BM126" s="191" t="s">
        <v>5352</v>
      </c>
    </row>
    <row r="127" spans="1:65" s="2" customFormat="1" ht="11.25">
      <c r="A127" s="36"/>
      <c r="B127" s="37"/>
      <c r="C127" s="38"/>
      <c r="D127" s="193" t="s">
        <v>236</v>
      </c>
      <c r="E127" s="38"/>
      <c r="F127" s="194" t="s">
        <v>5353</v>
      </c>
      <c r="G127" s="38"/>
      <c r="H127" s="38"/>
      <c r="I127" s="195"/>
      <c r="J127" s="38"/>
      <c r="K127" s="38"/>
      <c r="L127" s="41"/>
      <c r="M127" s="196"/>
      <c r="N127" s="197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236</v>
      </c>
      <c r="AU127" s="19" t="s">
        <v>82</v>
      </c>
    </row>
    <row r="128" spans="1:65" s="2" customFormat="1" ht="21.75" customHeight="1">
      <c r="A128" s="36"/>
      <c r="B128" s="37"/>
      <c r="C128" s="180" t="s">
        <v>321</v>
      </c>
      <c r="D128" s="180" t="s">
        <v>229</v>
      </c>
      <c r="E128" s="181" t="s">
        <v>5354</v>
      </c>
      <c r="F128" s="182" t="s">
        <v>5355</v>
      </c>
      <c r="G128" s="183" t="s">
        <v>232</v>
      </c>
      <c r="H128" s="184">
        <v>241.2</v>
      </c>
      <c r="I128" s="185"/>
      <c r="J128" s="186">
        <f>ROUND(I128*H128,2)</f>
        <v>0</v>
      </c>
      <c r="K128" s="182" t="s">
        <v>233</v>
      </c>
      <c r="L128" s="41"/>
      <c r="M128" s="187" t="s">
        <v>19</v>
      </c>
      <c r="N128" s="188" t="s">
        <v>44</v>
      </c>
      <c r="O128" s="66"/>
      <c r="P128" s="189">
        <f>O128*H128</f>
        <v>0</v>
      </c>
      <c r="Q128" s="189">
        <v>0</v>
      </c>
      <c r="R128" s="189">
        <f>Q128*H128</f>
        <v>0</v>
      </c>
      <c r="S128" s="189">
        <v>0</v>
      </c>
      <c r="T128" s="190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143</v>
      </c>
      <c r="AT128" s="191" t="s">
        <v>229</v>
      </c>
      <c r="AU128" s="191" t="s">
        <v>82</v>
      </c>
      <c r="AY128" s="19" t="s">
        <v>226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143</v>
      </c>
      <c r="BM128" s="191" t="s">
        <v>5356</v>
      </c>
    </row>
    <row r="129" spans="1:65" s="2" customFormat="1" ht="11.25">
      <c r="A129" s="36"/>
      <c r="B129" s="37"/>
      <c r="C129" s="38"/>
      <c r="D129" s="193" t="s">
        <v>236</v>
      </c>
      <c r="E129" s="38"/>
      <c r="F129" s="194" t="s">
        <v>5357</v>
      </c>
      <c r="G129" s="38"/>
      <c r="H129" s="38"/>
      <c r="I129" s="195"/>
      <c r="J129" s="38"/>
      <c r="K129" s="38"/>
      <c r="L129" s="41"/>
      <c r="M129" s="196"/>
      <c r="N129" s="197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236</v>
      </c>
      <c r="AU129" s="19" t="s">
        <v>82</v>
      </c>
    </row>
    <row r="130" spans="1:65" s="2" customFormat="1" ht="16.5" customHeight="1">
      <c r="A130" s="36"/>
      <c r="B130" s="37"/>
      <c r="C130" s="180" t="s">
        <v>325</v>
      </c>
      <c r="D130" s="180" t="s">
        <v>229</v>
      </c>
      <c r="E130" s="181" t="s">
        <v>5233</v>
      </c>
      <c r="F130" s="182" t="s">
        <v>5234</v>
      </c>
      <c r="G130" s="183" t="s">
        <v>232</v>
      </c>
      <c r="H130" s="184">
        <v>1020.6</v>
      </c>
      <c r="I130" s="185"/>
      <c r="J130" s="186">
        <f>ROUND(I130*H130,2)</f>
        <v>0</v>
      </c>
      <c r="K130" s="182" t="s">
        <v>233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</v>
      </c>
      <c r="T130" s="190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143</v>
      </c>
      <c r="AT130" s="191" t="s">
        <v>229</v>
      </c>
      <c r="AU130" s="191" t="s">
        <v>82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143</v>
      </c>
      <c r="BM130" s="191" t="s">
        <v>5358</v>
      </c>
    </row>
    <row r="131" spans="1:65" s="2" customFormat="1" ht="11.25">
      <c r="A131" s="36"/>
      <c r="B131" s="37"/>
      <c r="C131" s="38"/>
      <c r="D131" s="193" t="s">
        <v>236</v>
      </c>
      <c r="E131" s="38"/>
      <c r="F131" s="194" t="s">
        <v>5236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236</v>
      </c>
      <c r="AU131" s="19" t="s">
        <v>82</v>
      </c>
    </row>
    <row r="132" spans="1:65" s="2" customFormat="1" ht="16.5" customHeight="1">
      <c r="A132" s="36"/>
      <c r="B132" s="37"/>
      <c r="C132" s="180" t="s">
        <v>332</v>
      </c>
      <c r="D132" s="180" t="s">
        <v>229</v>
      </c>
      <c r="E132" s="181" t="s">
        <v>5359</v>
      </c>
      <c r="F132" s="182" t="s">
        <v>5360</v>
      </c>
      <c r="G132" s="183" t="s">
        <v>232</v>
      </c>
      <c r="H132" s="184">
        <v>1020.6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143</v>
      </c>
      <c r="BM132" s="191" t="s">
        <v>5361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5362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2" customFormat="1" ht="16.5" customHeight="1">
      <c r="A134" s="36"/>
      <c r="B134" s="37"/>
      <c r="C134" s="180" t="s">
        <v>7</v>
      </c>
      <c r="D134" s="180" t="s">
        <v>229</v>
      </c>
      <c r="E134" s="181" t="s">
        <v>595</v>
      </c>
      <c r="F134" s="182" t="s">
        <v>596</v>
      </c>
      <c r="G134" s="183" t="s">
        <v>232</v>
      </c>
      <c r="H134" s="184">
        <v>3061.8</v>
      </c>
      <c r="I134" s="185"/>
      <c r="J134" s="186">
        <f>ROUND(I134*H134,2)</f>
        <v>0</v>
      </c>
      <c r="K134" s="182" t="s">
        <v>233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143</v>
      </c>
      <c r="AT134" s="191" t="s">
        <v>229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5363</v>
      </c>
    </row>
    <row r="135" spans="1:65" s="2" customFormat="1" ht="11.25">
      <c r="A135" s="36"/>
      <c r="B135" s="37"/>
      <c r="C135" s="38"/>
      <c r="D135" s="193" t="s">
        <v>236</v>
      </c>
      <c r="E135" s="38"/>
      <c r="F135" s="194" t="s">
        <v>598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236</v>
      </c>
      <c r="AU135" s="19" t="s">
        <v>82</v>
      </c>
    </row>
    <row r="136" spans="1:65" s="2" customFormat="1" ht="16.5" customHeight="1">
      <c r="A136" s="36"/>
      <c r="B136" s="37"/>
      <c r="C136" s="180" t="s">
        <v>341</v>
      </c>
      <c r="D136" s="180" t="s">
        <v>229</v>
      </c>
      <c r="E136" s="181" t="s">
        <v>5237</v>
      </c>
      <c r="F136" s="182" t="s">
        <v>5238</v>
      </c>
      <c r="G136" s="183" t="s">
        <v>232</v>
      </c>
      <c r="H136" s="184">
        <v>1275.7</v>
      </c>
      <c r="I136" s="185"/>
      <c r="J136" s="186">
        <f>ROUND(I136*H136,2)</f>
        <v>0</v>
      </c>
      <c r="K136" s="182" t="s">
        <v>233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143</v>
      </c>
      <c r="AT136" s="191" t="s">
        <v>229</v>
      </c>
      <c r="AU136" s="191" t="s">
        <v>82</v>
      </c>
      <c r="AY136" s="19" t="s">
        <v>226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143</v>
      </c>
      <c r="BM136" s="191" t="s">
        <v>5364</v>
      </c>
    </row>
    <row r="137" spans="1:65" s="2" customFormat="1" ht="11.25">
      <c r="A137" s="36"/>
      <c r="B137" s="37"/>
      <c r="C137" s="38"/>
      <c r="D137" s="193" t="s">
        <v>236</v>
      </c>
      <c r="E137" s="38"/>
      <c r="F137" s="194" t="s">
        <v>5240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236</v>
      </c>
      <c r="AU137" s="19" t="s">
        <v>82</v>
      </c>
    </row>
    <row r="138" spans="1:65" s="2" customFormat="1" ht="24.2" customHeight="1">
      <c r="A138" s="36"/>
      <c r="B138" s="37"/>
      <c r="C138" s="180" t="s">
        <v>346</v>
      </c>
      <c r="D138" s="180" t="s">
        <v>229</v>
      </c>
      <c r="E138" s="181" t="s">
        <v>5241</v>
      </c>
      <c r="F138" s="182" t="s">
        <v>5242</v>
      </c>
      <c r="G138" s="183" t="s">
        <v>232</v>
      </c>
      <c r="H138" s="184">
        <v>1275.7</v>
      </c>
      <c r="I138" s="185"/>
      <c r="J138" s="186">
        <f>ROUND(I138*H138,2)</f>
        <v>0</v>
      </c>
      <c r="K138" s="182" t="s">
        <v>233</v>
      </c>
      <c r="L138" s="41"/>
      <c r="M138" s="187" t="s">
        <v>19</v>
      </c>
      <c r="N138" s="188" t="s">
        <v>44</v>
      </c>
      <c r="O138" s="66"/>
      <c r="P138" s="189">
        <f>O138*H138</f>
        <v>0</v>
      </c>
      <c r="Q138" s="189">
        <v>2.9999999999999999E-7</v>
      </c>
      <c r="R138" s="189">
        <f>Q138*H138</f>
        <v>3.8270999999999997E-4</v>
      </c>
      <c r="S138" s="189">
        <v>0</v>
      </c>
      <c r="T138" s="190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91" t="s">
        <v>143</v>
      </c>
      <c r="AT138" s="191" t="s">
        <v>229</v>
      </c>
      <c r="AU138" s="191" t="s">
        <v>82</v>
      </c>
      <c r="AY138" s="19" t="s">
        <v>226</v>
      </c>
      <c r="BE138" s="192">
        <f>IF(N138="základní",J138,0)</f>
        <v>0</v>
      </c>
      <c r="BF138" s="192">
        <f>IF(N138="snížená",J138,0)</f>
        <v>0</v>
      </c>
      <c r="BG138" s="192">
        <f>IF(N138="zákl. přenesená",J138,0)</f>
        <v>0</v>
      </c>
      <c r="BH138" s="192">
        <f>IF(N138="sníž. přenesená",J138,0)</f>
        <v>0</v>
      </c>
      <c r="BI138" s="192">
        <f>IF(N138="nulová",J138,0)</f>
        <v>0</v>
      </c>
      <c r="BJ138" s="19" t="s">
        <v>80</v>
      </c>
      <c r="BK138" s="192">
        <f>ROUND(I138*H138,2)</f>
        <v>0</v>
      </c>
      <c r="BL138" s="19" t="s">
        <v>143</v>
      </c>
      <c r="BM138" s="191" t="s">
        <v>5365</v>
      </c>
    </row>
    <row r="139" spans="1:65" s="2" customFormat="1" ht="11.25">
      <c r="A139" s="36"/>
      <c r="B139" s="37"/>
      <c r="C139" s="38"/>
      <c r="D139" s="193" t="s">
        <v>236</v>
      </c>
      <c r="E139" s="38"/>
      <c r="F139" s="194" t="s">
        <v>5244</v>
      </c>
      <c r="G139" s="38"/>
      <c r="H139" s="38"/>
      <c r="I139" s="195"/>
      <c r="J139" s="38"/>
      <c r="K139" s="38"/>
      <c r="L139" s="41"/>
      <c r="M139" s="196"/>
      <c r="N139" s="197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236</v>
      </c>
      <c r="AU139" s="19" t="s">
        <v>82</v>
      </c>
    </row>
    <row r="140" spans="1:65" s="2" customFormat="1" ht="16.5" customHeight="1">
      <c r="A140" s="36"/>
      <c r="B140" s="37"/>
      <c r="C140" s="180" t="s">
        <v>351</v>
      </c>
      <c r="D140" s="180" t="s">
        <v>229</v>
      </c>
      <c r="E140" s="181" t="s">
        <v>602</v>
      </c>
      <c r="F140" s="182" t="s">
        <v>603</v>
      </c>
      <c r="G140" s="183" t="s">
        <v>245</v>
      </c>
      <c r="H140" s="184">
        <v>3.7999999999999999E-2</v>
      </c>
      <c r="I140" s="185"/>
      <c r="J140" s="186">
        <f>ROUND(I140*H140,2)</f>
        <v>0</v>
      </c>
      <c r="K140" s="182" t="s">
        <v>233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143</v>
      </c>
      <c r="AT140" s="191" t="s">
        <v>229</v>
      </c>
      <c r="AU140" s="191" t="s">
        <v>82</v>
      </c>
      <c r="AY140" s="19" t="s">
        <v>226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143</v>
      </c>
      <c r="BM140" s="191" t="s">
        <v>5366</v>
      </c>
    </row>
    <row r="141" spans="1:65" s="2" customFormat="1" ht="11.25">
      <c r="A141" s="36"/>
      <c r="B141" s="37"/>
      <c r="C141" s="38"/>
      <c r="D141" s="193" t="s">
        <v>236</v>
      </c>
      <c r="E141" s="38"/>
      <c r="F141" s="194" t="s">
        <v>605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236</v>
      </c>
      <c r="AU141" s="19" t="s">
        <v>82</v>
      </c>
    </row>
    <row r="142" spans="1:65" s="2" customFormat="1" ht="16.5" customHeight="1">
      <c r="A142" s="36"/>
      <c r="B142" s="37"/>
      <c r="C142" s="231" t="s">
        <v>355</v>
      </c>
      <c r="D142" s="231" t="s">
        <v>242</v>
      </c>
      <c r="E142" s="232" t="s">
        <v>5246</v>
      </c>
      <c r="F142" s="233" t="s">
        <v>5247</v>
      </c>
      <c r="G142" s="234" t="s">
        <v>608</v>
      </c>
      <c r="H142" s="235">
        <v>38.271000000000001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275</v>
      </c>
      <c r="AT142" s="191" t="s">
        <v>242</v>
      </c>
      <c r="AU142" s="191" t="s">
        <v>82</v>
      </c>
      <c r="AY142" s="19" t="s">
        <v>226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143</v>
      </c>
      <c r="BM142" s="191" t="s">
        <v>5367</v>
      </c>
    </row>
    <row r="143" spans="1:65" s="2" customFormat="1" ht="19.5">
      <c r="A143" s="36"/>
      <c r="B143" s="37"/>
      <c r="C143" s="38"/>
      <c r="D143" s="200" t="s">
        <v>737</v>
      </c>
      <c r="E143" s="38"/>
      <c r="F143" s="249" t="s">
        <v>5249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737</v>
      </c>
      <c r="AU143" s="19" t="s">
        <v>82</v>
      </c>
    </row>
    <row r="144" spans="1:65" s="2" customFormat="1" ht="16.5" customHeight="1">
      <c r="A144" s="36"/>
      <c r="B144" s="37"/>
      <c r="C144" s="180" t="s">
        <v>361</v>
      </c>
      <c r="D144" s="180" t="s">
        <v>229</v>
      </c>
      <c r="E144" s="181" t="s">
        <v>5250</v>
      </c>
      <c r="F144" s="182" t="s">
        <v>5251</v>
      </c>
      <c r="G144" s="183" t="s">
        <v>420</v>
      </c>
      <c r="H144" s="184">
        <v>12.757</v>
      </c>
      <c r="I144" s="185"/>
      <c r="J144" s="186">
        <f>ROUND(I144*H144,2)</f>
        <v>0</v>
      </c>
      <c r="K144" s="182" t="s">
        <v>233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143</v>
      </c>
      <c r="AT144" s="191" t="s">
        <v>229</v>
      </c>
      <c r="AU144" s="191" t="s">
        <v>82</v>
      </c>
      <c r="AY144" s="19" t="s">
        <v>226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143</v>
      </c>
      <c r="BM144" s="191" t="s">
        <v>5368</v>
      </c>
    </row>
    <row r="145" spans="1:65" s="2" customFormat="1" ht="11.25">
      <c r="A145" s="36"/>
      <c r="B145" s="37"/>
      <c r="C145" s="38"/>
      <c r="D145" s="193" t="s">
        <v>236</v>
      </c>
      <c r="E145" s="38"/>
      <c r="F145" s="194" t="s">
        <v>5253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236</v>
      </c>
      <c r="AU145" s="19" t="s">
        <v>82</v>
      </c>
    </row>
    <row r="146" spans="1:65" s="2" customFormat="1" ht="16.5" customHeight="1">
      <c r="A146" s="36"/>
      <c r="B146" s="37"/>
      <c r="C146" s="180" t="s">
        <v>365</v>
      </c>
      <c r="D146" s="180" t="s">
        <v>229</v>
      </c>
      <c r="E146" s="181" t="s">
        <v>5160</v>
      </c>
      <c r="F146" s="182" t="s">
        <v>5161</v>
      </c>
      <c r="G146" s="183" t="s">
        <v>420</v>
      </c>
      <c r="H146" s="184">
        <v>12.757</v>
      </c>
      <c r="I146" s="185"/>
      <c r="J146" s="186">
        <f>ROUND(I146*H146,2)</f>
        <v>0</v>
      </c>
      <c r="K146" s="182" t="s">
        <v>233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143</v>
      </c>
      <c r="AT146" s="191" t="s">
        <v>229</v>
      </c>
      <c r="AU146" s="191" t="s">
        <v>82</v>
      </c>
      <c r="AY146" s="19" t="s">
        <v>226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143</v>
      </c>
      <c r="BM146" s="191" t="s">
        <v>5369</v>
      </c>
    </row>
    <row r="147" spans="1:65" s="2" customFormat="1" ht="11.25">
      <c r="A147" s="36"/>
      <c r="B147" s="37"/>
      <c r="C147" s="38"/>
      <c r="D147" s="193" t="s">
        <v>236</v>
      </c>
      <c r="E147" s="38"/>
      <c r="F147" s="194" t="s">
        <v>5163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236</v>
      </c>
      <c r="AU147" s="19" t="s">
        <v>82</v>
      </c>
    </row>
    <row r="148" spans="1:65" s="2" customFormat="1" ht="16.5" customHeight="1">
      <c r="A148" s="36"/>
      <c r="B148" s="37"/>
      <c r="C148" s="180" t="s">
        <v>371</v>
      </c>
      <c r="D148" s="180" t="s">
        <v>229</v>
      </c>
      <c r="E148" s="181" t="s">
        <v>5164</v>
      </c>
      <c r="F148" s="182" t="s">
        <v>5165</v>
      </c>
      <c r="G148" s="183" t="s">
        <v>420</v>
      </c>
      <c r="H148" s="184">
        <v>12.757</v>
      </c>
      <c r="I148" s="185"/>
      <c r="J148" s="186">
        <f>ROUND(I148*H148,2)</f>
        <v>0</v>
      </c>
      <c r="K148" s="182" t="s">
        <v>233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143</v>
      </c>
      <c r="AT148" s="191" t="s">
        <v>229</v>
      </c>
      <c r="AU148" s="191" t="s">
        <v>82</v>
      </c>
      <c r="AY148" s="19" t="s">
        <v>226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143</v>
      </c>
      <c r="BM148" s="191" t="s">
        <v>5370</v>
      </c>
    </row>
    <row r="149" spans="1:65" s="2" customFormat="1" ht="11.25">
      <c r="A149" s="36"/>
      <c r="B149" s="37"/>
      <c r="C149" s="38"/>
      <c r="D149" s="193" t="s">
        <v>236</v>
      </c>
      <c r="E149" s="38"/>
      <c r="F149" s="194" t="s">
        <v>5167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236</v>
      </c>
      <c r="AU149" s="19" t="s">
        <v>82</v>
      </c>
    </row>
    <row r="150" spans="1:65" s="2" customFormat="1" ht="16.5" customHeight="1">
      <c r="A150" s="36"/>
      <c r="B150" s="37"/>
      <c r="C150" s="180" t="s">
        <v>374</v>
      </c>
      <c r="D150" s="180" t="s">
        <v>229</v>
      </c>
      <c r="E150" s="181" t="s">
        <v>4958</v>
      </c>
      <c r="F150" s="182" t="s">
        <v>4959</v>
      </c>
      <c r="G150" s="183" t="s">
        <v>245</v>
      </c>
      <c r="H150" s="184">
        <v>1.665</v>
      </c>
      <c r="I150" s="185"/>
      <c r="J150" s="186">
        <f>ROUND(I150*H150,2)</f>
        <v>0</v>
      </c>
      <c r="K150" s="182" t="s">
        <v>233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143</v>
      </c>
      <c r="AT150" s="191" t="s">
        <v>229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143</v>
      </c>
      <c r="BM150" s="191" t="s">
        <v>5371</v>
      </c>
    </row>
    <row r="151" spans="1:65" s="2" customFormat="1" ht="11.25">
      <c r="A151" s="36"/>
      <c r="B151" s="37"/>
      <c r="C151" s="38"/>
      <c r="D151" s="193" t="s">
        <v>236</v>
      </c>
      <c r="E151" s="38"/>
      <c r="F151" s="194" t="s">
        <v>4961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236</v>
      </c>
      <c r="AU151" s="19" t="s">
        <v>82</v>
      </c>
    </row>
    <row r="152" spans="1:65" s="12" customFormat="1" ht="22.9" customHeight="1">
      <c r="B152" s="164"/>
      <c r="C152" s="165"/>
      <c r="D152" s="166" t="s">
        <v>72</v>
      </c>
      <c r="E152" s="178" t="s">
        <v>5372</v>
      </c>
      <c r="F152" s="178" t="s">
        <v>5373</v>
      </c>
      <c r="G152" s="165"/>
      <c r="H152" s="165"/>
      <c r="I152" s="168"/>
      <c r="J152" s="179">
        <f>BK152</f>
        <v>0</v>
      </c>
      <c r="K152" s="165"/>
      <c r="L152" s="170"/>
      <c r="M152" s="171"/>
      <c r="N152" s="172"/>
      <c r="O152" s="172"/>
      <c r="P152" s="173">
        <f>SUM(P153:P165)</f>
        <v>0</v>
      </c>
      <c r="Q152" s="172"/>
      <c r="R152" s="173">
        <f>SUM(R153:R165)</f>
        <v>0</v>
      </c>
      <c r="S152" s="172"/>
      <c r="T152" s="174">
        <f>SUM(T153:T165)</f>
        <v>0</v>
      </c>
      <c r="AR152" s="175" t="s">
        <v>80</v>
      </c>
      <c r="AT152" s="176" t="s">
        <v>72</v>
      </c>
      <c r="AU152" s="176" t="s">
        <v>80</v>
      </c>
      <c r="AY152" s="175" t="s">
        <v>226</v>
      </c>
      <c r="BK152" s="177">
        <f>SUM(BK153:BK165)</f>
        <v>0</v>
      </c>
    </row>
    <row r="153" spans="1:65" s="2" customFormat="1" ht="16.5" customHeight="1">
      <c r="A153" s="36"/>
      <c r="B153" s="37"/>
      <c r="C153" s="180" t="s">
        <v>380</v>
      </c>
      <c r="D153" s="180" t="s">
        <v>229</v>
      </c>
      <c r="E153" s="181" t="s">
        <v>602</v>
      </c>
      <c r="F153" s="182" t="s">
        <v>603</v>
      </c>
      <c r="G153" s="183" t="s">
        <v>245</v>
      </c>
      <c r="H153" s="184">
        <v>6.0000000000000001E-3</v>
      </c>
      <c r="I153" s="185"/>
      <c r="J153" s="186">
        <f>ROUND(I153*H153,2)</f>
        <v>0</v>
      </c>
      <c r="K153" s="182" t="s">
        <v>233</v>
      </c>
      <c r="L153" s="41"/>
      <c r="M153" s="187" t="s">
        <v>19</v>
      </c>
      <c r="N153" s="188" t="s">
        <v>44</v>
      </c>
      <c r="O153" s="66"/>
      <c r="P153" s="189">
        <f>O153*H153</f>
        <v>0</v>
      </c>
      <c r="Q153" s="189">
        <v>0</v>
      </c>
      <c r="R153" s="189">
        <f>Q153*H153</f>
        <v>0</v>
      </c>
      <c r="S153" s="189">
        <v>0</v>
      </c>
      <c r="T153" s="190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91" t="s">
        <v>143</v>
      </c>
      <c r="AT153" s="191" t="s">
        <v>229</v>
      </c>
      <c r="AU153" s="191" t="s">
        <v>82</v>
      </c>
      <c r="AY153" s="19" t="s">
        <v>226</v>
      </c>
      <c r="BE153" s="192">
        <f>IF(N153="základní",J153,0)</f>
        <v>0</v>
      </c>
      <c r="BF153" s="192">
        <f>IF(N153="snížená",J153,0)</f>
        <v>0</v>
      </c>
      <c r="BG153" s="192">
        <f>IF(N153="zákl. přenesená",J153,0)</f>
        <v>0</v>
      </c>
      <c r="BH153" s="192">
        <f>IF(N153="sníž. přenesená",J153,0)</f>
        <v>0</v>
      </c>
      <c r="BI153" s="192">
        <f>IF(N153="nulová",J153,0)</f>
        <v>0</v>
      </c>
      <c r="BJ153" s="19" t="s">
        <v>80</v>
      </c>
      <c r="BK153" s="192">
        <f>ROUND(I153*H153,2)</f>
        <v>0</v>
      </c>
      <c r="BL153" s="19" t="s">
        <v>143</v>
      </c>
      <c r="BM153" s="191" t="s">
        <v>5374</v>
      </c>
    </row>
    <row r="154" spans="1:65" s="2" customFormat="1" ht="11.25">
      <c r="A154" s="36"/>
      <c r="B154" s="37"/>
      <c r="C154" s="38"/>
      <c r="D154" s="193" t="s">
        <v>236</v>
      </c>
      <c r="E154" s="38"/>
      <c r="F154" s="194" t="s">
        <v>605</v>
      </c>
      <c r="G154" s="38"/>
      <c r="H154" s="38"/>
      <c r="I154" s="195"/>
      <c r="J154" s="38"/>
      <c r="K154" s="38"/>
      <c r="L154" s="41"/>
      <c r="M154" s="196"/>
      <c r="N154" s="197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236</v>
      </c>
      <c r="AU154" s="19" t="s">
        <v>82</v>
      </c>
    </row>
    <row r="155" spans="1:65" s="2" customFormat="1" ht="16.5" customHeight="1">
      <c r="A155" s="36"/>
      <c r="B155" s="37"/>
      <c r="C155" s="231" t="s">
        <v>383</v>
      </c>
      <c r="D155" s="231" t="s">
        <v>242</v>
      </c>
      <c r="E155" s="232" t="s">
        <v>5260</v>
      </c>
      <c r="F155" s="233" t="s">
        <v>5261</v>
      </c>
      <c r="G155" s="234" t="s">
        <v>608</v>
      </c>
      <c r="H155" s="235">
        <v>6</v>
      </c>
      <c r="I155" s="236"/>
      <c r="J155" s="237">
        <f>ROUND(I155*H155,2)</f>
        <v>0</v>
      </c>
      <c r="K155" s="233" t="s">
        <v>19</v>
      </c>
      <c r="L155" s="238"/>
      <c r="M155" s="239" t="s">
        <v>19</v>
      </c>
      <c r="N155" s="240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275</v>
      </c>
      <c r="AT155" s="191" t="s">
        <v>242</v>
      </c>
      <c r="AU155" s="191" t="s">
        <v>82</v>
      </c>
      <c r="AY155" s="19" t="s">
        <v>226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143</v>
      </c>
      <c r="BM155" s="191" t="s">
        <v>5375</v>
      </c>
    </row>
    <row r="156" spans="1:65" s="2" customFormat="1" ht="16.5" customHeight="1">
      <c r="A156" s="36"/>
      <c r="B156" s="37"/>
      <c r="C156" s="180" t="s">
        <v>246</v>
      </c>
      <c r="D156" s="180" t="s">
        <v>229</v>
      </c>
      <c r="E156" s="181" t="s">
        <v>5263</v>
      </c>
      <c r="F156" s="182" t="s">
        <v>5264</v>
      </c>
      <c r="G156" s="183" t="s">
        <v>232</v>
      </c>
      <c r="H156" s="184">
        <v>3827.1</v>
      </c>
      <c r="I156" s="185"/>
      <c r="J156" s="186">
        <f>ROUND(I156*H156,2)</f>
        <v>0</v>
      </c>
      <c r="K156" s="182" t="s">
        <v>233</v>
      </c>
      <c r="L156" s="41"/>
      <c r="M156" s="187" t="s">
        <v>19</v>
      </c>
      <c r="N156" s="188" t="s">
        <v>44</v>
      </c>
      <c r="O156" s="66"/>
      <c r="P156" s="189">
        <f>O156*H156</f>
        <v>0</v>
      </c>
      <c r="Q156" s="189">
        <v>0</v>
      </c>
      <c r="R156" s="189">
        <f>Q156*H156</f>
        <v>0</v>
      </c>
      <c r="S156" s="189">
        <v>0</v>
      </c>
      <c r="T156" s="190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91" t="s">
        <v>143</v>
      </c>
      <c r="AT156" s="191" t="s">
        <v>229</v>
      </c>
      <c r="AU156" s="191" t="s">
        <v>82</v>
      </c>
      <c r="AY156" s="19" t="s">
        <v>226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9" t="s">
        <v>80</v>
      </c>
      <c r="BK156" s="192">
        <f>ROUND(I156*H156,2)</f>
        <v>0</v>
      </c>
      <c r="BL156" s="19" t="s">
        <v>143</v>
      </c>
      <c r="BM156" s="191" t="s">
        <v>5376</v>
      </c>
    </row>
    <row r="157" spans="1:65" s="2" customFormat="1" ht="11.25">
      <c r="A157" s="36"/>
      <c r="B157" s="37"/>
      <c r="C157" s="38"/>
      <c r="D157" s="193" t="s">
        <v>236</v>
      </c>
      <c r="E157" s="38"/>
      <c r="F157" s="194" t="s">
        <v>5266</v>
      </c>
      <c r="G157" s="38"/>
      <c r="H157" s="38"/>
      <c r="I157" s="195"/>
      <c r="J157" s="38"/>
      <c r="K157" s="38"/>
      <c r="L157" s="41"/>
      <c r="M157" s="196"/>
      <c r="N157" s="197"/>
      <c r="O157" s="66"/>
      <c r="P157" s="66"/>
      <c r="Q157" s="66"/>
      <c r="R157" s="66"/>
      <c r="S157" s="66"/>
      <c r="T157" s="67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9" t="s">
        <v>236</v>
      </c>
      <c r="AU157" s="19" t="s">
        <v>82</v>
      </c>
    </row>
    <row r="158" spans="1:65" s="2" customFormat="1" ht="16.5" customHeight="1">
      <c r="A158" s="36"/>
      <c r="B158" s="37"/>
      <c r="C158" s="180" t="s">
        <v>390</v>
      </c>
      <c r="D158" s="180" t="s">
        <v>229</v>
      </c>
      <c r="E158" s="181" t="s">
        <v>5250</v>
      </c>
      <c r="F158" s="182" t="s">
        <v>5251</v>
      </c>
      <c r="G158" s="183" t="s">
        <v>420</v>
      </c>
      <c r="H158" s="184">
        <v>127.57</v>
      </c>
      <c r="I158" s="185"/>
      <c r="J158" s="186">
        <f>ROUND(I158*H158,2)</f>
        <v>0</v>
      </c>
      <c r="K158" s="182" t="s">
        <v>233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0</v>
      </c>
      <c r="R158" s="189">
        <f>Q158*H158</f>
        <v>0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143</v>
      </c>
      <c r="AT158" s="191" t="s">
        <v>229</v>
      </c>
      <c r="AU158" s="191" t="s">
        <v>82</v>
      </c>
      <c r="AY158" s="19" t="s">
        <v>226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143</v>
      </c>
      <c r="BM158" s="191" t="s">
        <v>5377</v>
      </c>
    </row>
    <row r="159" spans="1:65" s="2" customFormat="1" ht="11.25">
      <c r="A159" s="36"/>
      <c r="B159" s="37"/>
      <c r="C159" s="38"/>
      <c r="D159" s="193" t="s">
        <v>236</v>
      </c>
      <c r="E159" s="38"/>
      <c r="F159" s="194" t="s">
        <v>5253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236</v>
      </c>
      <c r="AU159" s="19" t="s">
        <v>82</v>
      </c>
    </row>
    <row r="160" spans="1:65" s="2" customFormat="1" ht="16.5" customHeight="1">
      <c r="A160" s="36"/>
      <c r="B160" s="37"/>
      <c r="C160" s="180" t="s">
        <v>397</v>
      </c>
      <c r="D160" s="180" t="s">
        <v>229</v>
      </c>
      <c r="E160" s="181" t="s">
        <v>5160</v>
      </c>
      <c r="F160" s="182" t="s">
        <v>5161</v>
      </c>
      <c r="G160" s="183" t="s">
        <v>420</v>
      </c>
      <c r="H160" s="184">
        <v>127.57</v>
      </c>
      <c r="I160" s="185"/>
      <c r="J160" s="186">
        <f>ROUND(I160*H160,2)</f>
        <v>0</v>
      </c>
      <c r="K160" s="182" t="s">
        <v>233</v>
      </c>
      <c r="L160" s="41"/>
      <c r="M160" s="187" t="s">
        <v>19</v>
      </c>
      <c r="N160" s="188" t="s">
        <v>44</v>
      </c>
      <c r="O160" s="66"/>
      <c r="P160" s="189">
        <f>O160*H160</f>
        <v>0</v>
      </c>
      <c r="Q160" s="189">
        <v>0</v>
      </c>
      <c r="R160" s="189">
        <f>Q160*H160</f>
        <v>0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143</v>
      </c>
      <c r="AT160" s="191" t="s">
        <v>229</v>
      </c>
      <c r="AU160" s="191" t="s">
        <v>82</v>
      </c>
      <c r="AY160" s="19" t="s">
        <v>226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143</v>
      </c>
      <c r="BM160" s="191" t="s">
        <v>5378</v>
      </c>
    </row>
    <row r="161" spans="1:65" s="2" customFormat="1" ht="11.25">
      <c r="A161" s="36"/>
      <c r="B161" s="37"/>
      <c r="C161" s="38"/>
      <c r="D161" s="193" t="s">
        <v>236</v>
      </c>
      <c r="E161" s="38"/>
      <c r="F161" s="194" t="s">
        <v>5163</v>
      </c>
      <c r="G161" s="38"/>
      <c r="H161" s="38"/>
      <c r="I161" s="195"/>
      <c r="J161" s="38"/>
      <c r="K161" s="38"/>
      <c r="L161" s="41"/>
      <c r="M161" s="196"/>
      <c r="N161" s="197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236</v>
      </c>
      <c r="AU161" s="19" t="s">
        <v>82</v>
      </c>
    </row>
    <row r="162" spans="1:65" s="2" customFormat="1" ht="16.5" customHeight="1">
      <c r="A162" s="36"/>
      <c r="B162" s="37"/>
      <c r="C162" s="180" t="s">
        <v>403</v>
      </c>
      <c r="D162" s="180" t="s">
        <v>229</v>
      </c>
      <c r="E162" s="181" t="s">
        <v>5164</v>
      </c>
      <c r="F162" s="182" t="s">
        <v>5165</v>
      </c>
      <c r="G162" s="183" t="s">
        <v>420</v>
      </c>
      <c r="H162" s="184">
        <v>127.57</v>
      </c>
      <c r="I162" s="185"/>
      <c r="J162" s="186">
        <f>ROUND(I162*H162,2)</f>
        <v>0</v>
      </c>
      <c r="K162" s="182" t="s">
        <v>233</v>
      </c>
      <c r="L162" s="41"/>
      <c r="M162" s="187" t="s">
        <v>19</v>
      </c>
      <c r="N162" s="188" t="s">
        <v>44</v>
      </c>
      <c r="O162" s="66"/>
      <c r="P162" s="189">
        <f>O162*H162</f>
        <v>0</v>
      </c>
      <c r="Q162" s="189">
        <v>0</v>
      </c>
      <c r="R162" s="189">
        <f>Q162*H162</f>
        <v>0</v>
      </c>
      <c r="S162" s="189">
        <v>0</v>
      </c>
      <c r="T162" s="190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91" t="s">
        <v>143</v>
      </c>
      <c r="AT162" s="191" t="s">
        <v>229</v>
      </c>
      <c r="AU162" s="191" t="s">
        <v>82</v>
      </c>
      <c r="AY162" s="19" t="s">
        <v>226</v>
      </c>
      <c r="BE162" s="192">
        <f>IF(N162="základní",J162,0)</f>
        <v>0</v>
      </c>
      <c r="BF162" s="192">
        <f>IF(N162="snížená",J162,0)</f>
        <v>0</v>
      </c>
      <c r="BG162" s="192">
        <f>IF(N162="zákl. přenesená",J162,0)</f>
        <v>0</v>
      </c>
      <c r="BH162" s="192">
        <f>IF(N162="sníž. přenesená",J162,0)</f>
        <v>0</v>
      </c>
      <c r="BI162" s="192">
        <f>IF(N162="nulová",J162,0)</f>
        <v>0</v>
      </c>
      <c r="BJ162" s="19" t="s">
        <v>80</v>
      </c>
      <c r="BK162" s="192">
        <f>ROUND(I162*H162,2)</f>
        <v>0</v>
      </c>
      <c r="BL162" s="19" t="s">
        <v>143</v>
      </c>
      <c r="BM162" s="191" t="s">
        <v>5379</v>
      </c>
    </row>
    <row r="163" spans="1:65" s="2" customFormat="1" ht="11.25">
      <c r="A163" s="36"/>
      <c r="B163" s="37"/>
      <c r="C163" s="38"/>
      <c r="D163" s="193" t="s">
        <v>236</v>
      </c>
      <c r="E163" s="38"/>
      <c r="F163" s="194" t="s">
        <v>5167</v>
      </c>
      <c r="G163" s="38"/>
      <c r="H163" s="38"/>
      <c r="I163" s="195"/>
      <c r="J163" s="38"/>
      <c r="K163" s="38"/>
      <c r="L163" s="41"/>
      <c r="M163" s="196"/>
      <c r="N163" s="197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236</v>
      </c>
      <c r="AU163" s="19" t="s">
        <v>82</v>
      </c>
    </row>
    <row r="164" spans="1:65" s="2" customFormat="1" ht="24.2" customHeight="1">
      <c r="A164" s="36"/>
      <c r="B164" s="37"/>
      <c r="C164" s="180" t="s">
        <v>408</v>
      </c>
      <c r="D164" s="180" t="s">
        <v>229</v>
      </c>
      <c r="E164" s="181" t="s">
        <v>589</v>
      </c>
      <c r="F164" s="182" t="s">
        <v>590</v>
      </c>
      <c r="G164" s="183" t="s">
        <v>245</v>
      </c>
      <c r="H164" s="184">
        <v>4.0000000000000001E-3</v>
      </c>
      <c r="I164" s="185"/>
      <c r="J164" s="186">
        <f>ROUND(I164*H164,2)</f>
        <v>0</v>
      </c>
      <c r="K164" s="182" t="s">
        <v>233</v>
      </c>
      <c r="L164" s="41"/>
      <c r="M164" s="187" t="s">
        <v>19</v>
      </c>
      <c r="N164" s="188" t="s">
        <v>44</v>
      </c>
      <c r="O164" s="66"/>
      <c r="P164" s="189">
        <f>O164*H164</f>
        <v>0</v>
      </c>
      <c r="Q164" s="189">
        <v>0</v>
      </c>
      <c r="R164" s="189">
        <f>Q164*H164</f>
        <v>0</v>
      </c>
      <c r="S164" s="189">
        <v>0</v>
      </c>
      <c r="T164" s="190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91" t="s">
        <v>143</v>
      </c>
      <c r="AT164" s="191" t="s">
        <v>229</v>
      </c>
      <c r="AU164" s="191" t="s">
        <v>82</v>
      </c>
      <c r="AY164" s="19" t="s">
        <v>226</v>
      </c>
      <c r="BE164" s="192">
        <f>IF(N164="základní",J164,0)</f>
        <v>0</v>
      </c>
      <c r="BF164" s="192">
        <f>IF(N164="snížená",J164,0)</f>
        <v>0</v>
      </c>
      <c r="BG164" s="192">
        <f>IF(N164="zákl. přenesená",J164,0)</f>
        <v>0</v>
      </c>
      <c r="BH164" s="192">
        <f>IF(N164="sníž. přenesená",J164,0)</f>
        <v>0</v>
      </c>
      <c r="BI164" s="192">
        <f>IF(N164="nulová",J164,0)</f>
        <v>0</v>
      </c>
      <c r="BJ164" s="19" t="s">
        <v>80</v>
      </c>
      <c r="BK164" s="192">
        <f>ROUND(I164*H164,2)</f>
        <v>0</v>
      </c>
      <c r="BL164" s="19" t="s">
        <v>143</v>
      </c>
      <c r="BM164" s="191" t="s">
        <v>5380</v>
      </c>
    </row>
    <row r="165" spans="1:65" s="2" customFormat="1" ht="11.25">
      <c r="A165" s="36"/>
      <c r="B165" s="37"/>
      <c r="C165" s="38"/>
      <c r="D165" s="193" t="s">
        <v>236</v>
      </c>
      <c r="E165" s="38"/>
      <c r="F165" s="194" t="s">
        <v>592</v>
      </c>
      <c r="G165" s="38"/>
      <c r="H165" s="38"/>
      <c r="I165" s="195"/>
      <c r="J165" s="38"/>
      <c r="K165" s="38"/>
      <c r="L165" s="41"/>
      <c r="M165" s="241"/>
      <c r="N165" s="242"/>
      <c r="O165" s="243"/>
      <c r="P165" s="243"/>
      <c r="Q165" s="243"/>
      <c r="R165" s="243"/>
      <c r="S165" s="243"/>
      <c r="T165" s="244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236</v>
      </c>
      <c r="AU165" s="19" t="s">
        <v>82</v>
      </c>
    </row>
    <row r="166" spans="1:65" s="2" customFormat="1" ht="6.95" customHeight="1">
      <c r="A166" s="36"/>
      <c r="B166" s="49"/>
      <c r="C166" s="50"/>
      <c r="D166" s="50"/>
      <c r="E166" s="50"/>
      <c r="F166" s="50"/>
      <c r="G166" s="50"/>
      <c r="H166" s="50"/>
      <c r="I166" s="50"/>
      <c r="J166" s="50"/>
      <c r="K166" s="50"/>
      <c r="L166" s="41"/>
      <c r="M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</row>
  </sheetData>
  <sheetProtection algorithmName="SHA-512" hashValue="TR5TRGL3nR3Rn1ZgMQQfFKiH9U9Fk8YPidR9NIZYnXoNtkH+F2yFxUmq2LEKuNBOUaltOePQ6PRnet/4PbeA/Q==" saltValue="jTd1c2BzLPs8Ev6Y0P6xDT5BYgV3e7EMYAZ2KKDSWIjB28G3FYX/O2gidUIjuNPqazSZI1Pcbw/RLcx/oQV8CQ==" spinCount="100000" sheet="1" objects="1" scenarios="1" formatColumns="0" formatRows="0" autoFilter="0"/>
  <autoFilter ref="C93:K165" xr:uid="{00000000-0009-0000-0000-000013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9" r:id="rId1" xr:uid="{00000000-0004-0000-1300-000000000000}"/>
    <hyperlink ref="F102" r:id="rId2" xr:uid="{00000000-0004-0000-1300-000001000000}"/>
    <hyperlink ref="F104" r:id="rId3" xr:uid="{00000000-0004-0000-1300-000002000000}"/>
    <hyperlink ref="F108" r:id="rId4" xr:uid="{00000000-0004-0000-1300-000003000000}"/>
    <hyperlink ref="F110" r:id="rId5" xr:uid="{00000000-0004-0000-1300-000004000000}"/>
    <hyperlink ref="F112" r:id="rId6" xr:uid="{00000000-0004-0000-1300-000005000000}"/>
    <hyperlink ref="F114" r:id="rId7" xr:uid="{00000000-0004-0000-1300-000006000000}"/>
    <hyperlink ref="F116" r:id="rId8" xr:uid="{00000000-0004-0000-1300-000007000000}"/>
    <hyperlink ref="F119" r:id="rId9" xr:uid="{00000000-0004-0000-1300-000008000000}"/>
    <hyperlink ref="F121" r:id="rId10" xr:uid="{00000000-0004-0000-1300-000009000000}"/>
    <hyperlink ref="F123" r:id="rId11" xr:uid="{00000000-0004-0000-1300-00000A000000}"/>
    <hyperlink ref="F127" r:id="rId12" xr:uid="{00000000-0004-0000-1300-00000B000000}"/>
    <hyperlink ref="F129" r:id="rId13" xr:uid="{00000000-0004-0000-1300-00000C000000}"/>
    <hyperlink ref="F131" r:id="rId14" xr:uid="{00000000-0004-0000-1300-00000D000000}"/>
    <hyperlink ref="F133" r:id="rId15" xr:uid="{00000000-0004-0000-1300-00000E000000}"/>
    <hyperlink ref="F135" r:id="rId16" xr:uid="{00000000-0004-0000-1300-00000F000000}"/>
    <hyperlink ref="F137" r:id="rId17" xr:uid="{00000000-0004-0000-1300-000010000000}"/>
    <hyperlink ref="F139" r:id="rId18" xr:uid="{00000000-0004-0000-1300-000011000000}"/>
    <hyperlink ref="F141" r:id="rId19" xr:uid="{00000000-0004-0000-1300-000012000000}"/>
    <hyperlink ref="F145" r:id="rId20" xr:uid="{00000000-0004-0000-1300-000013000000}"/>
    <hyperlink ref="F147" r:id="rId21" xr:uid="{00000000-0004-0000-1300-000014000000}"/>
    <hyperlink ref="F149" r:id="rId22" xr:uid="{00000000-0004-0000-1300-000015000000}"/>
    <hyperlink ref="F151" r:id="rId23" xr:uid="{00000000-0004-0000-1300-000016000000}"/>
    <hyperlink ref="F154" r:id="rId24" xr:uid="{00000000-0004-0000-1300-000017000000}"/>
    <hyperlink ref="F157" r:id="rId25" xr:uid="{00000000-0004-0000-1300-000018000000}"/>
    <hyperlink ref="F159" r:id="rId26" xr:uid="{00000000-0004-0000-1300-000019000000}"/>
    <hyperlink ref="F161" r:id="rId27" xr:uid="{00000000-0004-0000-1300-00001A000000}"/>
    <hyperlink ref="F163" r:id="rId28" xr:uid="{00000000-0004-0000-1300-00001B000000}"/>
    <hyperlink ref="F165" r:id="rId29" xr:uid="{00000000-0004-0000-1300-00001C000000}"/>
  </hyperlinks>
  <pageMargins left="0.39370078740157483" right="0.39370078740157483" top="0.39370078740157483" bottom="0.39370078740157483" header="0" footer="0"/>
  <pageSetup paperSize="9" scale="84" fitToHeight="100" orientation="landscape" r:id="rId30"/>
  <headerFooter>
    <oddFooter>&amp;CStrana &amp;P z &amp;N</oddFooter>
  </headerFooter>
  <drawing r:id="rId3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5381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ROUND((SUM(BE94:BE144)),  2)</f>
        <v>0</v>
      </c>
      <c r="G37" s="36"/>
      <c r="H37" s="36"/>
      <c r="I37" s="126">
        <v>0.21</v>
      </c>
      <c r="J37" s="125">
        <f>ROUND(((SUM(BE94:BE144))*I37),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ROUND((SUM(BF94:BF144)),  2)</f>
        <v>0</v>
      </c>
      <c r="G38" s="36"/>
      <c r="H38" s="36"/>
      <c r="I38" s="126">
        <v>0.15</v>
      </c>
      <c r="J38" s="125">
        <f>ROUND(((SUM(BF94:BF144))*I38),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ROUND((SUM(BG94:BG144)),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ROUND((SUM(BH94:BH144)),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ROUND((SUM(BI94:BI144)),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04.1.5 - Trávníky obnovované podél komunikací – suchomilné, stín až polostín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5382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5303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689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197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563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04.1.5 - Trávníky obnovované podél komunikací – suchomilné, stín až polostín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3.8270999999999997E-4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572</v>
      </c>
      <c r="F95" s="167" t="s">
        <v>573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P96+P131</f>
        <v>0</v>
      </c>
      <c r="Q95" s="172"/>
      <c r="R95" s="173">
        <f>R96+R131</f>
        <v>3.8270999999999997E-4</v>
      </c>
      <c r="S95" s="172"/>
      <c r="T95" s="174">
        <f>T96+T131</f>
        <v>0</v>
      </c>
      <c r="AR95" s="175" t="s">
        <v>80</v>
      </c>
      <c r="AT95" s="176" t="s">
        <v>72</v>
      </c>
      <c r="AU95" s="176" t="s">
        <v>73</v>
      </c>
      <c r="AY95" s="175" t="s">
        <v>226</v>
      </c>
      <c r="BK95" s="177">
        <f>BK96+BK131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5304</v>
      </c>
      <c r="F96" s="178" t="s">
        <v>5383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SUM(P97:P130)</f>
        <v>0</v>
      </c>
      <c r="Q96" s="172"/>
      <c r="R96" s="173">
        <f>SUM(R97:R130)</f>
        <v>3.8270999999999997E-4</v>
      </c>
      <c r="S96" s="172"/>
      <c r="T96" s="174">
        <f>SUM(T97:T130)</f>
        <v>0</v>
      </c>
      <c r="AR96" s="175" t="s">
        <v>80</v>
      </c>
      <c r="AT96" s="176" t="s">
        <v>72</v>
      </c>
      <c r="AU96" s="176" t="s">
        <v>80</v>
      </c>
      <c r="AY96" s="175" t="s">
        <v>226</v>
      </c>
      <c r="BK96" s="177">
        <f>SUM(BK97:BK130)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229</v>
      </c>
      <c r="E97" s="181" t="s">
        <v>5211</v>
      </c>
      <c r="F97" s="182" t="s">
        <v>5212</v>
      </c>
      <c r="G97" s="183" t="s">
        <v>232</v>
      </c>
      <c r="H97" s="184">
        <v>659</v>
      </c>
      <c r="I97" s="185"/>
      <c r="J97" s="186">
        <f>ROUND(I97*H97,2)</f>
        <v>0</v>
      </c>
      <c r="K97" s="182" t="s">
        <v>233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143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143</v>
      </c>
      <c r="BM97" s="191" t="s">
        <v>5384</v>
      </c>
    </row>
    <row r="98" spans="1:65" s="2" customFormat="1" ht="11.25">
      <c r="A98" s="36"/>
      <c r="B98" s="37"/>
      <c r="C98" s="38"/>
      <c r="D98" s="193" t="s">
        <v>236</v>
      </c>
      <c r="E98" s="38"/>
      <c r="F98" s="194" t="s">
        <v>5214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236</v>
      </c>
      <c r="AU98" s="19" t="s">
        <v>82</v>
      </c>
    </row>
    <row r="99" spans="1:65" s="2" customFormat="1" ht="24.2" customHeight="1">
      <c r="A99" s="36"/>
      <c r="B99" s="37"/>
      <c r="C99" s="231" t="s">
        <v>82</v>
      </c>
      <c r="D99" s="231" t="s">
        <v>242</v>
      </c>
      <c r="E99" s="232" t="s">
        <v>5316</v>
      </c>
      <c r="F99" s="233" t="s">
        <v>5317</v>
      </c>
      <c r="G99" s="234" t="s">
        <v>420</v>
      </c>
      <c r="H99" s="235">
        <v>98.85</v>
      </c>
      <c r="I99" s="236"/>
      <c r="J99" s="237">
        <f>ROUND(I99*H99,2)</f>
        <v>0</v>
      </c>
      <c r="K99" s="233" t="s">
        <v>19</v>
      </c>
      <c r="L99" s="238"/>
      <c r="M99" s="239" t="s">
        <v>19</v>
      </c>
      <c r="N99" s="240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275</v>
      </c>
      <c r="AT99" s="191" t="s">
        <v>242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5385</v>
      </c>
    </row>
    <row r="100" spans="1:65" s="2" customFormat="1" ht="29.25">
      <c r="A100" s="36"/>
      <c r="B100" s="37"/>
      <c r="C100" s="38"/>
      <c r="D100" s="200" t="s">
        <v>737</v>
      </c>
      <c r="E100" s="38"/>
      <c r="F100" s="249" t="s">
        <v>5319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737</v>
      </c>
      <c r="AU100" s="19" t="s">
        <v>82</v>
      </c>
    </row>
    <row r="101" spans="1:65" s="2" customFormat="1" ht="33" customHeight="1">
      <c r="A101" s="36"/>
      <c r="B101" s="37"/>
      <c r="C101" s="180" t="s">
        <v>90</v>
      </c>
      <c r="D101" s="180" t="s">
        <v>229</v>
      </c>
      <c r="E101" s="181" t="s">
        <v>5221</v>
      </c>
      <c r="F101" s="182" t="s">
        <v>5222</v>
      </c>
      <c r="G101" s="183" t="s">
        <v>232</v>
      </c>
      <c r="H101" s="184">
        <v>659</v>
      </c>
      <c r="I101" s="185"/>
      <c r="J101" s="186">
        <f>ROUND(I101*H101,2)</f>
        <v>0</v>
      </c>
      <c r="K101" s="182" t="s">
        <v>233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229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5386</v>
      </c>
    </row>
    <row r="102" spans="1:65" s="2" customFormat="1" ht="11.25">
      <c r="A102" s="36"/>
      <c r="B102" s="37"/>
      <c r="C102" s="38"/>
      <c r="D102" s="193" t="s">
        <v>236</v>
      </c>
      <c r="E102" s="38"/>
      <c r="F102" s="194" t="s">
        <v>5224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236</v>
      </c>
      <c r="AU102" s="19" t="s">
        <v>82</v>
      </c>
    </row>
    <row r="103" spans="1:65" s="2" customFormat="1" ht="24.2" customHeight="1">
      <c r="A103" s="36"/>
      <c r="B103" s="37"/>
      <c r="C103" s="180" t="s">
        <v>143</v>
      </c>
      <c r="D103" s="180" t="s">
        <v>229</v>
      </c>
      <c r="E103" s="181" t="s">
        <v>5342</v>
      </c>
      <c r="F103" s="182" t="s">
        <v>5343</v>
      </c>
      <c r="G103" s="183" t="s">
        <v>232</v>
      </c>
      <c r="H103" s="184">
        <v>659</v>
      </c>
      <c r="I103" s="185"/>
      <c r="J103" s="186">
        <f>ROUND(I103*H103,2)</f>
        <v>0</v>
      </c>
      <c r="K103" s="182" t="s">
        <v>233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143</v>
      </c>
      <c r="AT103" s="191" t="s">
        <v>229</v>
      </c>
      <c r="AU103" s="191" t="s">
        <v>82</v>
      </c>
      <c r="AY103" s="19" t="s">
        <v>226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143</v>
      </c>
      <c r="BM103" s="191" t="s">
        <v>5387</v>
      </c>
    </row>
    <row r="104" spans="1:65" s="2" customFormat="1" ht="11.25">
      <c r="A104" s="36"/>
      <c r="B104" s="37"/>
      <c r="C104" s="38"/>
      <c r="D104" s="193" t="s">
        <v>236</v>
      </c>
      <c r="E104" s="38"/>
      <c r="F104" s="194" t="s">
        <v>5345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82</v>
      </c>
    </row>
    <row r="105" spans="1:65" s="2" customFormat="1" ht="24.2" customHeight="1">
      <c r="A105" s="36"/>
      <c r="B105" s="37"/>
      <c r="C105" s="231" t="s">
        <v>258</v>
      </c>
      <c r="D105" s="231" t="s">
        <v>242</v>
      </c>
      <c r="E105" s="232" t="s">
        <v>5346</v>
      </c>
      <c r="F105" s="233" t="s">
        <v>5347</v>
      </c>
      <c r="G105" s="234" t="s">
        <v>608</v>
      </c>
      <c r="H105" s="235">
        <v>19.8</v>
      </c>
      <c r="I105" s="236"/>
      <c r="J105" s="237">
        <f>ROUND(I105*H105,2)</f>
        <v>0</v>
      </c>
      <c r="K105" s="233" t="s">
        <v>19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275</v>
      </c>
      <c r="AT105" s="191" t="s">
        <v>242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143</v>
      </c>
      <c r="BM105" s="191" t="s">
        <v>5388</v>
      </c>
    </row>
    <row r="106" spans="1:65" s="2" customFormat="1" ht="19.5">
      <c r="A106" s="36"/>
      <c r="B106" s="37"/>
      <c r="C106" s="38"/>
      <c r="D106" s="200" t="s">
        <v>737</v>
      </c>
      <c r="E106" s="38"/>
      <c r="F106" s="249" t="s">
        <v>5349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737</v>
      </c>
      <c r="AU106" s="19" t="s">
        <v>82</v>
      </c>
    </row>
    <row r="107" spans="1:65" s="2" customFormat="1" ht="21.75" customHeight="1">
      <c r="A107" s="36"/>
      <c r="B107" s="37"/>
      <c r="C107" s="180" t="s">
        <v>265</v>
      </c>
      <c r="D107" s="180" t="s">
        <v>229</v>
      </c>
      <c r="E107" s="181" t="s">
        <v>5350</v>
      </c>
      <c r="F107" s="182" t="s">
        <v>5351</v>
      </c>
      <c r="G107" s="183" t="s">
        <v>232</v>
      </c>
      <c r="H107" s="184">
        <v>659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143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5389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5353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2" customFormat="1" ht="21.75" customHeight="1">
      <c r="A109" s="36"/>
      <c r="B109" s="37"/>
      <c r="C109" s="180" t="s">
        <v>270</v>
      </c>
      <c r="D109" s="180" t="s">
        <v>229</v>
      </c>
      <c r="E109" s="181" t="s">
        <v>5354</v>
      </c>
      <c r="F109" s="182" t="s">
        <v>5355</v>
      </c>
      <c r="G109" s="183" t="s">
        <v>232</v>
      </c>
      <c r="H109" s="184">
        <v>659</v>
      </c>
      <c r="I109" s="185"/>
      <c r="J109" s="186">
        <f>ROUND(I109*H109,2)</f>
        <v>0</v>
      </c>
      <c r="K109" s="182" t="s">
        <v>233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143</v>
      </c>
      <c r="AT109" s="191" t="s">
        <v>229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143</v>
      </c>
      <c r="BM109" s="191" t="s">
        <v>5390</v>
      </c>
    </row>
    <row r="110" spans="1:65" s="2" customFormat="1" ht="11.25">
      <c r="A110" s="36"/>
      <c r="B110" s="37"/>
      <c r="C110" s="38"/>
      <c r="D110" s="193" t="s">
        <v>236</v>
      </c>
      <c r="E110" s="38"/>
      <c r="F110" s="194" t="s">
        <v>5357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236</v>
      </c>
      <c r="AU110" s="19" t="s">
        <v>82</v>
      </c>
    </row>
    <row r="111" spans="1:65" s="2" customFormat="1" ht="16.5" customHeight="1">
      <c r="A111" s="36"/>
      <c r="B111" s="37"/>
      <c r="C111" s="180" t="s">
        <v>275</v>
      </c>
      <c r="D111" s="180" t="s">
        <v>229</v>
      </c>
      <c r="E111" s="181" t="s">
        <v>5233</v>
      </c>
      <c r="F111" s="182" t="s">
        <v>5234</v>
      </c>
      <c r="G111" s="183" t="s">
        <v>232</v>
      </c>
      <c r="H111" s="184">
        <v>659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143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143</v>
      </c>
      <c r="BM111" s="191" t="s">
        <v>5391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5236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16.5" customHeight="1">
      <c r="A113" s="36"/>
      <c r="B113" s="37"/>
      <c r="C113" s="180" t="s">
        <v>281</v>
      </c>
      <c r="D113" s="180" t="s">
        <v>229</v>
      </c>
      <c r="E113" s="181" t="s">
        <v>595</v>
      </c>
      <c r="F113" s="182" t="s">
        <v>596</v>
      </c>
      <c r="G113" s="183" t="s">
        <v>232</v>
      </c>
      <c r="H113" s="184">
        <v>1977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5392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598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2" customFormat="1" ht="16.5" customHeight="1">
      <c r="A115" s="36"/>
      <c r="B115" s="37"/>
      <c r="C115" s="180" t="s">
        <v>285</v>
      </c>
      <c r="D115" s="180" t="s">
        <v>229</v>
      </c>
      <c r="E115" s="181" t="s">
        <v>5237</v>
      </c>
      <c r="F115" s="182" t="s">
        <v>5238</v>
      </c>
      <c r="G115" s="183" t="s">
        <v>232</v>
      </c>
      <c r="H115" s="184">
        <v>659</v>
      </c>
      <c r="I115" s="185"/>
      <c r="J115" s="186">
        <f>ROUND(I115*H115,2)</f>
        <v>0</v>
      </c>
      <c r="K115" s="182" t="s">
        <v>233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143</v>
      </c>
      <c r="AT115" s="191" t="s">
        <v>229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143</v>
      </c>
      <c r="BM115" s="191" t="s">
        <v>5393</v>
      </c>
    </row>
    <row r="116" spans="1:65" s="2" customFormat="1" ht="11.25">
      <c r="A116" s="36"/>
      <c r="B116" s="37"/>
      <c r="C116" s="38"/>
      <c r="D116" s="193" t="s">
        <v>236</v>
      </c>
      <c r="E116" s="38"/>
      <c r="F116" s="194" t="s">
        <v>5240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82</v>
      </c>
    </row>
    <row r="117" spans="1:65" s="2" customFormat="1" ht="24.2" customHeight="1">
      <c r="A117" s="36"/>
      <c r="B117" s="37"/>
      <c r="C117" s="180" t="s">
        <v>290</v>
      </c>
      <c r="D117" s="180" t="s">
        <v>229</v>
      </c>
      <c r="E117" s="181" t="s">
        <v>5241</v>
      </c>
      <c r="F117" s="182" t="s">
        <v>5242</v>
      </c>
      <c r="G117" s="183" t="s">
        <v>232</v>
      </c>
      <c r="H117" s="184">
        <v>1275.7</v>
      </c>
      <c r="I117" s="185"/>
      <c r="J117" s="186">
        <f>ROUND(I117*H117,2)</f>
        <v>0</v>
      </c>
      <c r="K117" s="182" t="s">
        <v>233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2.9999999999999999E-7</v>
      </c>
      <c r="R117" s="189">
        <f>Q117*H117</f>
        <v>3.8270999999999997E-4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229</v>
      </c>
      <c r="AU117" s="191" t="s">
        <v>82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143</v>
      </c>
      <c r="BM117" s="191" t="s">
        <v>5394</v>
      </c>
    </row>
    <row r="118" spans="1:65" s="2" customFormat="1" ht="11.25">
      <c r="A118" s="36"/>
      <c r="B118" s="37"/>
      <c r="C118" s="38"/>
      <c r="D118" s="193" t="s">
        <v>236</v>
      </c>
      <c r="E118" s="38"/>
      <c r="F118" s="194" t="s">
        <v>5244</v>
      </c>
      <c r="G118" s="38"/>
      <c r="H118" s="38"/>
      <c r="I118" s="195"/>
      <c r="J118" s="38"/>
      <c r="K118" s="38"/>
      <c r="L118" s="41"/>
      <c r="M118" s="196"/>
      <c r="N118" s="197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82</v>
      </c>
    </row>
    <row r="119" spans="1:65" s="2" customFormat="1" ht="16.5" customHeight="1">
      <c r="A119" s="36"/>
      <c r="B119" s="37"/>
      <c r="C119" s="180" t="s">
        <v>294</v>
      </c>
      <c r="D119" s="180" t="s">
        <v>229</v>
      </c>
      <c r="E119" s="181" t="s">
        <v>602</v>
      </c>
      <c r="F119" s="182" t="s">
        <v>603</v>
      </c>
      <c r="G119" s="183" t="s">
        <v>245</v>
      </c>
      <c r="H119" s="184">
        <v>2E-3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143</v>
      </c>
      <c r="BM119" s="191" t="s">
        <v>5395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605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2" customFormat="1" ht="16.5" customHeight="1">
      <c r="A121" s="36"/>
      <c r="B121" s="37"/>
      <c r="C121" s="231" t="s">
        <v>299</v>
      </c>
      <c r="D121" s="231" t="s">
        <v>242</v>
      </c>
      <c r="E121" s="232" t="s">
        <v>5246</v>
      </c>
      <c r="F121" s="233" t="s">
        <v>5247</v>
      </c>
      <c r="G121" s="234" t="s">
        <v>608</v>
      </c>
      <c r="H121" s="235">
        <v>19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275</v>
      </c>
      <c r="AT121" s="191" t="s">
        <v>242</v>
      </c>
      <c r="AU121" s="191" t="s">
        <v>82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143</v>
      </c>
      <c r="BM121" s="191" t="s">
        <v>5396</v>
      </c>
    </row>
    <row r="122" spans="1:65" s="2" customFormat="1" ht="19.5">
      <c r="A122" s="36"/>
      <c r="B122" s="37"/>
      <c r="C122" s="38"/>
      <c r="D122" s="200" t="s">
        <v>737</v>
      </c>
      <c r="E122" s="38"/>
      <c r="F122" s="249" t="s">
        <v>5249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737</v>
      </c>
      <c r="AU122" s="19" t="s">
        <v>82</v>
      </c>
    </row>
    <row r="123" spans="1:65" s="2" customFormat="1" ht="16.5" customHeight="1">
      <c r="A123" s="36"/>
      <c r="B123" s="37"/>
      <c r="C123" s="180" t="s">
        <v>303</v>
      </c>
      <c r="D123" s="180" t="s">
        <v>229</v>
      </c>
      <c r="E123" s="181" t="s">
        <v>5250</v>
      </c>
      <c r="F123" s="182" t="s">
        <v>5251</v>
      </c>
      <c r="G123" s="183" t="s">
        <v>420</v>
      </c>
      <c r="H123" s="184">
        <v>6.59</v>
      </c>
      <c r="I123" s="185"/>
      <c r="J123" s="186">
        <f>ROUND(I123*H123,2)</f>
        <v>0</v>
      </c>
      <c r="K123" s="182" t="s">
        <v>233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143</v>
      </c>
      <c r="AT123" s="191" t="s">
        <v>229</v>
      </c>
      <c r="AU123" s="191" t="s">
        <v>82</v>
      </c>
      <c r="AY123" s="19" t="s">
        <v>226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143</v>
      </c>
      <c r="BM123" s="191" t="s">
        <v>5397</v>
      </c>
    </row>
    <row r="124" spans="1:65" s="2" customFormat="1" ht="11.25">
      <c r="A124" s="36"/>
      <c r="B124" s="37"/>
      <c r="C124" s="38"/>
      <c r="D124" s="193" t="s">
        <v>236</v>
      </c>
      <c r="E124" s="38"/>
      <c r="F124" s="194" t="s">
        <v>5253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236</v>
      </c>
      <c r="AU124" s="19" t="s">
        <v>82</v>
      </c>
    </row>
    <row r="125" spans="1:65" s="2" customFormat="1" ht="16.5" customHeight="1">
      <c r="A125" s="36"/>
      <c r="B125" s="37"/>
      <c r="C125" s="180" t="s">
        <v>8</v>
      </c>
      <c r="D125" s="180" t="s">
        <v>229</v>
      </c>
      <c r="E125" s="181" t="s">
        <v>5160</v>
      </c>
      <c r="F125" s="182" t="s">
        <v>5161</v>
      </c>
      <c r="G125" s="183" t="s">
        <v>420</v>
      </c>
      <c r="H125" s="184">
        <v>6.59</v>
      </c>
      <c r="I125" s="185"/>
      <c r="J125" s="186">
        <f>ROUND(I125*H125,2)</f>
        <v>0</v>
      </c>
      <c r="K125" s="182" t="s">
        <v>233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143</v>
      </c>
      <c r="AT125" s="191" t="s">
        <v>229</v>
      </c>
      <c r="AU125" s="191" t="s">
        <v>82</v>
      </c>
      <c r="AY125" s="19" t="s">
        <v>226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143</v>
      </c>
      <c r="BM125" s="191" t="s">
        <v>5398</v>
      </c>
    </row>
    <row r="126" spans="1:65" s="2" customFormat="1" ht="11.25">
      <c r="A126" s="36"/>
      <c r="B126" s="37"/>
      <c r="C126" s="38"/>
      <c r="D126" s="193" t="s">
        <v>236</v>
      </c>
      <c r="E126" s="38"/>
      <c r="F126" s="194" t="s">
        <v>5163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82</v>
      </c>
    </row>
    <row r="127" spans="1:65" s="2" customFormat="1" ht="16.5" customHeight="1">
      <c r="A127" s="36"/>
      <c r="B127" s="37"/>
      <c r="C127" s="180" t="s">
        <v>234</v>
      </c>
      <c r="D127" s="180" t="s">
        <v>229</v>
      </c>
      <c r="E127" s="181" t="s">
        <v>5164</v>
      </c>
      <c r="F127" s="182" t="s">
        <v>5165</v>
      </c>
      <c r="G127" s="183" t="s">
        <v>420</v>
      </c>
      <c r="H127" s="184">
        <v>6.59</v>
      </c>
      <c r="I127" s="185"/>
      <c r="J127" s="186">
        <f>ROUND(I127*H127,2)</f>
        <v>0</v>
      </c>
      <c r="K127" s="182" t="s">
        <v>233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229</v>
      </c>
      <c r="AU127" s="191" t="s">
        <v>82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143</v>
      </c>
      <c r="BM127" s="191" t="s">
        <v>5399</v>
      </c>
    </row>
    <row r="128" spans="1:65" s="2" customFormat="1" ht="11.25">
      <c r="A128" s="36"/>
      <c r="B128" s="37"/>
      <c r="C128" s="38"/>
      <c r="D128" s="193" t="s">
        <v>236</v>
      </c>
      <c r="E128" s="38"/>
      <c r="F128" s="194" t="s">
        <v>5167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236</v>
      </c>
      <c r="AU128" s="19" t="s">
        <v>82</v>
      </c>
    </row>
    <row r="129" spans="1:65" s="2" customFormat="1" ht="16.5" customHeight="1">
      <c r="A129" s="36"/>
      <c r="B129" s="37"/>
      <c r="C129" s="180" t="s">
        <v>316</v>
      </c>
      <c r="D129" s="180" t="s">
        <v>229</v>
      </c>
      <c r="E129" s="181" t="s">
        <v>4958</v>
      </c>
      <c r="F129" s="182" t="s">
        <v>4959</v>
      </c>
      <c r="G129" s="183" t="s">
        <v>245</v>
      </c>
      <c r="H129" s="184">
        <v>1.665</v>
      </c>
      <c r="I129" s="185"/>
      <c r="J129" s="186">
        <f>ROUND(I129*H129,2)</f>
        <v>0</v>
      </c>
      <c r="K129" s="182" t="s">
        <v>233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143</v>
      </c>
      <c r="AT129" s="191" t="s">
        <v>229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143</v>
      </c>
      <c r="BM129" s="191" t="s">
        <v>5400</v>
      </c>
    </row>
    <row r="130" spans="1:65" s="2" customFormat="1" ht="11.25">
      <c r="A130" s="36"/>
      <c r="B130" s="37"/>
      <c r="C130" s="38"/>
      <c r="D130" s="193" t="s">
        <v>236</v>
      </c>
      <c r="E130" s="38"/>
      <c r="F130" s="194" t="s">
        <v>4961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5372</v>
      </c>
      <c r="F131" s="178" t="s">
        <v>5373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SUM(P132:P144)</f>
        <v>0</v>
      </c>
      <c r="Q131" s="172"/>
      <c r="R131" s="173">
        <f>SUM(R132:R144)</f>
        <v>0</v>
      </c>
      <c r="S131" s="172"/>
      <c r="T131" s="174">
        <f>SUM(T132:T144)</f>
        <v>0</v>
      </c>
      <c r="AR131" s="175" t="s">
        <v>80</v>
      </c>
      <c r="AT131" s="176" t="s">
        <v>72</v>
      </c>
      <c r="AU131" s="176" t="s">
        <v>80</v>
      </c>
      <c r="AY131" s="175" t="s">
        <v>226</v>
      </c>
      <c r="BK131" s="177">
        <f>SUM(BK132:BK144)</f>
        <v>0</v>
      </c>
    </row>
    <row r="132" spans="1:65" s="2" customFormat="1" ht="16.5" customHeight="1">
      <c r="A132" s="36"/>
      <c r="B132" s="37"/>
      <c r="C132" s="180" t="s">
        <v>321</v>
      </c>
      <c r="D132" s="180" t="s">
        <v>229</v>
      </c>
      <c r="E132" s="181" t="s">
        <v>602</v>
      </c>
      <c r="F132" s="182" t="s">
        <v>603</v>
      </c>
      <c r="G132" s="183" t="s">
        <v>245</v>
      </c>
      <c r="H132" s="184">
        <v>3.0000000000000001E-3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143</v>
      </c>
      <c r="BM132" s="191" t="s">
        <v>5401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605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2" customFormat="1" ht="16.5" customHeight="1">
      <c r="A134" s="36"/>
      <c r="B134" s="37"/>
      <c r="C134" s="231" t="s">
        <v>325</v>
      </c>
      <c r="D134" s="231" t="s">
        <v>242</v>
      </c>
      <c r="E134" s="232" t="s">
        <v>5260</v>
      </c>
      <c r="F134" s="233" t="s">
        <v>5261</v>
      </c>
      <c r="G134" s="234" t="s">
        <v>608</v>
      </c>
      <c r="H134" s="235">
        <v>3.2949999999999999</v>
      </c>
      <c r="I134" s="236"/>
      <c r="J134" s="237">
        <f>ROUND(I134*H134,2)</f>
        <v>0</v>
      </c>
      <c r="K134" s="233" t="s">
        <v>19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275</v>
      </c>
      <c r="AT134" s="191" t="s">
        <v>242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143</v>
      </c>
      <c r="BM134" s="191" t="s">
        <v>5402</v>
      </c>
    </row>
    <row r="135" spans="1:65" s="2" customFormat="1" ht="16.5" customHeight="1">
      <c r="A135" s="36"/>
      <c r="B135" s="37"/>
      <c r="C135" s="180" t="s">
        <v>332</v>
      </c>
      <c r="D135" s="180" t="s">
        <v>229</v>
      </c>
      <c r="E135" s="181" t="s">
        <v>5263</v>
      </c>
      <c r="F135" s="182" t="s">
        <v>5264</v>
      </c>
      <c r="G135" s="183" t="s">
        <v>232</v>
      </c>
      <c r="H135" s="184">
        <v>1977</v>
      </c>
      <c r="I135" s="185"/>
      <c r="J135" s="186">
        <f>ROUND(I135*H135,2)</f>
        <v>0</v>
      </c>
      <c r="K135" s="182" t="s">
        <v>233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143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143</v>
      </c>
      <c r="BM135" s="191" t="s">
        <v>5403</v>
      </c>
    </row>
    <row r="136" spans="1:65" s="2" customFormat="1" ht="11.25">
      <c r="A136" s="36"/>
      <c r="B136" s="37"/>
      <c r="C136" s="38"/>
      <c r="D136" s="193" t="s">
        <v>236</v>
      </c>
      <c r="E136" s="38"/>
      <c r="F136" s="194" t="s">
        <v>5266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82</v>
      </c>
    </row>
    <row r="137" spans="1:65" s="2" customFormat="1" ht="16.5" customHeight="1">
      <c r="A137" s="36"/>
      <c r="B137" s="37"/>
      <c r="C137" s="180" t="s">
        <v>7</v>
      </c>
      <c r="D137" s="180" t="s">
        <v>229</v>
      </c>
      <c r="E137" s="181" t="s">
        <v>5250</v>
      </c>
      <c r="F137" s="182" t="s">
        <v>5251</v>
      </c>
      <c r="G137" s="183" t="s">
        <v>420</v>
      </c>
      <c r="H137" s="184">
        <v>6.59</v>
      </c>
      <c r="I137" s="185"/>
      <c r="J137" s="186">
        <f>ROUND(I137*H137,2)</f>
        <v>0</v>
      </c>
      <c r="K137" s="182" t="s">
        <v>233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143</v>
      </c>
      <c r="AT137" s="191" t="s">
        <v>229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143</v>
      </c>
      <c r="BM137" s="191" t="s">
        <v>5404</v>
      </c>
    </row>
    <row r="138" spans="1:65" s="2" customFormat="1" ht="11.25">
      <c r="A138" s="36"/>
      <c r="B138" s="37"/>
      <c r="C138" s="38"/>
      <c r="D138" s="193" t="s">
        <v>236</v>
      </c>
      <c r="E138" s="38"/>
      <c r="F138" s="194" t="s">
        <v>5253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236</v>
      </c>
      <c r="AU138" s="19" t="s">
        <v>82</v>
      </c>
    </row>
    <row r="139" spans="1:65" s="2" customFormat="1" ht="16.5" customHeight="1">
      <c r="A139" s="36"/>
      <c r="B139" s="37"/>
      <c r="C139" s="180" t="s">
        <v>341</v>
      </c>
      <c r="D139" s="180" t="s">
        <v>229</v>
      </c>
      <c r="E139" s="181" t="s">
        <v>5160</v>
      </c>
      <c r="F139" s="182" t="s">
        <v>5161</v>
      </c>
      <c r="G139" s="183" t="s">
        <v>420</v>
      </c>
      <c r="H139" s="184">
        <v>6.59</v>
      </c>
      <c r="I139" s="185"/>
      <c r="J139" s="186">
        <f>ROUND(I139*H139,2)</f>
        <v>0</v>
      </c>
      <c r="K139" s="182" t="s">
        <v>233</v>
      </c>
      <c r="L139" s="41"/>
      <c r="M139" s="187" t="s">
        <v>19</v>
      </c>
      <c r="N139" s="188" t="s">
        <v>44</v>
      </c>
      <c r="O139" s="66"/>
      <c r="P139" s="189">
        <f>O139*H139</f>
        <v>0</v>
      </c>
      <c r="Q139" s="189">
        <v>0</v>
      </c>
      <c r="R139" s="189">
        <f>Q139*H139</f>
        <v>0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143</v>
      </c>
      <c r="AT139" s="191" t="s">
        <v>229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143</v>
      </c>
      <c r="BM139" s="191" t="s">
        <v>5405</v>
      </c>
    </row>
    <row r="140" spans="1:65" s="2" customFormat="1" ht="11.25">
      <c r="A140" s="36"/>
      <c r="B140" s="37"/>
      <c r="C140" s="38"/>
      <c r="D140" s="193" t="s">
        <v>236</v>
      </c>
      <c r="E140" s="38"/>
      <c r="F140" s="194" t="s">
        <v>5163</v>
      </c>
      <c r="G140" s="38"/>
      <c r="H140" s="38"/>
      <c r="I140" s="195"/>
      <c r="J140" s="38"/>
      <c r="K140" s="38"/>
      <c r="L140" s="41"/>
      <c r="M140" s="196"/>
      <c r="N140" s="197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236</v>
      </c>
      <c r="AU140" s="19" t="s">
        <v>82</v>
      </c>
    </row>
    <row r="141" spans="1:65" s="2" customFormat="1" ht="16.5" customHeight="1">
      <c r="A141" s="36"/>
      <c r="B141" s="37"/>
      <c r="C141" s="180" t="s">
        <v>346</v>
      </c>
      <c r="D141" s="180" t="s">
        <v>229</v>
      </c>
      <c r="E141" s="181" t="s">
        <v>5164</v>
      </c>
      <c r="F141" s="182" t="s">
        <v>5165</v>
      </c>
      <c r="G141" s="183" t="s">
        <v>420</v>
      </c>
      <c r="H141" s="184">
        <v>6.59</v>
      </c>
      <c r="I141" s="185"/>
      <c r="J141" s="186">
        <f>ROUND(I141*H141,2)</f>
        <v>0</v>
      </c>
      <c r="K141" s="182" t="s">
        <v>233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143</v>
      </c>
      <c r="AT141" s="191" t="s">
        <v>229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143</v>
      </c>
      <c r="BM141" s="191" t="s">
        <v>5406</v>
      </c>
    </row>
    <row r="142" spans="1:65" s="2" customFormat="1" ht="11.25">
      <c r="A142" s="36"/>
      <c r="B142" s="37"/>
      <c r="C142" s="38"/>
      <c r="D142" s="193" t="s">
        <v>236</v>
      </c>
      <c r="E142" s="38"/>
      <c r="F142" s="194" t="s">
        <v>5167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236</v>
      </c>
      <c r="AU142" s="19" t="s">
        <v>82</v>
      </c>
    </row>
    <row r="143" spans="1:65" s="2" customFormat="1" ht="24.2" customHeight="1">
      <c r="A143" s="36"/>
      <c r="B143" s="37"/>
      <c r="C143" s="180" t="s">
        <v>351</v>
      </c>
      <c r="D143" s="180" t="s">
        <v>229</v>
      </c>
      <c r="E143" s="181" t="s">
        <v>589</v>
      </c>
      <c r="F143" s="182" t="s">
        <v>590</v>
      </c>
      <c r="G143" s="183" t="s">
        <v>245</v>
      </c>
      <c r="H143" s="184">
        <v>4.0000000000000001E-3</v>
      </c>
      <c r="I143" s="185"/>
      <c r="J143" s="186">
        <f>ROUND(I143*H143,2)</f>
        <v>0</v>
      </c>
      <c r="K143" s="182" t="s">
        <v>233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143</v>
      </c>
      <c r="AT143" s="191" t="s">
        <v>229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143</v>
      </c>
      <c r="BM143" s="191" t="s">
        <v>5407</v>
      </c>
    </row>
    <row r="144" spans="1:65" s="2" customFormat="1" ht="11.25">
      <c r="A144" s="36"/>
      <c r="B144" s="37"/>
      <c r="C144" s="38"/>
      <c r="D144" s="193" t="s">
        <v>236</v>
      </c>
      <c r="E144" s="38"/>
      <c r="F144" s="194" t="s">
        <v>592</v>
      </c>
      <c r="G144" s="38"/>
      <c r="H144" s="38"/>
      <c r="I144" s="195"/>
      <c r="J144" s="38"/>
      <c r="K144" s="38"/>
      <c r="L144" s="41"/>
      <c r="M144" s="241"/>
      <c r="N144" s="242"/>
      <c r="O144" s="243"/>
      <c r="P144" s="243"/>
      <c r="Q144" s="243"/>
      <c r="R144" s="243"/>
      <c r="S144" s="243"/>
      <c r="T144" s="244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236</v>
      </c>
      <c r="AU144" s="19" t="s">
        <v>82</v>
      </c>
    </row>
    <row r="145" spans="1:31" s="2" customFormat="1" ht="6.95" customHeight="1">
      <c r="A145" s="36"/>
      <c r="B145" s="49"/>
      <c r="C145" s="50"/>
      <c r="D145" s="50"/>
      <c r="E145" s="50"/>
      <c r="F145" s="50"/>
      <c r="G145" s="50"/>
      <c r="H145" s="50"/>
      <c r="I145" s="50"/>
      <c r="J145" s="50"/>
      <c r="K145" s="50"/>
      <c r="L145" s="41"/>
      <c r="M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</row>
  </sheetData>
  <sheetProtection algorithmName="SHA-512" hashValue="2hctd9dtXYjA+9u0NLnDAqLgWT5I6wuRmCDwUcl5RAPU73Lhdy2GPiW67FpkAwjtk+6ZCslFNaOtXpgEaa8yZA==" saltValue="z870zJO7HY51JIEoi/g3561YOu+yXbvdK5not45jQ2SbvVPJtxGTTL0hw0cvcXTl5s3UELjEnOO7t5SSSKQIvA==" spinCount="100000" sheet="1" objects="1" scenarios="1" formatColumns="0" formatRows="0" autoFilter="0"/>
  <autoFilter ref="C93:K144" xr:uid="{00000000-0009-0000-0000-000014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400-000000000000}"/>
    <hyperlink ref="F102" r:id="rId2" xr:uid="{00000000-0004-0000-1400-000001000000}"/>
    <hyperlink ref="F104" r:id="rId3" xr:uid="{00000000-0004-0000-1400-000002000000}"/>
    <hyperlink ref="F108" r:id="rId4" xr:uid="{00000000-0004-0000-1400-000003000000}"/>
    <hyperlink ref="F110" r:id="rId5" xr:uid="{00000000-0004-0000-1400-000004000000}"/>
    <hyperlink ref="F112" r:id="rId6" xr:uid="{00000000-0004-0000-1400-000005000000}"/>
    <hyperlink ref="F114" r:id="rId7" xr:uid="{00000000-0004-0000-1400-000006000000}"/>
    <hyperlink ref="F116" r:id="rId8" xr:uid="{00000000-0004-0000-1400-000007000000}"/>
    <hyperlink ref="F118" r:id="rId9" xr:uid="{00000000-0004-0000-1400-000008000000}"/>
    <hyperlink ref="F120" r:id="rId10" xr:uid="{00000000-0004-0000-1400-000009000000}"/>
    <hyperlink ref="F124" r:id="rId11" xr:uid="{00000000-0004-0000-1400-00000A000000}"/>
    <hyperlink ref="F126" r:id="rId12" xr:uid="{00000000-0004-0000-1400-00000B000000}"/>
    <hyperlink ref="F128" r:id="rId13" xr:uid="{00000000-0004-0000-1400-00000C000000}"/>
    <hyperlink ref="F130" r:id="rId14" xr:uid="{00000000-0004-0000-1400-00000D000000}"/>
    <hyperlink ref="F133" r:id="rId15" xr:uid="{00000000-0004-0000-1400-00000E000000}"/>
    <hyperlink ref="F136" r:id="rId16" xr:uid="{00000000-0004-0000-1400-00000F000000}"/>
    <hyperlink ref="F138" r:id="rId17" xr:uid="{00000000-0004-0000-1400-000010000000}"/>
    <hyperlink ref="F140" r:id="rId18" xr:uid="{00000000-0004-0000-1400-000011000000}"/>
    <hyperlink ref="F142" r:id="rId19" xr:uid="{00000000-0004-0000-1400-000012000000}"/>
    <hyperlink ref="F144" r:id="rId20" xr:uid="{00000000-0004-0000-14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159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5408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ROUND((SUM(BE94:BE148)),  2)</f>
        <v>0</v>
      </c>
      <c r="G37" s="36"/>
      <c r="H37" s="36"/>
      <c r="I37" s="126">
        <v>0.21</v>
      </c>
      <c r="J37" s="125">
        <f>ROUND(((SUM(BE94:BE148))*I37),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ROUND((SUM(BF94:BF148)),  2)</f>
        <v>0</v>
      </c>
      <c r="G38" s="36"/>
      <c r="H38" s="36"/>
      <c r="I38" s="126">
        <v>0.15</v>
      </c>
      <c r="J38" s="125">
        <f>ROUND(((SUM(BF94:BF148))*I38),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ROUND((SUM(BG94:BG148)),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ROUND((SUM(BH94:BH148)),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ROUND((SUM(BI94:BI148)),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04.1.6 - KEŘE 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5409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5410</v>
      </c>
      <c r="E70" s="150"/>
      <c r="F70" s="150"/>
      <c r="G70" s="150"/>
      <c r="H70" s="150"/>
      <c r="I70" s="150"/>
      <c r="J70" s="151">
        <f>J131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689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197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563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04.1.6 - KEŘE - výsadby, rozvojová  péče (do konce veget.období)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0.17600000000000002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572</v>
      </c>
      <c r="F95" s="167" t="s">
        <v>573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P96+P131</f>
        <v>0</v>
      </c>
      <c r="Q95" s="172"/>
      <c r="R95" s="173">
        <f>R96+R131</f>
        <v>0.17600000000000002</v>
      </c>
      <c r="S95" s="172"/>
      <c r="T95" s="174">
        <f>T96+T131</f>
        <v>0</v>
      </c>
      <c r="AR95" s="175" t="s">
        <v>80</v>
      </c>
      <c r="AT95" s="176" t="s">
        <v>72</v>
      </c>
      <c r="AU95" s="176" t="s">
        <v>73</v>
      </c>
      <c r="AY95" s="175" t="s">
        <v>226</v>
      </c>
      <c r="BK95" s="177">
        <f>BK96+BK131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5411</v>
      </c>
      <c r="F96" s="178" t="s">
        <v>5412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SUM(P97:P130)</f>
        <v>0</v>
      </c>
      <c r="Q96" s="172"/>
      <c r="R96" s="173">
        <f>SUM(R97:R130)</f>
        <v>0.17600000000000002</v>
      </c>
      <c r="S96" s="172"/>
      <c r="T96" s="174">
        <f>SUM(T97:T130)</f>
        <v>0</v>
      </c>
      <c r="AR96" s="175" t="s">
        <v>80</v>
      </c>
      <c r="AT96" s="176" t="s">
        <v>72</v>
      </c>
      <c r="AU96" s="176" t="s">
        <v>80</v>
      </c>
      <c r="AY96" s="175" t="s">
        <v>226</v>
      </c>
      <c r="BK96" s="177">
        <f>SUM(BK97:BK130)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229</v>
      </c>
      <c r="E97" s="181" t="s">
        <v>4969</v>
      </c>
      <c r="F97" s="182" t="s">
        <v>1243</v>
      </c>
      <c r="G97" s="183" t="s">
        <v>420</v>
      </c>
      <c r="H97" s="184">
        <v>0.8</v>
      </c>
      <c r="I97" s="185"/>
      <c r="J97" s="186">
        <f>ROUND(I97*H97,2)</f>
        <v>0</v>
      </c>
      <c r="K97" s="182" t="s">
        <v>233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143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143</v>
      </c>
      <c r="BM97" s="191" t="s">
        <v>5413</v>
      </c>
    </row>
    <row r="98" spans="1:65" s="2" customFormat="1" ht="11.25">
      <c r="A98" s="36"/>
      <c r="B98" s="37"/>
      <c r="C98" s="38"/>
      <c r="D98" s="193" t="s">
        <v>236</v>
      </c>
      <c r="E98" s="38"/>
      <c r="F98" s="194" t="s">
        <v>4971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236</v>
      </c>
      <c r="AU98" s="19" t="s">
        <v>82</v>
      </c>
    </row>
    <row r="99" spans="1:65" s="2" customFormat="1" ht="24.2" customHeight="1">
      <c r="A99" s="36"/>
      <c r="B99" s="37"/>
      <c r="C99" s="180" t="s">
        <v>82</v>
      </c>
      <c r="D99" s="180" t="s">
        <v>229</v>
      </c>
      <c r="E99" s="181" t="s">
        <v>4972</v>
      </c>
      <c r="F99" s="182" t="s">
        <v>4973</v>
      </c>
      <c r="G99" s="183" t="s">
        <v>245</v>
      </c>
      <c r="H99" s="184">
        <v>1.32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229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5414</v>
      </c>
    </row>
    <row r="100" spans="1:65" s="2" customFormat="1" ht="24.2" customHeight="1">
      <c r="A100" s="36"/>
      <c r="B100" s="37"/>
      <c r="C100" s="180" t="s">
        <v>90</v>
      </c>
      <c r="D100" s="180" t="s">
        <v>229</v>
      </c>
      <c r="E100" s="181" t="s">
        <v>5415</v>
      </c>
      <c r="F100" s="182" t="s">
        <v>5416</v>
      </c>
      <c r="G100" s="183" t="s">
        <v>261</v>
      </c>
      <c r="H100" s="184">
        <v>11</v>
      </c>
      <c r="I100" s="185"/>
      <c r="J100" s="186">
        <f>ROUND(I100*H100,2)</f>
        <v>0</v>
      </c>
      <c r="K100" s="182" t="s">
        <v>233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143</v>
      </c>
      <c r="AT100" s="191" t="s">
        <v>229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143</v>
      </c>
      <c r="BM100" s="191" t="s">
        <v>5417</v>
      </c>
    </row>
    <row r="101" spans="1:65" s="2" customFormat="1" ht="11.25">
      <c r="A101" s="36"/>
      <c r="B101" s="37"/>
      <c r="C101" s="38"/>
      <c r="D101" s="193" t="s">
        <v>236</v>
      </c>
      <c r="E101" s="38"/>
      <c r="F101" s="194" t="s">
        <v>5418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82</v>
      </c>
    </row>
    <row r="102" spans="1:65" s="2" customFormat="1" ht="16.5" customHeight="1">
      <c r="A102" s="36"/>
      <c r="B102" s="37"/>
      <c r="C102" s="180" t="s">
        <v>143</v>
      </c>
      <c r="D102" s="180" t="s">
        <v>229</v>
      </c>
      <c r="E102" s="181" t="s">
        <v>5060</v>
      </c>
      <c r="F102" s="182" t="s">
        <v>5061</v>
      </c>
      <c r="G102" s="183" t="s">
        <v>420</v>
      </c>
      <c r="H102" s="184">
        <v>0.8</v>
      </c>
      <c r="I102" s="185"/>
      <c r="J102" s="186">
        <f>ROUND(I102*H102,2)</f>
        <v>0</v>
      </c>
      <c r="K102" s="182" t="s">
        <v>233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143</v>
      </c>
      <c r="AT102" s="191" t="s">
        <v>229</v>
      </c>
      <c r="AU102" s="191" t="s">
        <v>82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143</v>
      </c>
      <c r="BM102" s="191" t="s">
        <v>5419</v>
      </c>
    </row>
    <row r="103" spans="1:65" s="2" customFormat="1" ht="11.25">
      <c r="A103" s="36"/>
      <c r="B103" s="37"/>
      <c r="C103" s="38"/>
      <c r="D103" s="193" t="s">
        <v>236</v>
      </c>
      <c r="E103" s="38"/>
      <c r="F103" s="194" t="s">
        <v>5063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82</v>
      </c>
    </row>
    <row r="104" spans="1:65" s="2" customFormat="1" ht="16.5" customHeight="1">
      <c r="A104" s="36"/>
      <c r="B104" s="37"/>
      <c r="C104" s="231" t="s">
        <v>258</v>
      </c>
      <c r="D104" s="231" t="s">
        <v>242</v>
      </c>
      <c r="E104" s="232" t="s">
        <v>5064</v>
      </c>
      <c r="F104" s="233" t="s">
        <v>5065</v>
      </c>
      <c r="G104" s="234" t="s">
        <v>420</v>
      </c>
      <c r="H104" s="235">
        <v>0.8</v>
      </c>
      <c r="I104" s="236"/>
      <c r="J104" s="237">
        <f>ROUND(I104*H104,2)</f>
        <v>0</v>
      </c>
      <c r="K104" s="233" t="s">
        <v>233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0.22</v>
      </c>
      <c r="R104" s="189">
        <f>Q104*H104</f>
        <v>0.17600000000000002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275</v>
      </c>
      <c r="AT104" s="191" t="s">
        <v>242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143</v>
      </c>
      <c r="BM104" s="191" t="s">
        <v>5420</v>
      </c>
    </row>
    <row r="105" spans="1:65" s="2" customFormat="1" ht="24.2" customHeight="1">
      <c r="A105" s="36"/>
      <c r="B105" s="37"/>
      <c r="C105" s="180" t="s">
        <v>265</v>
      </c>
      <c r="D105" s="180" t="s">
        <v>229</v>
      </c>
      <c r="E105" s="181" t="s">
        <v>5421</v>
      </c>
      <c r="F105" s="182" t="s">
        <v>5422</v>
      </c>
      <c r="G105" s="183" t="s">
        <v>261</v>
      </c>
      <c r="H105" s="184">
        <v>11</v>
      </c>
      <c r="I105" s="185"/>
      <c r="J105" s="186">
        <f>ROUND(I105*H105,2)</f>
        <v>0</v>
      </c>
      <c r="K105" s="182" t="s">
        <v>233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143</v>
      </c>
      <c r="AT105" s="191" t="s">
        <v>229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143</v>
      </c>
      <c r="BM105" s="191" t="s">
        <v>5423</v>
      </c>
    </row>
    <row r="106" spans="1:65" s="2" customFormat="1" ht="11.25">
      <c r="A106" s="36"/>
      <c r="B106" s="37"/>
      <c r="C106" s="38"/>
      <c r="D106" s="193" t="s">
        <v>236</v>
      </c>
      <c r="E106" s="38"/>
      <c r="F106" s="194" t="s">
        <v>5424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236</v>
      </c>
      <c r="AU106" s="19" t="s">
        <v>82</v>
      </c>
    </row>
    <row r="107" spans="1:65" s="2" customFormat="1" ht="21.75" customHeight="1">
      <c r="A107" s="36"/>
      <c r="B107" s="37"/>
      <c r="C107" s="231" t="s">
        <v>270</v>
      </c>
      <c r="D107" s="231" t="s">
        <v>242</v>
      </c>
      <c r="E107" s="232" t="s">
        <v>5425</v>
      </c>
      <c r="F107" s="233" t="s">
        <v>5426</v>
      </c>
      <c r="G107" s="234" t="s">
        <v>261</v>
      </c>
      <c r="H107" s="235">
        <v>3</v>
      </c>
      <c r="I107" s="236"/>
      <c r="J107" s="237">
        <f>ROUND(I107*H107,2)</f>
        <v>0</v>
      </c>
      <c r="K107" s="233" t="s">
        <v>19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275</v>
      </c>
      <c r="AT107" s="191" t="s">
        <v>242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5427</v>
      </c>
    </row>
    <row r="108" spans="1:65" s="2" customFormat="1" ht="21.75" customHeight="1">
      <c r="A108" s="36"/>
      <c r="B108" s="37"/>
      <c r="C108" s="231" t="s">
        <v>275</v>
      </c>
      <c r="D108" s="231" t="s">
        <v>242</v>
      </c>
      <c r="E108" s="232" t="s">
        <v>5428</v>
      </c>
      <c r="F108" s="233" t="s">
        <v>5429</v>
      </c>
      <c r="G108" s="234" t="s">
        <v>261</v>
      </c>
      <c r="H108" s="235">
        <v>3</v>
      </c>
      <c r="I108" s="236"/>
      <c r="J108" s="237">
        <f>ROUND(I108*H108,2)</f>
        <v>0</v>
      </c>
      <c r="K108" s="233" t="s">
        <v>19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275</v>
      </c>
      <c r="AT108" s="191" t="s">
        <v>242</v>
      </c>
      <c r="AU108" s="191" t="s">
        <v>82</v>
      </c>
      <c r="AY108" s="19" t="s">
        <v>226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143</v>
      </c>
      <c r="BM108" s="191" t="s">
        <v>5430</v>
      </c>
    </row>
    <row r="109" spans="1:65" s="2" customFormat="1" ht="21.75" customHeight="1">
      <c r="A109" s="36"/>
      <c r="B109" s="37"/>
      <c r="C109" s="231" t="s">
        <v>281</v>
      </c>
      <c r="D109" s="231" t="s">
        <v>242</v>
      </c>
      <c r="E109" s="232" t="s">
        <v>5431</v>
      </c>
      <c r="F109" s="233" t="s">
        <v>5432</v>
      </c>
      <c r="G109" s="234" t="s">
        <v>261</v>
      </c>
      <c r="H109" s="235">
        <v>2</v>
      </c>
      <c r="I109" s="236"/>
      <c r="J109" s="237">
        <f>ROUND(I109*H109,2)</f>
        <v>0</v>
      </c>
      <c r="K109" s="233" t="s">
        <v>19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275</v>
      </c>
      <c r="AT109" s="191" t="s">
        <v>242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143</v>
      </c>
      <c r="BM109" s="191" t="s">
        <v>5433</v>
      </c>
    </row>
    <row r="110" spans="1:65" s="2" customFormat="1" ht="21.75" customHeight="1">
      <c r="A110" s="36"/>
      <c r="B110" s="37"/>
      <c r="C110" s="231" t="s">
        <v>285</v>
      </c>
      <c r="D110" s="231" t="s">
        <v>242</v>
      </c>
      <c r="E110" s="232" t="s">
        <v>5434</v>
      </c>
      <c r="F110" s="233" t="s">
        <v>5435</v>
      </c>
      <c r="G110" s="234" t="s">
        <v>261</v>
      </c>
      <c r="H110" s="235">
        <v>3</v>
      </c>
      <c r="I110" s="236"/>
      <c r="J110" s="237">
        <f>ROUND(I110*H110,2)</f>
        <v>0</v>
      </c>
      <c r="K110" s="233" t="s">
        <v>19</v>
      </c>
      <c r="L110" s="238"/>
      <c r="M110" s="239" t="s">
        <v>19</v>
      </c>
      <c r="N110" s="240" t="s">
        <v>44</v>
      </c>
      <c r="O110" s="66"/>
      <c r="P110" s="189">
        <f>O110*H110</f>
        <v>0</v>
      </c>
      <c r="Q110" s="189">
        <v>0</v>
      </c>
      <c r="R110" s="189">
        <f>Q110*H110</f>
        <v>0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275</v>
      </c>
      <c r="AT110" s="191" t="s">
        <v>242</v>
      </c>
      <c r="AU110" s="191" t="s">
        <v>82</v>
      </c>
      <c r="AY110" s="19" t="s">
        <v>226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143</v>
      </c>
      <c r="BM110" s="191" t="s">
        <v>5436</v>
      </c>
    </row>
    <row r="111" spans="1:65" s="2" customFormat="1" ht="21.75" customHeight="1">
      <c r="A111" s="36"/>
      <c r="B111" s="37"/>
      <c r="C111" s="180" t="s">
        <v>290</v>
      </c>
      <c r="D111" s="180" t="s">
        <v>229</v>
      </c>
      <c r="E111" s="181" t="s">
        <v>5437</v>
      </c>
      <c r="F111" s="182" t="s">
        <v>5438</v>
      </c>
      <c r="G111" s="183" t="s">
        <v>261</v>
      </c>
      <c r="H111" s="184">
        <v>11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143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143</v>
      </c>
      <c r="BM111" s="191" t="s">
        <v>5439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5440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16.5" customHeight="1">
      <c r="A113" s="36"/>
      <c r="B113" s="37"/>
      <c r="C113" s="180" t="s">
        <v>294</v>
      </c>
      <c r="D113" s="180" t="s">
        <v>229</v>
      </c>
      <c r="E113" s="181" t="s">
        <v>5026</v>
      </c>
      <c r="F113" s="182" t="s">
        <v>5027</v>
      </c>
      <c r="G113" s="183" t="s">
        <v>232</v>
      </c>
      <c r="H113" s="184">
        <v>2.75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5441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5029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2" customFormat="1" ht="16.5" customHeight="1">
      <c r="A115" s="36"/>
      <c r="B115" s="37"/>
      <c r="C115" s="231" t="s">
        <v>299</v>
      </c>
      <c r="D115" s="231" t="s">
        <v>242</v>
      </c>
      <c r="E115" s="232" t="s">
        <v>5030</v>
      </c>
      <c r="F115" s="233" t="s">
        <v>5031</v>
      </c>
      <c r="G115" s="234" t="s">
        <v>420</v>
      </c>
      <c r="H115" s="235">
        <v>0.27500000000000002</v>
      </c>
      <c r="I115" s="236"/>
      <c r="J115" s="237">
        <f>ROUND(I115*H115,2)</f>
        <v>0</v>
      </c>
      <c r="K115" s="233" t="s">
        <v>19</v>
      </c>
      <c r="L115" s="238"/>
      <c r="M115" s="239" t="s">
        <v>19</v>
      </c>
      <c r="N115" s="240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275</v>
      </c>
      <c r="AT115" s="191" t="s">
        <v>242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143</v>
      </c>
      <c r="BM115" s="191" t="s">
        <v>5442</v>
      </c>
    </row>
    <row r="116" spans="1:65" s="2" customFormat="1" ht="24.2" customHeight="1">
      <c r="A116" s="36"/>
      <c r="B116" s="37"/>
      <c r="C116" s="180" t="s">
        <v>303</v>
      </c>
      <c r="D116" s="180" t="s">
        <v>229</v>
      </c>
      <c r="E116" s="181" t="s">
        <v>5143</v>
      </c>
      <c r="F116" s="182" t="s">
        <v>5144</v>
      </c>
      <c r="G116" s="183" t="s">
        <v>245</v>
      </c>
      <c r="H116" s="184">
        <v>1E-3</v>
      </c>
      <c r="I116" s="185"/>
      <c r="J116" s="186">
        <f>ROUND(I116*H116,2)</f>
        <v>0</v>
      </c>
      <c r="K116" s="182" t="s">
        <v>233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143</v>
      </c>
      <c r="AT116" s="191" t="s">
        <v>229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143</v>
      </c>
      <c r="BM116" s="191" t="s">
        <v>5443</v>
      </c>
    </row>
    <row r="117" spans="1:65" s="2" customFormat="1" ht="11.25">
      <c r="A117" s="36"/>
      <c r="B117" s="37"/>
      <c r="C117" s="38"/>
      <c r="D117" s="193" t="s">
        <v>236</v>
      </c>
      <c r="E117" s="38"/>
      <c r="F117" s="194" t="s">
        <v>5146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236</v>
      </c>
      <c r="AU117" s="19" t="s">
        <v>82</v>
      </c>
    </row>
    <row r="118" spans="1:65" s="2" customFormat="1" ht="16.5" customHeight="1">
      <c r="A118" s="36"/>
      <c r="B118" s="37"/>
      <c r="C118" s="231" t="s">
        <v>8</v>
      </c>
      <c r="D118" s="231" t="s">
        <v>242</v>
      </c>
      <c r="E118" s="232" t="s">
        <v>5147</v>
      </c>
      <c r="F118" s="233" t="s">
        <v>5148</v>
      </c>
      <c r="G118" s="234" t="s">
        <v>261</v>
      </c>
      <c r="H118" s="235">
        <v>22</v>
      </c>
      <c r="I118" s="236"/>
      <c r="J118" s="237">
        <f>ROUND(I118*H118,2)</f>
        <v>0</v>
      </c>
      <c r="K118" s="233" t="s">
        <v>19</v>
      </c>
      <c r="L118" s="238"/>
      <c r="M118" s="239" t="s">
        <v>19</v>
      </c>
      <c r="N118" s="240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275</v>
      </c>
      <c r="AT118" s="191" t="s">
        <v>242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143</v>
      </c>
      <c r="BM118" s="191" t="s">
        <v>5444</v>
      </c>
    </row>
    <row r="119" spans="1:65" s="2" customFormat="1" ht="16.5" customHeight="1">
      <c r="A119" s="36"/>
      <c r="B119" s="37"/>
      <c r="C119" s="180" t="s">
        <v>234</v>
      </c>
      <c r="D119" s="180" t="s">
        <v>229</v>
      </c>
      <c r="E119" s="181" t="s">
        <v>5150</v>
      </c>
      <c r="F119" s="182" t="s">
        <v>5151</v>
      </c>
      <c r="G119" s="183" t="s">
        <v>420</v>
      </c>
      <c r="H119" s="184">
        <v>0.33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143</v>
      </c>
      <c r="BM119" s="191" t="s">
        <v>5445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5153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13" customFormat="1" ht="11.25">
      <c r="B121" s="198"/>
      <c r="C121" s="199"/>
      <c r="D121" s="200" t="s">
        <v>238</v>
      </c>
      <c r="E121" s="201" t="s">
        <v>19</v>
      </c>
      <c r="F121" s="202" t="s">
        <v>5154</v>
      </c>
      <c r="G121" s="199"/>
      <c r="H121" s="201" t="s">
        <v>19</v>
      </c>
      <c r="I121" s="203"/>
      <c r="J121" s="199"/>
      <c r="K121" s="199"/>
      <c r="L121" s="204"/>
      <c r="M121" s="205"/>
      <c r="N121" s="206"/>
      <c r="O121" s="206"/>
      <c r="P121" s="206"/>
      <c r="Q121" s="206"/>
      <c r="R121" s="206"/>
      <c r="S121" s="206"/>
      <c r="T121" s="207"/>
      <c r="AT121" s="208" t="s">
        <v>238</v>
      </c>
      <c r="AU121" s="208" t="s">
        <v>82</v>
      </c>
      <c r="AV121" s="13" t="s">
        <v>80</v>
      </c>
      <c r="AW121" s="13" t="s">
        <v>35</v>
      </c>
      <c r="AX121" s="13" t="s">
        <v>73</v>
      </c>
      <c r="AY121" s="208" t="s">
        <v>226</v>
      </c>
    </row>
    <row r="122" spans="1:65" s="13" customFormat="1" ht="11.25">
      <c r="B122" s="198"/>
      <c r="C122" s="199"/>
      <c r="D122" s="200" t="s">
        <v>238</v>
      </c>
      <c r="E122" s="201" t="s">
        <v>19</v>
      </c>
      <c r="F122" s="202" t="s">
        <v>5446</v>
      </c>
      <c r="G122" s="199"/>
      <c r="H122" s="201" t="s">
        <v>19</v>
      </c>
      <c r="I122" s="203"/>
      <c r="J122" s="199"/>
      <c r="K122" s="199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238</v>
      </c>
      <c r="AU122" s="208" t="s">
        <v>82</v>
      </c>
      <c r="AV122" s="13" t="s">
        <v>80</v>
      </c>
      <c r="AW122" s="13" t="s">
        <v>35</v>
      </c>
      <c r="AX122" s="13" t="s">
        <v>73</v>
      </c>
      <c r="AY122" s="208" t="s">
        <v>226</v>
      </c>
    </row>
    <row r="123" spans="1:65" s="14" customFormat="1" ht="11.25">
      <c r="B123" s="209"/>
      <c r="C123" s="210"/>
      <c r="D123" s="200" t="s">
        <v>238</v>
      </c>
      <c r="E123" s="211" t="s">
        <v>19</v>
      </c>
      <c r="F123" s="212" t="s">
        <v>5447</v>
      </c>
      <c r="G123" s="210"/>
      <c r="H123" s="213">
        <v>0.33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238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226</v>
      </c>
    </row>
    <row r="124" spans="1:65" s="15" customFormat="1" ht="11.25">
      <c r="B124" s="220"/>
      <c r="C124" s="221"/>
      <c r="D124" s="200" t="s">
        <v>238</v>
      </c>
      <c r="E124" s="222" t="s">
        <v>19</v>
      </c>
      <c r="F124" s="223" t="s">
        <v>241</v>
      </c>
      <c r="G124" s="221"/>
      <c r="H124" s="224">
        <v>0.33</v>
      </c>
      <c r="I124" s="225"/>
      <c r="J124" s="221"/>
      <c r="K124" s="221"/>
      <c r="L124" s="226"/>
      <c r="M124" s="227"/>
      <c r="N124" s="228"/>
      <c r="O124" s="228"/>
      <c r="P124" s="228"/>
      <c r="Q124" s="228"/>
      <c r="R124" s="228"/>
      <c r="S124" s="228"/>
      <c r="T124" s="229"/>
      <c r="AT124" s="230" t="s">
        <v>238</v>
      </c>
      <c r="AU124" s="230" t="s">
        <v>82</v>
      </c>
      <c r="AV124" s="15" t="s">
        <v>143</v>
      </c>
      <c r="AW124" s="15" t="s">
        <v>35</v>
      </c>
      <c r="AX124" s="15" t="s">
        <v>80</v>
      </c>
      <c r="AY124" s="230" t="s">
        <v>226</v>
      </c>
    </row>
    <row r="125" spans="1:65" s="2" customFormat="1" ht="16.5" customHeight="1">
      <c r="A125" s="36"/>
      <c r="B125" s="37"/>
      <c r="C125" s="180" t="s">
        <v>316</v>
      </c>
      <c r="D125" s="180" t="s">
        <v>229</v>
      </c>
      <c r="E125" s="181" t="s">
        <v>5160</v>
      </c>
      <c r="F125" s="182" t="s">
        <v>5161</v>
      </c>
      <c r="G125" s="183" t="s">
        <v>420</v>
      </c>
      <c r="H125" s="184">
        <v>0.33</v>
      </c>
      <c r="I125" s="185"/>
      <c r="J125" s="186">
        <f>ROUND(I125*H125,2)</f>
        <v>0</v>
      </c>
      <c r="K125" s="182" t="s">
        <v>233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</v>
      </c>
      <c r="T125" s="190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143</v>
      </c>
      <c r="AT125" s="191" t="s">
        <v>229</v>
      </c>
      <c r="AU125" s="191" t="s">
        <v>82</v>
      </c>
      <c r="AY125" s="19" t="s">
        <v>226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143</v>
      </c>
      <c r="BM125" s="191" t="s">
        <v>5448</v>
      </c>
    </row>
    <row r="126" spans="1:65" s="2" customFormat="1" ht="11.25">
      <c r="A126" s="36"/>
      <c r="B126" s="37"/>
      <c r="C126" s="38"/>
      <c r="D126" s="193" t="s">
        <v>236</v>
      </c>
      <c r="E126" s="38"/>
      <c r="F126" s="194" t="s">
        <v>5163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82</v>
      </c>
    </row>
    <row r="127" spans="1:65" s="2" customFormat="1" ht="16.5" customHeight="1">
      <c r="A127" s="36"/>
      <c r="B127" s="37"/>
      <c r="C127" s="180" t="s">
        <v>321</v>
      </c>
      <c r="D127" s="180" t="s">
        <v>229</v>
      </c>
      <c r="E127" s="181" t="s">
        <v>5164</v>
      </c>
      <c r="F127" s="182" t="s">
        <v>5165</v>
      </c>
      <c r="G127" s="183" t="s">
        <v>420</v>
      </c>
      <c r="H127" s="184">
        <v>0.33</v>
      </c>
      <c r="I127" s="185"/>
      <c r="J127" s="186">
        <f>ROUND(I127*H127,2)</f>
        <v>0</v>
      </c>
      <c r="K127" s="182" t="s">
        <v>233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143</v>
      </c>
      <c r="AT127" s="191" t="s">
        <v>229</v>
      </c>
      <c r="AU127" s="191" t="s">
        <v>82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143</v>
      </c>
      <c r="BM127" s="191" t="s">
        <v>5449</v>
      </c>
    </row>
    <row r="128" spans="1:65" s="2" customFormat="1" ht="11.25">
      <c r="A128" s="36"/>
      <c r="B128" s="37"/>
      <c r="C128" s="38"/>
      <c r="D128" s="193" t="s">
        <v>236</v>
      </c>
      <c r="E128" s="38"/>
      <c r="F128" s="194" t="s">
        <v>5167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236</v>
      </c>
      <c r="AU128" s="19" t="s">
        <v>82</v>
      </c>
    </row>
    <row r="129" spans="1:65" s="2" customFormat="1" ht="16.5" customHeight="1">
      <c r="A129" s="36"/>
      <c r="B129" s="37"/>
      <c r="C129" s="180" t="s">
        <v>325</v>
      </c>
      <c r="D129" s="180" t="s">
        <v>229</v>
      </c>
      <c r="E129" s="181" t="s">
        <v>4958</v>
      </c>
      <c r="F129" s="182" t="s">
        <v>4959</v>
      </c>
      <c r="G129" s="183" t="s">
        <v>245</v>
      </c>
      <c r="H129" s="184">
        <v>1.43</v>
      </c>
      <c r="I129" s="185"/>
      <c r="J129" s="186">
        <f>ROUND(I129*H129,2)</f>
        <v>0</v>
      </c>
      <c r="K129" s="182" t="s">
        <v>233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143</v>
      </c>
      <c r="AT129" s="191" t="s">
        <v>229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143</v>
      </c>
      <c r="BM129" s="191" t="s">
        <v>5450</v>
      </c>
    </row>
    <row r="130" spans="1:65" s="2" customFormat="1" ht="11.25">
      <c r="A130" s="36"/>
      <c r="B130" s="37"/>
      <c r="C130" s="38"/>
      <c r="D130" s="193" t="s">
        <v>236</v>
      </c>
      <c r="E130" s="38"/>
      <c r="F130" s="194" t="s">
        <v>4961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82</v>
      </c>
    </row>
    <row r="131" spans="1:65" s="12" customFormat="1" ht="22.9" customHeight="1">
      <c r="B131" s="164"/>
      <c r="C131" s="165"/>
      <c r="D131" s="166" t="s">
        <v>72</v>
      </c>
      <c r="E131" s="178" t="s">
        <v>5451</v>
      </c>
      <c r="F131" s="178" t="s">
        <v>5452</v>
      </c>
      <c r="G131" s="165"/>
      <c r="H131" s="165"/>
      <c r="I131" s="168"/>
      <c r="J131" s="179">
        <f>BK131</f>
        <v>0</v>
      </c>
      <c r="K131" s="165"/>
      <c r="L131" s="170"/>
      <c r="M131" s="171"/>
      <c r="N131" s="172"/>
      <c r="O131" s="172"/>
      <c r="P131" s="173">
        <f>SUM(P132:P148)</f>
        <v>0</v>
      </c>
      <c r="Q131" s="172"/>
      <c r="R131" s="173">
        <f>SUM(R132:R148)</f>
        <v>0</v>
      </c>
      <c r="S131" s="172"/>
      <c r="T131" s="174">
        <f>SUM(T132:T148)</f>
        <v>0</v>
      </c>
      <c r="AR131" s="175" t="s">
        <v>80</v>
      </c>
      <c r="AT131" s="176" t="s">
        <v>72</v>
      </c>
      <c r="AU131" s="176" t="s">
        <v>80</v>
      </c>
      <c r="AY131" s="175" t="s">
        <v>226</v>
      </c>
      <c r="BK131" s="177">
        <f>SUM(BK132:BK148)</f>
        <v>0</v>
      </c>
    </row>
    <row r="132" spans="1:65" s="2" customFormat="1" ht="16.5" customHeight="1">
      <c r="A132" s="36"/>
      <c r="B132" s="37"/>
      <c r="C132" s="180" t="s">
        <v>332</v>
      </c>
      <c r="D132" s="180" t="s">
        <v>229</v>
      </c>
      <c r="E132" s="181" t="s">
        <v>5453</v>
      </c>
      <c r="F132" s="182" t="s">
        <v>5454</v>
      </c>
      <c r="G132" s="183" t="s">
        <v>232</v>
      </c>
      <c r="H132" s="184">
        <v>92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143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143</v>
      </c>
      <c r="BM132" s="191" t="s">
        <v>5455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5456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13" customFormat="1" ht="11.25">
      <c r="B134" s="198"/>
      <c r="C134" s="199"/>
      <c r="D134" s="200" t="s">
        <v>238</v>
      </c>
      <c r="E134" s="201" t="s">
        <v>19</v>
      </c>
      <c r="F134" s="202" t="s">
        <v>5178</v>
      </c>
      <c r="G134" s="199"/>
      <c r="H134" s="201" t="s">
        <v>19</v>
      </c>
      <c r="I134" s="203"/>
      <c r="J134" s="199"/>
      <c r="K134" s="199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238</v>
      </c>
      <c r="AU134" s="208" t="s">
        <v>82</v>
      </c>
      <c r="AV134" s="13" t="s">
        <v>80</v>
      </c>
      <c r="AW134" s="13" t="s">
        <v>35</v>
      </c>
      <c r="AX134" s="13" t="s">
        <v>73</v>
      </c>
      <c r="AY134" s="208" t="s">
        <v>226</v>
      </c>
    </row>
    <row r="135" spans="1:65" s="13" customFormat="1" ht="11.25">
      <c r="B135" s="198"/>
      <c r="C135" s="199"/>
      <c r="D135" s="200" t="s">
        <v>238</v>
      </c>
      <c r="E135" s="201" t="s">
        <v>19</v>
      </c>
      <c r="F135" s="202" t="s">
        <v>5179</v>
      </c>
      <c r="G135" s="199"/>
      <c r="H135" s="201" t="s">
        <v>19</v>
      </c>
      <c r="I135" s="203"/>
      <c r="J135" s="199"/>
      <c r="K135" s="199"/>
      <c r="L135" s="204"/>
      <c r="M135" s="205"/>
      <c r="N135" s="206"/>
      <c r="O135" s="206"/>
      <c r="P135" s="206"/>
      <c r="Q135" s="206"/>
      <c r="R135" s="206"/>
      <c r="S135" s="206"/>
      <c r="T135" s="207"/>
      <c r="AT135" s="208" t="s">
        <v>238</v>
      </c>
      <c r="AU135" s="208" t="s">
        <v>82</v>
      </c>
      <c r="AV135" s="13" t="s">
        <v>80</v>
      </c>
      <c r="AW135" s="13" t="s">
        <v>35</v>
      </c>
      <c r="AX135" s="13" t="s">
        <v>73</v>
      </c>
      <c r="AY135" s="208" t="s">
        <v>226</v>
      </c>
    </row>
    <row r="136" spans="1:65" s="13" customFormat="1" ht="11.25">
      <c r="B136" s="198"/>
      <c r="C136" s="199"/>
      <c r="D136" s="200" t="s">
        <v>238</v>
      </c>
      <c r="E136" s="201" t="s">
        <v>19</v>
      </c>
      <c r="F136" s="202" t="s">
        <v>5180</v>
      </c>
      <c r="G136" s="199"/>
      <c r="H136" s="201" t="s">
        <v>19</v>
      </c>
      <c r="I136" s="203"/>
      <c r="J136" s="199"/>
      <c r="K136" s="199"/>
      <c r="L136" s="204"/>
      <c r="M136" s="205"/>
      <c r="N136" s="206"/>
      <c r="O136" s="206"/>
      <c r="P136" s="206"/>
      <c r="Q136" s="206"/>
      <c r="R136" s="206"/>
      <c r="S136" s="206"/>
      <c r="T136" s="207"/>
      <c r="AT136" s="208" t="s">
        <v>238</v>
      </c>
      <c r="AU136" s="208" t="s">
        <v>82</v>
      </c>
      <c r="AV136" s="13" t="s">
        <v>80</v>
      </c>
      <c r="AW136" s="13" t="s">
        <v>35</v>
      </c>
      <c r="AX136" s="13" t="s">
        <v>73</v>
      </c>
      <c r="AY136" s="208" t="s">
        <v>226</v>
      </c>
    </row>
    <row r="137" spans="1:65" s="16" customFormat="1" ht="11.25">
      <c r="B137" s="253"/>
      <c r="C137" s="254"/>
      <c r="D137" s="200" t="s">
        <v>238</v>
      </c>
      <c r="E137" s="255" t="s">
        <v>19</v>
      </c>
      <c r="F137" s="256" t="s">
        <v>1207</v>
      </c>
      <c r="G137" s="254"/>
      <c r="H137" s="257">
        <v>0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238</v>
      </c>
      <c r="AU137" s="263" t="s">
        <v>82</v>
      </c>
      <c r="AV137" s="16" t="s">
        <v>90</v>
      </c>
      <c r="AW137" s="16" t="s">
        <v>35</v>
      </c>
      <c r="AX137" s="16" t="s">
        <v>73</v>
      </c>
      <c r="AY137" s="263" t="s">
        <v>226</v>
      </c>
    </row>
    <row r="138" spans="1:65" s="13" customFormat="1" ht="11.25">
      <c r="B138" s="198"/>
      <c r="C138" s="199"/>
      <c r="D138" s="200" t="s">
        <v>238</v>
      </c>
      <c r="E138" s="201" t="s">
        <v>19</v>
      </c>
      <c r="F138" s="202" t="s">
        <v>5457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238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226</v>
      </c>
    </row>
    <row r="139" spans="1:65" s="14" customFormat="1" ht="11.25">
      <c r="B139" s="209"/>
      <c r="C139" s="210"/>
      <c r="D139" s="200" t="s">
        <v>238</v>
      </c>
      <c r="E139" s="211" t="s">
        <v>19</v>
      </c>
      <c r="F139" s="212" t="s">
        <v>5458</v>
      </c>
      <c r="G139" s="210"/>
      <c r="H139" s="213">
        <v>92</v>
      </c>
      <c r="I139" s="214"/>
      <c r="J139" s="210"/>
      <c r="K139" s="210"/>
      <c r="L139" s="215"/>
      <c r="M139" s="216"/>
      <c r="N139" s="217"/>
      <c r="O139" s="217"/>
      <c r="P139" s="217"/>
      <c r="Q139" s="217"/>
      <c r="R139" s="217"/>
      <c r="S139" s="217"/>
      <c r="T139" s="218"/>
      <c r="AT139" s="219" t="s">
        <v>238</v>
      </c>
      <c r="AU139" s="219" t="s">
        <v>82</v>
      </c>
      <c r="AV139" s="14" t="s">
        <v>82</v>
      </c>
      <c r="AW139" s="14" t="s">
        <v>35</v>
      </c>
      <c r="AX139" s="14" t="s">
        <v>73</v>
      </c>
      <c r="AY139" s="219" t="s">
        <v>226</v>
      </c>
    </row>
    <row r="140" spans="1:65" s="15" customFormat="1" ht="11.25">
      <c r="B140" s="220"/>
      <c r="C140" s="221"/>
      <c r="D140" s="200" t="s">
        <v>238</v>
      </c>
      <c r="E140" s="222" t="s">
        <v>19</v>
      </c>
      <c r="F140" s="223" t="s">
        <v>241</v>
      </c>
      <c r="G140" s="221"/>
      <c r="H140" s="224">
        <v>92</v>
      </c>
      <c r="I140" s="225"/>
      <c r="J140" s="221"/>
      <c r="K140" s="221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238</v>
      </c>
      <c r="AU140" s="230" t="s">
        <v>82</v>
      </c>
      <c r="AV140" s="15" t="s">
        <v>143</v>
      </c>
      <c r="AW140" s="15" t="s">
        <v>35</v>
      </c>
      <c r="AX140" s="15" t="s">
        <v>80</v>
      </c>
      <c r="AY140" s="230" t="s">
        <v>226</v>
      </c>
    </row>
    <row r="141" spans="1:65" s="2" customFormat="1" ht="16.5" customHeight="1">
      <c r="A141" s="36"/>
      <c r="B141" s="37"/>
      <c r="C141" s="180" t="s">
        <v>7</v>
      </c>
      <c r="D141" s="180" t="s">
        <v>229</v>
      </c>
      <c r="E141" s="181" t="s">
        <v>5459</v>
      </c>
      <c r="F141" s="182" t="s">
        <v>5460</v>
      </c>
      <c r="G141" s="183" t="s">
        <v>261</v>
      </c>
      <c r="H141" s="184">
        <v>11</v>
      </c>
      <c r="I141" s="185"/>
      <c r="J141" s="186">
        <f>ROUND(I141*H141,2)</f>
        <v>0</v>
      </c>
      <c r="K141" s="182" t="s">
        <v>233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0</v>
      </c>
      <c r="R141" s="189">
        <f>Q141*H141</f>
        <v>0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143</v>
      </c>
      <c r="AT141" s="191" t="s">
        <v>229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143</v>
      </c>
      <c r="BM141" s="191" t="s">
        <v>5461</v>
      </c>
    </row>
    <row r="142" spans="1:65" s="2" customFormat="1" ht="11.25">
      <c r="A142" s="36"/>
      <c r="B142" s="37"/>
      <c r="C142" s="38"/>
      <c r="D142" s="193" t="s">
        <v>236</v>
      </c>
      <c r="E142" s="38"/>
      <c r="F142" s="194" t="s">
        <v>5462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236</v>
      </c>
      <c r="AU142" s="19" t="s">
        <v>82</v>
      </c>
    </row>
    <row r="143" spans="1:65" s="2" customFormat="1" ht="16.5" customHeight="1">
      <c r="A143" s="36"/>
      <c r="B143" s="37"/>
      <c r="C143" s="180" t="s">
        <v>341</v>
      </c>
      <c r="D143" s="180" t="s">
        <v>229</v>
      </c>
      <c r="E143" s="181" t="s">
        <v>5250</v>
      </c>
      <c r="F143" s="182" t="s">
        <v>5251</v>
      </c>
      <c r="G143" s="183" t="s">
        <v>420</v>
      </c>
      <c r="H143" s="184">
        <v>3.3</v>
      </c>
      <c r="I143" s="185"/>
      <c r="J143" s="186">
        <f>ROUND(I143*H143,2)</f>
        <v>0</v>
      </c>
      <c r="K143" s="182" t="s">
        <v>233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143</v>
      </c>
      <c r="AT143" s="191" t="s">
        <v>229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143</v>
      </c>
      <c r="BM143" s="191" t="s">
        <v>5463</v>
      </c>
    </row>
    <row r="144" spans="1:65" s="2" customFormat="1" ht="11.25">
      <c r="A144" s="36"/>
      <c r="B144" s="37"/>
      <c r="C144" s="38"/>
      <c r="D144" s="193" t="s">
        <v>236</v>
      </c>
      <c r="E144" s="38"/>
      <c r="F144" s="194" t="s">
        <v>5253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236</v>
      </c>
      <c r="AU144" s="19" t="s">
        <v>82</v>
      </c>
    </row>
    <row r="145" spans="1:65" s="2" customFormat="1" ht="16.5" customHeight="1">
      <c r="A145" s="36"/>
      <c r="B145" s="37"/>
      <c r="C145" s="180" t="s">
        <v>346</v>
      </c>
      <c r="D145" s="180" t="s">
        <v>229</v>
      </c>
      <c r="E145" s="181" t="s">
        <v>5160</v>
      </c>
      <c r="F145" s="182" t="s">
        <v>5161</v>
      </c>
      <c r="G145" s="183" t="s">
        <v>420</v>
      </c>
      <c r="H145" s="184">
        <v>3.3</v>
      </c>
      <c r="I145" s="185"/>
      <c r="J145" s="186">
        <f>ROUND(I145*H145,2)</f>
        <v>0</v>
      </c>
      <c r="K145" s="182" t="s">
        <v>233</v>
      </c>
      <c r="L145" s="41"/>
      <c r="M145" s="187" t="s">
        <v>19</v>
      </c>
      <c r="N145" s="188" t="s">
        <v>44</v>
      </c>
      <c r="O145" s="66"/>
      <c r="P145" s="189">
        <f>O145*H145</f>
        <v>0</v>
      </c>
      <c r="Q145" s="189">
        <v>0</v>
      </c>
      <c r="R145" s="189">
        <f>Q145*H145</f>
        <v>0</v>
      </c>
      <c r="S145" s="189">
        <v>0</v>
      </c>
      <c r="T145" s="190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91" t="s">
        <v>143</v>
      </c>
      <c r="AT145" s="191" t="s">
        <v>229</v>
      </c>
      <c r="AU145" s="191" t="s">
        <v>82</v>
      </c>
      <c r="AY145" s="19" t="s">
        <v>226</v>
      </c>
      <c r="BE145" s="192">
        <f>IF(N145="základní",J145,0)</f>
        <v>0</v>
      </c>
      <c r="BF145" s="192">
        <f>IF(N145="snížená",J145,0)</f>
        <v>0</v>
      </c>
      <c r="BG145" s="192">
        <f>IF(N145="zákl. přenesená",J145,0)</f>
        <v>0</v>
      </c>
      <c r="BH145" s="192">
        <f>IF(N145="sníž. přenesená",J145,0)</f>
        <v>0</v>
      </c>
      <c r="BI145" s="192">
        <f>IF(N145="nulová",J145,0)</f>
        <v>0</v>
      </c>
      <c r="BJ145" s="19" t="s">
        <v>80</v>
      </c>
      <c r="BK145" s="192">
        <f>ROUND(I145*H145,2)</f>
        <v>0</v>
      </c>
      <c r="BL145" s="19" t="s">
        <v>143</v>
      </c>
      <c r="BM145" s="191" t="s">
        <v>5464</v>
      </c>
    </row>
    <row r="146" spans="1:65" s="2" customFormat="1" ht="11.25">
      <c r="A146" s="36"/>
      <c r="B146" s="37"/>
      <c r="C146" s="38"/>
      <c r="D146" s="193" t="s">
        <v>236</v>
      </c>
      <c r="E146" s="38"/>
      <c r="F146" s="194" t="s">
        <v>5163</v>
      </c>
      <c r="G146" s="38"/>
      <c r="H146" s="38"/>
      <c r="I146" s="195"/>
      <c r="J146" s="38"/>
      <c r="K146" s="38"/>
      <c r="L146" s="41"/>
      <c r="M146" s="196"/>
      <c r="N146" s="197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236</v>
      </c>
      <c r="AU146" s="19" t="s">
        <v>82</v>
      </c>
    </row>
    <row r="147" spans="1:65" s="2" customFormat="1" ht="16.5" customHeight="1">
      <c r="A147" s="36"/>
      <c r="B147" s="37"/>
      <c r="C147" s="180" t="s">
        <v>351</v>
      </c>
      <c r="D147" s="180" t="s">
        <v>229</v>
      </c>
      <c r="E147" s="181" t="s">
        <v>5164</v>
      </c>
      <c r="F147" s="182" t="s">
        <v>5165</v>
      </c>
      <c r="G147" s="183" t="s">
        <v>420</v>
      </c>
      <c r="H147" s="184">
        <v>3.3</v>
      </c>
      <c r="I147" s="185"/>
      <c r="J147" s="186">
        <f>ROUND(I147*H147,2)</f>
        <v>0</v>
      </c>
      <c r="K147" s="182" t="s">
        <v>233</v>
      </c>
      <c r="L147" s="41"/>
      <c r="M147" s="187" t="s">
        <v>19</v>
      </c>
      <c r="N147" s="188" t="s">
        <v>44</v>
      </c>
      <c r="O147" s="66"/>
      <c r="P147" s="189">
        <f>O147*H147</f>
        <v>0</v>
      </c>
      <c r="Q147" s="189">
        <v>0</v>
      </c>
      <c r="R147" s="189">
        <f>Q147*H147</f>
        <v>0</v>
      </c>
      <c r="S147" s="189">
        <v>0</v>
      </c>
      <c r="T147" s="190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91" t="s">
        <v>143</v>
      </c>
      <c r="AT147" s="191" t="s">
        <v>229</v>
      </c>
      <c r="AU147" s="191" t="s">
        <v>82</v>
      </c>
      <c r="AY147" s="19" t="s">
        <v>226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9" t="s">
        <v>80</v>
      </c>
      <c r="BK147" s="192">
        <f>ROUND(I147*H147,2)</f>
        <v>0</v>
      </c>
      <c r="BL147" s="19" t="s">
        <v>143</v>
      </c>
      <c r="BM147" s="191" t="s">
        <v>5465</v>
      </c>
    </row>
    <row r="148" spans="1:65" s="2" customFormat="1" ht="11.25">
      <c r="A148" s="36"/>
      <c r="B148" s="37"/>
      <c r="C148" s="38"/>
      <c r="D148" s="193" t="s">
        <v>236</v>
      </c>
      <c r="E148" s="38"/>
      <c r="F148" s="194" t="s">
        <v>5167</v>
      </c>
      <c r="G148" s="38"/>
      <c r="H148" s="38"/>
      <c r="I148" s="195"/>
      <c r="J148" s="38"/>
      <c r="K148" s="38"/>
      <c r="L148" s="41"/>
      <c r="M148" s="241"/>
      <c r="N148" s="242"/>
      <c r="O148" s="243"/>
      <c r="P148" s="243"/>
      <c r="Q148" s="243"/>
      <c r="R148" s="243"/>
      <c r="S148" s="243"/>
      <c r="T148" s="244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236</v>
      </c>
      <c r="AU148" s="19" t="s">
        <v>82</v>
      </c>
    </row>
    <row r="149" spans="1:65" s="2" customFormat="1" ht="6.95" customHeight="1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TXqKUyKjWkvGNZnUthE1omhqgvuL3QU8qfevVKFjTEZFCUwJ2byDSKfMzwxW75R8cuj+LPik/8dS5Ava9miafA==" saltValue="Qr51aCzCJjRZ+uqh46nlBJm7/m9PiTXD9JvooefStOMlWnID6oD7gchP+CJl/YbfgPxboCGb2qp/aWVZR5nRVA==" spinCount="100000" sheet="1" objects="1" scenarios="1" formatColumns="0" formatRows="0" autoFilter="0"/>
  <autoFilter ref="C93:K148" xr:uid="{00000000-0009-0000-0000-000015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500-000000000000}"/>
    <hyperlink ref="F101" r:id="rId2" xr:uid="{00000000-0004-0000-1500-000001000000}"/>
    <hyperlink ref="F103" r:id="rId3" xr:uid="{00000000-0004-0000-1500-000002000000}"/>
    <hyperlink ref="F106" r:id="rId4" xr:uid="{00000000-0004-0000-1500-000003000000}"/>
    <hyperlink ref="F112" r:id="rId5" xr:uid="{00000000-0004-0000-1500-000004000000}"/>
    <hyperlink ref="F114" r:id="rId6" xr:uid="{00000000-0004-0000-1500-000005000000}"/>
    <hyperlink ref="F117" r:id="rId7" xr:uid="{00000000-0004-0000-1500-000006000000}"/>
    <hyperlink ref="F120" r:id="rId8" xr:uid="{00000000-0004-0000-1500-000007000000}"/>
    <hyperlink ref="F126" r:id="rId9" xr:uid="{00000000-0004-0000-1500-000008000000}"/>
    <hyperlink ref="F128" r:id="rId10" xr:uid="{00000000-0004-0000-1500-000009000000}"/>
    <hyperlink ref="F130" r:id="rId11" xr:uid="{00000000-0004-0000-1500-00000A000000}"/>
    <hyperlink ref="F133" r:id="rId12" xr:uid="{00000000-0004-0000-1500-00000B000000}"/>
    <hyperlink ref="F142" r:id="rId13" xr:uid="{00000000-0004-0000-1500-00000C000000}"/>
    <hyperlink ref="F144" r:id="rId14" xr:uid="{00000000-0004-0000-1500-00000D000000}"/>
    <hyperlink ref="F146" r:id="rId15" xr:uid="{00000000-0004-0000-1500-00000E000000}"/>
    <hyperlink ref="F148" r:id="rId16" xr:uid="{00000000-0004-0000-1500-00000F000000}"/>
  </hyperlinks>
  <pageMargins left="0.39370078740157483" right="0.39370078740157483" top="0.39370078740157483" bottom="0.39370078740157483" header="0" footer="0"/>
  <pageSetup paperSize="9" scale="84" fitToHeight="100" orientation="landscape" r:id="rId17"/>
  <headerFooter>
    <oddFooter>&amp;CStrana &amp;P z &amp;N</oddFooter>
  </headerFooter>
  <drawing r:id="rId1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5466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ROUND((SUM(BE95:BE122)),  2)</f>
        <v>0</v>
      </c>
      <c r="G37" s="36"/>
      <c r="H37" s="36"/>
      <c r="I37" s="126">
        <v>0.21</v>
      </c>
      <c r="J37" s="125">
        <f>ROUND(((SUM(BE95:BE122))*I37),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ROUND((SUM(BF95:BF122)),  2)</f>
        <v>0</v>
      </c>
      <c r="G38" s="36"/>
      <c r="H38" s="36"/>
      <c r="I38" s="126">
        <v>0.15</v>
      </c>
      <c r="J38" s="125">
        <f>ROUND(((SUM(BF95:BF122))*I38),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ROUND((SUM(BG95:BG122)),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ROUND((SUM(BH95:BH122)),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ROUND((SUM(BI95:BI122)),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04.2.1 - STROMY-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5467</v>
      </c>
      <c r="E69" s="150"/>
      <c r="F69" s="150"/>
      <c r="G69" s="150"/>
      <c r="H69" s="150"/>
      <c r="I69" s="150"/>
      <c r="J69" s="151">
        <f>J97</f>
        <v>0</v>
      </c>
      <c r="K69" s="98"/>
      <c r="L69" s="152"/>
    </row>
    <row r="70" spans="1:47" s="10" customFormat="1" ht="14.85" customHeight="1">
      <c r="B70" s="148"/>
      <c r="C70" s="98"/>
      <c r="D70" s="149" t="s">
        <v>567</v>
      </c>
      <c r="E70" s="150"/>
      <c r="F70" s="150"/>
      <c r="G70" s="150"/>
      <c r="H70" s="150"/>
      <c r="I70" s="150"/>
      <c r="J70" s="151">
        <f>J98</f>
        <v>0</v>
      </c>
      <c r="K70" s="98"/>
      <c r="L70" s="152"/>
    </row>
    <row r="71" spans="1:47" s="10" customFormat="1" ht="14.85" customHeight="1">
      <c r="B71" s="148"/>
      <c r="C71" s="98"/>
      <c r="D71" s="149" t="s">
        <v>568</v>
      </c>
      <c r="E71" s="150"/>
      <c r="F71" s="150"/>
      <c r="G71" s="150"/>
      <c r="H71" s="150"/>
      <c r="I71" s="150"/>
      <c r="J71" s="151">
        <f>J120</f>
        <v>0</v>
      </c>
      <c r="K71" s="98"/>
      <c r="L71" s="152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211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14" t="str">
        <f>E7</f>
        <v>Vstupní objekt do areálu Kamencového jezera D1 Mostecká</v>
      </c>
      <c r="F81" s="415"/>
      <c r="G81" s="415"/>
      <c r="H81" s="41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195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414" t="s">
        <v>689</v>
      </c>
      <c r="F83" s="365"/>
      <c r="G83" s="365"/>
      <c r="H83" s="365"/>
      <c r="I83" s="24"/>
      <c r="J83" s="24"/>
      <c r="K83" s="24"/>
      <c r="L83" s="22"/>
    </row>
    <row r="84" spans="1:63" s="1" customFormat="1" ht="12" customHeight="1">
      <c r="B84" s="23"/>
      <c r="C84" s="31" t="s">
        <v>197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6" t="s">
        <v>563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4730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E13</f>
        <v>SO 04.2.1 - STROMY- výsadby, rozvojová  péče (do konce veget.období)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 xml:space="preserve"> </v>
      </c>
      <c r="G89" s="38"/>
      <c r="H89" s="38"/>
      <c r="I89" s="31" t="s">
        <v>23</v>
      </c>
      <c r="J89" s="61" t="str">
        <f>IF(J16="","",J16)</f>
        <v>5. 4. 2022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E19</f>
        <v>Statutární město Chomutov</v>
      </c>
      <c r="G91" s="38"/>
      <c r="H91" s="38"/>
      <c r="I91" s="31" t="s">
        <v>31</v>
      </c>
      <c r="J91" s="34" t="str">
        <f>E25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IF(E22="","",E22)</f>
        <v>Vyplň údaj</v>
      </c>
      <c r="G92" s="38"/>
      <c r="H92" s="38"/>
      <c r="I92" s="31" t="s">
        <v>36</v>
      </c>
      <c r="J92" s="34" t="str">
        <f>E28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212</v>
      </c>
      <c r="D94" s="156" t="s">
        <v>58</v>
      </c>
      <c r="E94" s="156" t="s">
        <v>54</v>
      </c>
      <c r="F94" s="156" t="s">
        <v>55</v>
      </c>
      <c r="G94" s="156" t="s">
        <v>213</v>
      </c>
      <c r="H94" s="156" t="s">
        <v>214</v>
      </c>
      <c r="I94" s="156" t="s">
        <v>215</v>
      </c>
      <c r="J94" s="156" t="s">
        <v>203</v>
      </c>
      <c r="K94" s="157" t="s">
        <v>216</v>
      </c>
      <c r="L94" s="158"/>
      <c r="M94" s="70" t="s">
        <v>19</v>
      </c>
      <c r="N94" s="71" t="s">
        <v>43</v>
      </c>
      <c r="O94" s="71" t="s">
        <v>217</v>
      </c>
      <c r="P94" s="71" t="s">
        <v>218</v>
      </c>
      <c r="Q94" s="71" t="s">
        <v>219</v>
      </c>
      <c r="R94" s="71" t="s">
        <v>220</v>
      </c>
      <c r="S94" s="71" t="s">
        <v>221</v>
      </c>
      <c r="T94" s="72" t="s">
        <v>222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223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0.65343319999999994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204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572</v>
      </c>
      <c r="F96" s="167" t="s">
        <v>573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0.65343319999999994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73</v>
      </c>
      <c r="AY96" s="175" t="s">
        <v>226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4967</v>
      </c>
      <c r="F97" s="178" t="s">
        <v>5468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P98+P120</f>
        <v>0</v>
      </c>
      <c r="Q97" s="172"/>
      <c r="R97" s="173">
        <f>R98+R120</f>
        <v>0.65343319999999994</v>
      </c>
      <c r="S97" s="172"/>
      <c r="T97" s="174">
        <f>T98+T120</f>
        <v>0</v>
      </c>
      <c r="AR97" s="175" t="s">
        <v>80</v>
      </c>
      <c r="AT97" s="176" t="s">
        <v>72</v>
      </c>
      <c r="AU97" s="176" t="s">
        <v>80</v>
      </c>
      <c r="AY97" s="175" t="s">
        <v>226</v>
      </c>
      <c r="BK97" s="177">
        <f>BK98+BK120</f>
        <v>0</v>
      </c>
    </row>
    <row r="98" spans="1:65" s="12" customFormat="1" ht="20.85" customHeight="1">
      <c r="B98" s="164"/>
      <c r="C98" s="165"/>
      <c r="D98" s="166" t="s">
        <v>72</v>
      </c>
      <c r="E98" s="178" t="s">
        <v>80</v>
      </c>
      <c r="F98" s="178" t="s">
        <v>576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SUM(P99:P119)</f>
        <v>0</v>
      </c>
      <c r="Q98" s="172"/>
      <c r="R98" s="173">
        <f>SUM(R99:R119)</f>
        <v>0.65343319999999994</v>
      </c>
      <c r="S98" s="172"/>
      <c r="T98" s="174">
        <f>SUM(T99:T119)</f>
        <v>0</v>
      </c>
      <c r="AR98" s="175" t="s">
        <v>80</v>
      </c>
      <c r="AT98" s="176" t="s">
        <v>72</v>
      </c>
      <c r="AU98" s="176" t="s">
        <v>82</v>
      </c>
      <c r="AY98" s="175" t="s">
        <v>226</v>
      </c>
      <c r="BK98" s="177">
        <f>SUM(BK99:BK119)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229</v>
      </c>
      <c r="E99" s="181" t="s">
        <v>5469</v>
      </c>
      <c r="F99" s="182" t="s">
        <v>5470</v>
      </c>
      <c r="G99" s="183" t="s">
        <v>245</v>
      </c>
      <c r="H99" s="184">
        <v>27.44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229</v>
      </c>
      <c r="AU99" s="191" t="s">
        <v>90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5471</v>
      </c>
    </row>
    <row r="100" spans="1:65" s="2" customFormat="1" ht="16.5" customHeight="1">
      <c r="A100" s="36"/>
      <c r="B100" s="37"/>
      <c r="C100" s="180" t="s">
        <v>82</v>
      </c>
      <c r="D100" s="180" t="s">
        <v>229</v>
      </c>
      <c r="E100" s="181" t="s">
        <v>5472</v>
      </c>
      <c r="F100" s="182" t="s">
        <v>5473</v>
      </c>
      <c r="G100" s="183" t="s">
        <v>261</v>
      </c>
      <c r="H100" s="184">
        <v>56</v>
      </c>
      <c r="I100" s="185"/>
      <c r="J100" s="186">
        <f>ROUND(I100*H100,2)</f>
        <v>0</v>
      </c>
      <c r="K100" s="182" t="s">
        <v>233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143</v>
      </c>
      <c r="AT100" s="191" t="s">
        <v>229</v>
      </c>
      <c r="AU100" s="191" t="s">
        <v>90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143</v>
      </c>
      <c r="BM100" s="191" t="s">
        <v>5474</v>
      </c>
    </row>
    <row r="101" spans="1:65" s="2" customFormat="1" ht="11.25">
      <c r="A101" s="36"/>
      <c r="B101" s="37"/>
      <c r="C101" s="38"/>
      <c r="D101" s="193" t="s">
        <v>236</v>
      </c>
      <c r="E101" s="38"/>
      <c r="F101" s="194" t="s">
        <v>5475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90</v>
      </c>
    </row>
    <row r="102" spans="1:65" s="2" customFormat="1" ht="16.5" customHeight="1">
      <c r="A102" s="36"/>
      <c r="B102" s="37"/>
      <c r="C102" s="180" t="s">
        <v>90</v>
      </c>
      <c r="D102" s="180" t="s">
        <v>229</v>
      </c>
      <c r="E102" s="181" t="s">
        <v>5199</v>
      </c>
      <c r="F102" s="182" t="s">
        <v>5200</v>
      </c>
      <c r="G102" s="183" t="s">
        <v>261</v>
      </c>
      <c r="H102" s="184">
        <v>56</v>
      </c>
      <c r="I102" s="185"/>
      <c r="J102" s="186">
        <f>ROUND(I102*H102,2)</f>
        <v>0</v>
      </c>
      <c r="K102" s="182" t="s">
        <v>233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143</v>
      </c>
      <c r="AT102" s="191" t="s">
        <v>229</v>
      </c>
      <c r="AU102" s="191" t="s">
        <v>90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143</v>
      </c>
      <c r="BM102" s="191" t="s">
        <v>5476</v>
      </c>
    </row>
    <row r="103" spans="1:65" s="2" customFormat="1" ht="11.25">
      <c r="A103" s="36"/>
      <c r="B103" s="37"/>
      <c r="C103" s="38"/>
      <c r="D103" s="193" t="s">
        <v>236</v>
      </c>
      <c r="E103" s="38"/>
      <c r="F103" s="194" t="s">
        <v>5202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90</v>
      </c>
    </row>
    <row r="104" spans="1:65" s="2" customFormat="1" ht="16.5" customHeight="1">
      <c r="A104" s="36"/>
      <c r="B104" s="37"/>
      <c r="C104" s="180" t="s">
        <v>143</v>
      </c>
      <c r="D104" s="180" t="s">
        <v>229</v>
      </c>
      <c r="E104" s="181" t="s">
        <v>5477</v>
      </c>
      <c r="F104" s="182" t="s">
        <v>5478</v>
      </c>
      <c r="G104" s="183" t="s">
        <v>261</v>
      </c>
      <c r="H104" s="184">
        <v>56</v>
      </c>
      <c r="I104" s="185"/>
      <c r="J104" s="186">
        <f>ROUND(I104*H104,2)</f>
        <v>0</v>
      </c>
      <c r="K104" s="182" t="s">
        <v>233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1.8E-5</v>
      </c>
      <c r="R104" s="189">
        <f>Q104*H104</f>
        <v>1.008E-3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143</v>
      </c>
      <c r="AT104" s="191" t="s">
        <v>229</v>
      </c>
      <c r="AU104" s="191" t="s">
        <v>90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143</v>
      </c>
      <c r="BM104" s="191" t="s">
        <v>5479</v>
      </c>
    </row>
    <row r="105" spans="1:65" s="2" customFormat="1" ht="11.25">
      <c r="A105" s="36"/>
      <c r="B105" s="37"/>
      <c r="C105" s="38"/>
      <c r="D105" s="193" t="s">
        <v>236</v>
      </c>
      <c r="E105" s="38"/>
      <c r="F105" s="194" t="s">
        <v>5480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236</v>
      </c>
      <c r="AU105" s="19" t="s">
        <v>90</v>
      </c>
    </row>
    <row r="106" spans="1:65" s="2" customFormat="1" ht="16.5" customHeight="1">
      <c r="A106" s="36"/>
      <c r="B106" s="37"/>
      <c r="C106" s="231" t="s">
        <v>258</v>
      </c>
      <c r="D106" s="231" t="s">
        <v>242</v>
      </c>
      <c r="E106" s="232" t="s">
        <v>5481</v>
      </c>
      <c r="F106" s="233" t="s">
        <v>5482</v>
      </c>
      <c r="G106" s="234" t="s">
        <v>261</v>
      </c>
      <c r="H106" s="235">
        <v>56</v>
      </c>
      <c r="I106" s="236"/>
      <c r="J106" s="237">
        <f>ROUND(I106*H106,2)</f>
        <v>0</v>
      </c>
      <c r="K106" s="233" t="s">
        <v>233</v>
      </c>
      <c r="L106" s="238"/>
      <c r="M106" s="239" t="s">
        <v>19</v>
      </c>
      <c r="N106" s="240" t="s">
        <v>44</v>
      </c>
      <c r="O106" s="66"/>
      <c r="P106" s="189">
        <f>O106*H106</f>
        <v>0</v>
      </c>
      <c r="Q106" s="189">
        <v>7.0899999999999999E-3</v>
      </c>
      <c r="R106" s="189">
        <f>Q106*H106</f>
        <v>0.39704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275</v>
      </c>
      <c r="AT106" s="191" t="s">
        <v>242</v>
      </c>
      <c r="AU106" s="191" t="s">
        <v>90</v>
      </c>
      <c r="AY106" s="19" t="s">
        <v>226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143</v>
      </c>
      <c r="BM106" s="191" t="s">
        <v>5483</v>
      </c>
    </row>
    <row r="107" spans="1:65" s="2" customFormat="1" ht="16.5" customHeight="1">
      <c r="A107" s="36"/>
      <c r="B107" s="37"/>
      <c r="C107" s="231" t="s">
        <v>265</v>
      </c>
      <c r="D107" s="231" t="s">
        <v>242</v>
      </c>
      <c r="E107" s="232" t="s">
        <v>5023</v>
      </c>
      <c r="F107" s="233" t="s">
        <v>5024</v>
      </c>
      <c r="G107" s="234" t="s">
        <v>328</v>
      </c>
      <c r="H107" s="235">
        <v>67.2</v>
      </c>
      <c r="I107" s="236"/>
      <c r="J107" s="237">
        <f>ROUND(I107*H107,2)</f>
        <v>0</v>
      </c>
      <c r="K107" s="233" t="s">
        <v>233</v>
      </c>
      <c r="L107" s="238"/>
      <c r="M107" s="239" t="s">
        <v>19</v>
      </c>
      <c r="N107" s="240" t="s">
        <v>44</v>
      </c>
      <c r="O107" s="66"/>
      <c r="P107" s="189">
        <f>O107*H107</f>
        <v>0</v>
      </c>
      <c r="Q107" s="189">
        <v>3.8E-3</v>
      </c>
      <c r="R107" s="189">
        <f>Q107*H107</f>
        <v>0.25536000000000003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275</v>
      </c>
      <c r="AT107" s="191" t="s">
        <v>242</v>
      </c>
      <c r="AU107" s="191" t="s">
        <v>90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5484</v>
      </c>
    </row>
    <row r="108" spans="1:65" s="2" customFormat="1" ht="16.5" customHeight="1">
      <c r="A108" s="36"/>
      <c r="B108" s="37"/>
      <c r="C108" s="180" t="s">
        <v>270</v>
      </c>
      <c r="D108" s="180" t="s">
        <v>229</v>
      </c>
      <c r="E108" s="181" t="s">
        <v>5183</v>
      </c>
      <c r="F108" s="182" t="s">
        <v>5485</v>
      </c>
      <c r="G108" s="183" t="s">
        <v>261</v>
      </c>
      <c r="H108" s="184">
        <v>56</v>
      </c>
      <c r="I108" s="185"/>
      <c r="J108" s="186">
        <f>ROUND(I108*H108,2)</f>
        <v>0</v>
      </c>
      <c r="K108" s="182" t="s">
        <v>19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143</v>
      </c>
      <c r="AT108" s="191" t="s">
        <v>229</v>
      </c>
      <c r="AU108" s="191" t="s">
        <v>90</v>
      </c>
      <c r="AY108" s="19" t="s">
        <v>226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143</v>
      </c>
      <c r="BM108" s="191" t="s">
        <v>5486</v>
      </c>
    </row>
    <row r="109" spans="1:65" s="2" customFormat="1" ht="24.2" customHeight="1">
      <c r="A109" s="36"/>
      <c r="B109" s="37"/>
      <c r="C109" s="180" t="s">
        <v>275</v>
      </c>
      <c r="D109" s="180" t="s">
        <v>229</v>
      </c>
      <c r="E109" s="181" t="s">
        <v>5143</v>
      </c>
      <c r="F109" s="182" t="s">
        <v>5144</v>
      </c>
      <c r="G109" s="183" t="s">
        <v>245</v>
      </c>
      <c r="H109" s="184">
        <v>1.4E-2</v>
      </c>
      <c r="I109" s="185"/>
      <c r="J109" s="186">
        <f>ROUND(I109*H109,2)</f>
        <v>0</v>
      </c>
      <c r="K109" s="182" t="s">
        <v>233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143</v>
      </c>
      <c r="AT109" s="191" t="s">
        <v>229</v>
      </c>
      <c r="AU109" s="191" t="s">
        <v>90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143</v>
      </c>
      <c r="BM109" s="191" t="s">
        <v>5487</v>
      </c>
    </row>
    <row r="110" spans="1:65" s="2" customFormat="1" ht="11.25">
      <c r="A110" s="36"/>
      <c r="B110" s="37"/>
      <c r="C110" s="38"/>
      <c r="D110" s="193" t="s">
        <v>236</v>
      </c>
      <c r="E110" s="38"/>
      <c r="F110" s="194" t="s">
        <v>5146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236</v>
      </c>
      <c r="AU110" s="19" t="s">
        <v>90</v>
      </c>
    </row>
    <row r="111" spans="1:65" s="2" customFormat="1" ht="16.5" customHeight="1">
      <c r="A111" s="36"/>
      <c r="B111" s="37"/>
      <c r="C111" s="231" t="s">
        <v>281</v>
      </c>
      <c r="D111" s="231" t="s">
        <v>242</v>
      </c>
      <c r="E111" s="232" t="s">
        <v>5488</v>
      </c>
      <c r="F111" s="233" t="s">
        <v>5489</v>
      </c>
      <c r="G111" s="234" t="s">
        <v>608</v>
      </c>
      <c r="H111" s="235">
        <v>14</v>
      </c>
      <c r="I111" s="236"/>
      <c r="J111" s="237">
        <f>ROUND(I111*H111,2)</f>
        <v>0</v>
      </c>
      <c r="K111" s="233" t="s">
        <v>19</v>
      </c>
      <c r="L111" s="238"/>
      <c r="M111" s="239" t="s">
        <v>19</v>
      </c>
      <c r="N111" s="240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275</v>
      </c>
      <c r="AT111" s="191" t="s">
        <v>242</v>
      </c>
      <c r="AU111" s="191" t="s">
        <v>90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143</v>
      </c>
      <c r="BM111" s="191" t="s">
        <v>5490</v>
      </c>
    </row>
    <row r="112" spans="1:65" s="2" customFormat="1" ht="16.5" customHeight="1">
      <c r="A112" s="36"/>
      <c r="B112" s="37"/>
      <c r="C112" s="180" t="s">
        <v>285</v>
      </c>
      <c r="D112" s="180" t="s">
        <v>229</v>
      </c>
      <c r="E112" s="181" t="s">
        <v>5150</v>
      </c>
      <c r="F112" s="182" t="s">
        <v>5151</v>
      </c>
      <c r="G112" s="183" t="s">
        <v>420</v>
      </c>
      <c r="H112" s="184">
        <v>56</v>
      </c>
      <c r="I112" s="185"/>
      <c r="J112" s="186">
        <f>ROUND(I112*H112,2)</f>
        <v>0</v>
      </c>
      <c r="K112" s="182" t="s">
        <v>233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143</v>
      </c>
      <c r="AT112" s="191" t="s">
        <v>229</v>
      </c>
      <c r="AU112" s="191" t="s">
        <v>90</v>
      </c>
      <c r="AY112" s="19" t="s">
        <v>226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143</v>
      </c>
      <c r="BM112" s="191" t="s">
        <v>5491</v>
      </c>
    </row>
    <row r="113" spans="1:65" s="2" customFormat="1" ht="11.25">
      <c r="A113" s="36"/>
      <c r="B113" s="37"/>
      <c r="C113" s="38"/>
      <c r="D113" s="193" t="s">
        <v>236</v>
      </c>
      <c r="E113" s="38"/>
      <c r="F113" s="194" t="s">
        <v>5153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236</v>
      </c>
      <c r="AU113" s="19" t="s">
        <v>90</v>
      </c>
    </row>
    <row r="114" spans="1:65" s="2" customFormat="1" ht="16.5" customHeight="1">
      <c r="A114" s="36"/>
      <c r="B114" s="37"/>
      <c r="C114" s="180" t="s">
        <v>290</v>
      </c>
      <c r="D114" s="180" t="s">
        <v>229</v>
      </c>
      <c r="E114" s="181" t="s">
        <v>5492</v>
      </c>
      <c r="F114" s="182" t="s">
        <v>5493</v>
      </c>
      <c r="G114" s="183" t="s">
        <v>232</v>
      </c>
      <c r="H114" s="184">
        <v>84</v>
      </c>
      <c r="I114" s="185"/>
      <c r="J114" s="186">
        <f>ROUND(I114*H114,2)</f>
        <v>0</v>
      </c>
      <c r="K114" s="182" t="s">
        <v>233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2.9999999999999999E-7</v>
      </c>
      <c r="R114" s="189">
        <f>Q114*H114</f>
        <v>2.5199999999999999E-5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143</v>
      </c>
      <c r="AT114" s="191" t="s">
        <v>229</v>
      </c>
      <c r="AU114" s="191" t="s">
        <v>90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143</v>
      </c>
      <c r="BM114" s="191" t="s">
        <v>5494</v>
      </c>
    </row>
    <row r="115" spans="1:65" s="2" customFormat="1" ht="11.25">
      <c r="A115" s="36"/>
      <c r="B115" s="37"/>
      <c r="C115" s="38"/>
      <c r="D115" s="193" t="s">
        <v>236</v>
      </c>
      <c r="E115" s="38"/>
      <c r="F115" s="194" t="s">
        <v>5495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90</v>
      </c>
    </row>
    <row r="116" spans="1:65" s="2" customFormat="1" ht="16.5" customHeight="1">
      <c r="A116" s="36"/>
      <c r="B116" s="37"/>
      <c r="C116" s="180" t="s">
        <v>294</v>
      </c>
      <c r="D116" s="180" t="s">
        <v>229</v>
      </c>
      <c r="E116" s="181" t="s">
        <v>5160</v>
      </c>
      <c r="F116" s="182" t="s">
        <v>5161</v>
      </c>
      <c r="G116" s="183" t="s">
        <v>420</v>
      </c>
      <c r="H116" s="184">
        <v>56</v>
      </c>
      <c r="I116" s="185"/>
      <c r="J116" s="186">
        <f>ROUND(I116*H116,2)</f>
        <v>0</v>
      </c>
      <c r="K116" s="182" t="s">
        <v>233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143</v>
      </c>
      <c r="AT116" s="191" t="s">
        <v>229</v>
      </c>
      <c r="AU116" s="191" t="s">
        <v>90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143</v>
      </c>
      <c r="BM116" s="191" t="s">
        <v>5496</v>
      </c>
    </row>
    <row r="117" spans="1:65" s="2" customFormat="1" ht="11.25">
      <c r="A117" s="36"/>
      <c r="B117" s="37"/>
      <c r="C117" s="38"/>
      <c r="D117" s="193" t="s">
        <v>236</v>
      </c>
      <c r="E117" s="38"/>
      <c r="F117" s="194" t="s">
        <v>5163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236</v>
      </c>
      <c r="AU117" s="19" t="s">
        <v>90</v>
      </c>
    </row>
    <row r="118" spans="1:65" s="2" customFormat="1" ht="16.5" customHeight="1">
      <c r="A118" s="36"/>
      <c r="B118" s="37"/>
      <c r="C118" s="180" t="s">
        <v>299</v>
      </c>
      <c r="D118" s="180" t="s">
        <v>229</v>
      </c>
      <c r="E118" s="181" t="s">
        <v>5164</v>
      </c>
      <c r="F118" s="182" t="s">
        <v>5165</v>
      </c>
      <c r="G118" s="183" t="s">
        <v>420</v>
      </c>
      <c r="H118" s="184">
        <v>56</v>
      </c>
      <c r="I118" s="185"/>
      <c r="J118" s="186">
        <f>ROUND(I118*H118,2)</f>
        <v>0</v>
      </c>
      <c r="K118" s="182" t="s">
        <v>233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143</v>
      </c>
      <c r="AT118" s="191" t="s">
        <v>229</v>
      </c>
      <c r="AU118" s="191" t="s">
        <v>90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143</v>
      </c>
      <c r="BM118" s="191" t="s">
        <v>5497</v>
      </c>
    </row>
    <row r="119" spans="1:65" s="2" customFormat="1" ht="11.25">
      <c r="A119" s="36"/>
      <c r="B119" s="37"/>
      <c r="C119" s="38"/>
      <c r="D119" s="193" t="s">
        <v>236</v>
      </c>
      <c r="E119" s="38"/>
      <c r="F119" s="194" t="s">
        <v>5167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236</v>
      </c>
      <c r="AU119" s="19" t="s">
        <v>90</v>
      </c>
    </row>
    <row r="120" spans="1:65" s="12" customFormat="1" ht="20.85" customHeight="1">
      <c r="B120" s="164"/>
      <c r="C120" s="165"/>
      <c r="D120" s="166" t="s">
        <v>72</v>
      </c>
      <c r="E120" s="178" t="s">
        <v>587</v>
      </c>
      <c r="F120" s="178" t="s">
        <v>588</v>
      </c>
      <c r="G120" s="165"/>
      <c r="H120" s="165"/>
      <c r="I120" s="168"/>
      <c r="J120" s="179">
        <f>BK120</f>
        <v>0</v>
      </c>
      <c r="K120" s="165"/>
      <c r="L120" s="170"/>
      <c r="M120" s="171"/>
      <c r="N120" s="172"/>
      <c r="O120" s="172"/>
      <c r="P120" s="173">
        <f>SUM(P121:P122)</f>
        <v>0</v>
      </c>
      <c r="Q120" s="172"/>
      <c r="R120" s="173">
        <f>SUM(R121:R122)</f>
        <v>0</v>
      </c>
      <c r="S120" s="172"/>
      <c r="T120" s="174">
        <f>SUM(T121:T122)</f>
        <v>0</v>
      </c>
      <c r="AR120" s="175" t="s">
        <v>80</v>
      </c>
      <c r="AT120" s="176" t="s">
        <v>72</v>
      </c>
      <c r="AU120" s="176" t="s">
        <v>82</v>
      </c>
      <c r="AY120" s="175" t="s">
        <v>226</v>
      </c>
      <c r="BK120" s="177">
        <f>SUM(BK121:BK122)</f>
        <v>0</v>
      </c>
    </row>
    <row r="121" spans="1:65" s="2" customFormat="1" ht="24.2" customHeight="1">
      <c r="A121" s="36"/>
      <c r="B121" s="37"/>
      <c r="C121" s="180" t="s">
        <v>303</v>
      </c>
      <c r="D121" s="180" t="s">
        <v>229</v>
      </c>
      <c r="E121" s="181" t="s">
        <v>589</v>
      </c>
      <c r="F121" s="182" t="s">
        <v>590</v>
      </c>
      <c r="G121" s="183" t="s">
        <v>245</v>
      </c>
      <c r="H121" s="184">
        <v>0.45600000000000002</v>
      </c>
      <c r="I121" s="185"/>
      <c r="J121" s="186">
        <f>ROUND(I121*H121,2)</f>
        <v>0</v>
      </c>
      <c r="K121" s="182" t="s">
        <v>233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143</v>
      </c>
      <c r="AT121" s="191" t="s">
        <v>229</v>
      </c>
      <c r="AU121" s="191" t="s">
        <v>90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143</v>
      </c>
      <c r="BM121" s="191" t="s">
        <v>5498</v>
      </c>
    </row>
    <row r="122" spans="1:65" s="2" customFormat="1" ht="11.25">
      <c r="A122" s="36"/>
      <c r="B122" s="37"/>
      <c r="C122" s="38"/>
      <c r="D122" s="193" t="s">
        <v>236</v>
      </c>
      <c r="E122" s="38"/>
      <c r="F122" s="194" t="s">
        <v>592</v>
      </c>
      <c r="G122" s="38"/>
      <c r="H122" s="38"/>
      <c r="I122" s="195"/>
      <c r="J122" s="38"/>
      <c r="K122" s="38"/>
      <c r="L122" s="41"/>
      <c r="M122" s="241"/>
      <c r="N122" s="242"/>
      <c r="O122" s="243"/>
      <c r="P122" s="243"/>
      <c r="Q122" s="243"/>
      <c r="R122" s="243"/>
      <c r="S122" s="243"/>
      <c r="T122" s="244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236</v>
      </c>
      <c r="AU122" s="19" t="s">
        <v>90</v>
      </c>
    </row>
    <row r="123" spans="1:65" s="2" customFormat="1" ht="6.95" customHeight="1">
      <c r="A123" s="36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1"/>
      <c r="M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</sheetData>
  <sheetProtection algorithmName="SHA-512" hashValue="ap3tXy/bS+OjcUT6uCNueJ0tTam2rWr1aUxxA/4ud2CDPsCyzq9M1uscufPyEKkEvGK2v1SDorAVEdOZOXDy2Q==" saltValue="O4Ez9+9is1gT+b/4cjQdg7NiveGuDmwfw97r8O71OPKW78ZYjlGd+yczSsQIfeleRnmVXpvCAgVRA/hzrFvmHg==" spinCount="100000" sheet="1" objects="1" scenarios="1" formatColumns="0" formatRows="0" autoFilter="0"/>
  <autoFilter ref="C94:K122" xr:uid="{00000000-0009-0000-0000-000016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600-000000000000}"/>
    <hyperlink ref="F103" r:id="rId2" xr:uid="{00000000-0004-0000-1600-000001000000}"/>
    <hyperlink ref="F105" r:id="rId3" xr:uid="{00000000-0004-0000-1600-000002000000}"/>
    <hyperlink ref="F110" r:id="rId4" xr:uid="{00000000-0004-0000-1600-000003000000}"/>
    <hyperlink ref="F113" r:id="rId5" xr:uid="{00000000-0004-0000-1600-000004000000}"/>
    <hyperlink ref="F115" r:id="rId6" xr:uid="{00000000-0004-0000-1600-000005000000}"/>
    <hyperlink ref="F117" r:id="rId7" xr:uid="{00000000-0004-0000-1600-000006000000}"/>
    <hyperlink ref="F119" r:id="rId8" xr:uid="{00000000-0004-0000-1600-000007000000}"/>
    <hyperlink ref="F122" r:id="rId9" xr:uid="{00000000-0004-0000-1600-000008000000}"/>
  </hyperlinks>
  <pageMargins left="0.39370078740157483" right="0.39370078740157483" top="0.39370078740157483" bottom="0.39370078740157483" header="0" footer="0"/>
  <pageSetup paperSize="9" scale="84" fitToHeight="100" orientation="landscape" r:id="rId10"/>
  <headerFooter>
    <oddFooter>&amp;CStrana &amp;P z &amp;N</oddFooter>
  </headerFooter>
  <drawing r:id="rId1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0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5499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ROUND(J94,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ROUND((SUM(BE94:BE107)),  2)</f>
        <v>0</v>
      </c>
      <c r="G37" s="36"/>
      <c r="H37" s="36"/>
      <c r="I37" s="126">
        <v>0.21</v>
      </c>
      <c r="J37" s="125">
        <f>ROUND(((SUM(BE94:BE107))*I37),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ROUND((SUM(BF94:BF107)),  2)</f>
        <v>0</v>
      </c>
      <c r="G38" s="36"/>
      <c r="H38" s="36"/>
      <c r="I38" s="126">
        <v>0.15</v>
      </c>
      <c r="J38" s="125">
        <f>ROUND(((SUM(BF94:BF107))*I38),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ROUND((SUM(BG94:BG107)),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ROUND((SUM(BH94:BH107)),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ROUND((SUM(BI94:BI107)),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04.2.2 - Štěrkové trávníky v pásu na parkovišti - založení, rozvojová péče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J94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J95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5206</v>
      </c>
      <c r="E69" s="150"/>
      <c r="F69" s="150"/>
      <c r="G69" s="150"/>
      <c r="H69" s="150"/>
      <c r="I69" s="150"/>
      <c r="J69" s="151">
        <f>J96</f>
        <v>0</v>
      </c>
      <c r="K69" s="98"/>
      <c r="L69" s="152"/>
    </row>
    <row r="70" spans="1:47" s="10" customFormat="1" ht="19.899999999999999" customHeight="1">
      <c r="B70" s="148"/>
      <c r="C70" s="98"/>
      <c r="D70" s="149" t="s">
        <v>5208</v>
      </c>
      <c r="E70" s="150"/>
      <c r="F70" s="150"/>
      <c r="G70" s="150"/>
      <c r="H70" s="150"/>
      <c r="I70" s="150"/>
      <c r="J70" s="151">
        <f>J102</f>
        <v>0</v>
      </c>
      <c r="K70" s="98"/>
      <c r="L70" s="152"/>
    </row>
    <row r="71" spans="1:47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47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47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24.95" customHeight="1">
      <c r="A77" s="36"/>
      <c r="B77" s="37"/>
      <c r="C77" s="25" t="s">
        <v>211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3" s="1" customFormat="1" ht="16.5" customHeight="1">
      <c r="B82" s="23"/>
      <c r="C82" s="24"/>
      <c r="D82" s="24"/>
      <c r="E82" s="414" t="s">
        <v>689</v>
      </c>
      <c r="F82" s="365"/>
      <c r="G82" s="365"/>
      <c r="H82" s="365"/>
      <c r="I82" s="24"/>
      <c r="J82" s="24"/>
      <c r="K82" s="24"/>
      <c r="L82" s="22"/>
    </row>
    <row r="83" spans="1:63" s="1" customFormat="1" ht="12" customHeight="1">
      <c r="B83" s="23"/>
      <c r="C83" s="31" t="s">
        <v>197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6" t="s">
        <v>563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4730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E13</f>
        <v>SO 04.2.2 - Štěrkové trávníky v pásu na parkovišti - založení, rozvojová péče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F16</f>
        <v xml:space="preserve"> </v>
      </c>
      <c r="G88" s="38"/>
      <c r="H88" s="38"/>
      <c r="I88" s="31" t="s">
        <v>23</v>
      </c>
      <c r="J88" s="61" t="str">
        <f>IF(J16="","",J16)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E19</f>
        <v>Statutární město Chomutov</v>
      </c>
      <c r="G90" s="38"/>
      <c r="H90" s="38"/>
      <c r="I90" s="31" t="s">
        <v>31</v>
      </c>
      <c r="J90" s="34" t="str">
        <f>E25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IF(E22="","",E22)</f>
        <v>Vyplň údaj</v>
      </c>
      <c r="G91" s="38"/>
      <c r="H91" s="38"/>
      <c r="I91" s="31" t="s">
        <v>36</v>
      </c>
      <c r="J91" s="34" t="str">
        <f>E28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</f>
        <v>0</v>
      </c>
      <c r="Q94" s="74"/>
      <c r="R94" s="161">
        <f>R95</f>
        <v>0</v>
      </c>
      <c r="S94" s="74"/>
      <c r="T94" s="162">
        <f>T95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572</v>
      </c>
      <c r="F95" s="167" t="s">
        <v>573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P96+P102</f>
        <v>0</v>
      </c>
      <c r="Q95" s="172"/>
      <c r="R95" s="173">
        <f>R96+R102</f>
        <v>0</v>
      </c>
      <c r="S95" s="172"/>
      <c r="T95" s="174">
        <f>T96+T102</f>
        <v>0</v>
      </c>
      <c r="AR95" s="175" t="s">
        <v>80</v>
      </c>
      <c r="AT95" s="176" t="s">
        <v>72</v>
      </c>
      <c r="AU95" s="176" t="s">
        <v>73</v>
      </c>
      <c r="AY95" s="175" t="s">
        <v>226</v>
      </c>
      <c r="BK95" s="177">
        <f>BK96+BK102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593</v>
      </c>
      <c r="F96" s="178" t="s">
        <v>5210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SUM(P97:P101)</f>
        <v>0</v>
      </c>
      <c r="Q96" s="172"/>
      <c r="R96" s="173">
        <f>SUM(R97:R101)</f>
        <v>0</v>
      </c>
      <c r="S96" s="172"/>
      <c r="T96" s="174">
        <f>SUM(T97:T101)</f>
        <v>0</v>
      </c>
      <c r="AR96" s="175" t="s">
        <v>80</v>
      </c>
      <c r="AT96" s="176" t="s">
        <v>72</v>
      </c>
      <c r="AU96" s="176" t="s">
        <v>80</v>
      </c>
      <c r="AY96" s="175" t="s">
        <v>226</v>
      </c>
      <c r="BK96" s="177">
        <f>SUM(BK97:BK101)</f>
        <v>0</v>
      </c>
    </row>
    <row r="97" spans="1:65" s="2" customFormat="1" ht="16.5" customHeight="1">
      <c r="A97" s="36"/>
      <c r="B97" s="37"/>
      <c r="C97" s="180" t="s">
        <v>80</v>
      </c>
      <c r="D97" s="180" t="s">
        <v>229</v>
      </c>
      <c r="E97" s="181" t="s">
        <v>5500</v>
      </c>
      <c r="F97" s="182" t="s">
        <v>5501</v>
      </c>
      <c r="G97" s="183" t="s">
        <v>232</v>
      </c>
      <c r="H97" s="184">
        <v>844</v>
      </c>
      <c r="I97" s="185"/>
      <c r="J97" s="186">
        <f>ROUND(I97*H97,2)</f>
        <v>0</v>
      </c>
      <c r="K97" s="182" t="s">
        <v>233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143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143</v>
      </c>
      <c r="BM97" s="191" t="s">
        <v>5502</v>
      </c>
    </row>
    <row r="98" spans="1:65" s="2" customFormat="1" ht="11.25">
      <c r="A98" s="36"/>
      <c r="B98" s="37"/>
      <c r="C98" s="38"/>
      <c r="D98" s="193" t="s">
        <v>236</v>
      </c>
      <c r="E98" s="38"/>
      <c r="F98" s="194" t="s">
        <v>5503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236</v>
      </c>
      <c r="AU98" s="19" t="s">
        <v>82</v>
      </c>
    </row>
    <row r="99" spans="1:65" s="2" customFormat="1" ht="16.5" customHeight="1">
      <c r="A99" s="36"/>
      <c r="B99" s="37"/>
      <c r="C99" s="180" t="s">
        <v>82</v>
      </c>
      <c r="D99" s="180" t="s">
        <v>229</v>
      </c>
      <c r="E99" s="181" t="s">
        <v>602</v>
      </c>
      <c r="F99" s="182" t="s">
        <v>603</v>
      </c>
      <c r="G99" s="183" t="s">
        <v>245</v>
      </c>
      <c r="H99" s="184">
        <v>4.0000000000000001E-3</v>
      </c>
      <c r="I99" s="185"/>
      <c r="J99" s="186">
        <f>ROUND(I99*H99,2)</f>
        <v>0</v>
      </c>
      <c r="K99" s="182" t="s">
        <v>233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229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5504</v>
      </c>
    </row>
    <row r="100" spans="1:65" s="2" customFormat="1" ht="11.25">
      <c r="A100" s="36"/>
      <c r="B100" s="37"/>
      <c r="C100" s="38"/>
      <c r="D100" s="193" t="s">
        <v>236</v>
      </c>
      <c r="E100" s="38"/>
      <c r="F100" s="194" t="s">
        <v>605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236</v>
      </c>
      <c r="AU100" s="19" t="s">
        <v>82</v>
      </c>
    </row>
    <row r="101" spans="1:65" s="2" customFormat="1" ht="16.5" customHeight="1">
      <c r="A101" s="36"/>
      <c r="B101" s="37"/>
      <c r="C101" s="231" t="s">
        <v>90</v>
      </c>
      <c r="D101" s="231" t="s">
        <v>242</v>
      </c>
      <c r="E101" s="232" t="s">
        <v>5260</v>
      </c>
      <c r="F101" s="233" t="s">
        <v>5261</v>
      </c>
      <c r="G101" s="234" t="s">
        <v>608</v>
      </c>
      <c r="H101" s="235">
        <v>4.22</v>
      </c>
      <c r="I101" s="236"/>
      <c r="J101" s="237">
        <f>ROUND(I101*H101,2)</f>
        <v>0</v>
      </c>
      <c r="K101" s="233" t="s">
        <v>19</v>
      </c>
      <c r="L101" s="238"/>
      <c r="M101" s="239" t="s">
        <v>19</v>
      </c>
      <c r="N101" s="240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275</v>
      </c>
      <c r="AT101" s="191" t="s">
        <v>242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5505</v>
      </c>
    </row>
    <row r="102" spans="1:65" s="12" customFormat="1" ht="22.9" customHeight="1">
      <c r="B102" s="164"/>
      <c r="C102" s="165"/>
      <c r="D102" s="166" t="s">
        <v>72</v>
      </c>
      <c r="E102" s="178" t="s">
        <v>5271</v>
      </c>
      <c r="F102" s="178" t="s">
        <v>5272</v>
      </c>
      <c r="G102" s="165"/>
      <c r="H102" s="165"/>
      <c r="I102" s="168"/>
      <c r="J102" s="179">
        <f>BK102</f>
        <v>0</v>
      </c>
      <c r="K102" s="165"/>
      <c r="L102" s="170"/>
      <c r="M102" s="171"/>
      <c r="N102" s="172"/>
      <c r="O102" s="172"/>
      <c r="P102" s="173">
        <f>SUM(P103:P107)</f>
        <v>0</v>
      </c>
      <c r="Q102" s="172"/>
      <c r="R102" s="173">
        <f>SUM(R103:R107)</f>
        <v>0</v>
      </c>
      <c r="S102" s="172"/>
      <c r="T102" s="174">
        <f>SUM(T103:T107)</f>
        <v>0</v>
      </c>
      <c r="AR102" s="175" t="s">
        <v>80</v>
      </c>
      <c r="AT102" s="176" t="s">
        <v>72</v>
      </c>
      <c r="AU102" s="176" t="s">
        <v>80</v>
      </c>
      <c r="AY102" s="175" t="s">
        <v>226</v>
      </c>
      <c r="BK102" s="177">
        <f>SUM(BK103:BK107)</f>
        <v>0</v>
      </c>
    </row>
    <row r="103" spans="1:65" s="2" customFormat="1" ht="16.5" customHeight="1">
      <c r="A103" s="36"/>
      <c r="B103" s="37"/>
      <c r="C103" s="180" t="s">
        <v>143</v>
      </c>
      <c r="D103" s="180" t="s">
        <v>229</v>
      </c>
      <c r="E103" s="181" t="s">
        <v>5500</v>
      </c>
      <c r="F103" s="182" t="s">
        <v>5501</v>
      </c>
      <c r="G103" s="183" t="s">
        <v>232</v>
      </c>
      <c r="H103" s="184">
        <v>1194.2</v>
      </c>
      <c r="I103" s="185"/>
      <c r="J103" s="186">
        <f>ROUND(I103*H103,2)</f>
        <v>0</v>
      </c>
      <c r="K103" s="182" t="s">
        <v>233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143</v>
      </c>
      <c r="AT103" s="191" t="s">
        <v>229</v>
      </c>
      <c r="AU103" s="191" t="s">
        <v>82</v>
      </c>
      <c r="AY103" s="19" t="s">
        <v>226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143</v>
      </c>
      <c r="BM103" s="191" t="s">
        <v>5506</v>
      </c>
    </row>
    <row r="104" spans="1:65" s="2" customFormat="1" ht="11.25">
      <c r="A104" s="36"/>
      <c r="B104" s="37"/>
      <c r="C104" s="38"/>
      <c r="D104" s="193" t="s">
        <v>236</v>
      </c>
      <c r="E104" s="38"/>
      <c r="F104" s="194" t="s">
        <v>5503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82</v>
      </c>
    </row>
    <row r="105" spans="1:65" s="2" customFormat="1" ht="16.5" customHeight="1">
      <c r="A105" s="36"/>
      <c r="B105" s="37"/>
      <c r="C105" s="180" t="s">
        <v>258</v>
      </c>
      <c r="D105" s="180" t="s">
        <v>229</v>
      </c>
      <c r="E105" s="181" t="s">
        <v>602</v>
      </c>
      <c r="F105" s="182" t="s">
        <v>603</v>
      </c>
      <c r="G105" s="183" t="s">
        <v>245</v>
      </c>
      <c r="H105" s="184">
        <v>3.0000000000000001E-3</v>
      </c>
      <c r="I105" s="185"/>
      <c r="J105" s="186">
        <f>ROUND(I105*H105,2)</f>
        <v>0</v>
      </c>
      <c r="K105" s="182" t="s">
        <v>233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143</v>
      </c>
      <c r="AT105" s="191" t="s">
        <v>229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143</v>
      </c>
      <c r="BM105" s="191" t="s">
        <v>5507</v>
      </c>
    </row>
    <row r="106" spans="1:65" s="2" customFormat="1" ht="11.25">
      <c r="A106" s="36"/>
      <c r="B106" s="37"/>
      <c r="C106" s="38"/>
      <c r="D106" s="193" t="s">
        <v>236</v>
      </c>
      <c r="E106" s="38"/>
      <c r="F106" s="194" t="s">
        <v>605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236</v>
      </c>
      <c r="AU106" s="19" t="s">
        <v>82</v>
      </c>
    </row>
    <row r="107" spans="1:65" s="2" customFormat="1" ht="16.5" customHeight="1">
      <c r="A107" s="36"/>
      <c r="B107" s="37"/>
      <c r="C107" s="231" t="s">
        <v>265</v>
      </c>
      <c r="D107" s="231" t="s">
        <v>242</v>
      </c>
      <c r="E107" s="232" t="s">
        <v>5260</v>
      </c>
      <c r="F107" s="233" t="s">
        <v>5261</v>
      </c>
      <c r="G107" s="234" t="s">
        <v>608</v>
      </c>
      <c r="H107" s="235">
        <v>2.895</v>
      </c>
      <c r="I107" s="236"/>
      <c r="J107" s="237">
        <f>ROUND(I107*H107,2)</f>
        <v>0</v>
      </c>
      <c r="K107" s="233" t="s">
        <v>19</v>
      </c>
      <c r="L107" s="238"/>
      <c r="M107" s="265" t="s">
        <v>19</v>
      </c>
      <c r="N107" s="266" t="s">
        <v>44</v>
      </c>
      <c r="O107" s="243"/>
      <c r="P107" s="247">
        <f>O107*H107</f>
        <v>0</v>
      </c>
      <c r="Q107" s="247">
        <v>0</v>
      </c>
      <c r="R107" s="247">
        <f>Q107*H107</f>
        <v>0</v>
      </c>
      <c r="S107" s="247">
        <v>0</v>
      </c>
      <c r="T107" s="248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275</v>
      </c>
      <c r="AT107" s="191" t="s">
        <v>242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143</v>
      </c>
      <c r="BM107" s="191" t="s">
        <v>5508</v>
      </c>
    </row>
    <row r="108" spans="1:65" s="2" customFormat="1" ht="6.95" customHeight="1">
      <c r="A108" s="36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1"/>
      <c r="M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</sheetData>
  <sheetProtection algorithmName="SHA-512" hashValue="zZW2I3RCmQ+vnHfHSxEcPKplTlXaLRCJsiOO9/AYp4A0SvTMtvZXL01J2nr/4gVs/GpazaoCnKm5Qp0IwDU6Rg==" saltValue="/mnaznsXldAw+RWDMHUV4GqcRHYGFrCZZL8MG8hQu65Ytz25el9nSTgSC0P2Iu0z88senqRpJ1aZt9Zgti3Rfw==" spinCount="100000" sheet="1" objects="1" scenarios="1" formatColumns="0" formatRows="0" autoFilter="0"/>
  <autoFilter ref="C93:K107" xr:uid="{00000000-0009-0000-0000-000017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8" r:id="rId1" xr:uid="{00000000-0004-0000-1700-000000000000}"/>
    <hyperlink ref="F100" r:id="rId2" xr:uid="{00000000-0004-0000-1700-000001000000}"/>
    <hyperlink ref="F104" r:id="rId3" xr:uid="{00000000-0004-0000-1700-000002000000}"/>
    <hyperlink ref="F106" r:id="rId4" xr:uid="{00000000-0004-0000-17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168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5509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ROUND((SUM(BE93:BE100)),  2)</f>
        <v>0</v>
      </c>
      <c r="G37" s="36"/>
      <c r="H37" s="36"/>
      <c r="I37" s="126">
        <v>0.21</v>
      </c>
      <c r="J37" s="125">
        <f>ROUND(((SUM(BE93:BE100))*I37),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ROUND((SUM(BF93:BF100)),  2)</f>
        <v>0</v>
      </c>
      <c r="G38" s="36"/>
      <c r="H38" s="36"/>
      <c r="I38" s="126">
        <v>0.15</v>
      </c>
      <c r="J38" s="125">
        <f>ROUND(((SUM(BF93:BF100))*I38),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ROUND((SUM(BG93:BG100)),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ROUND((SUM(BH93:BH100)),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ROUND((SUM(BI93:BI100)),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04.2.3 - Trávo-bylinná až luční společenstva lemu parkoviště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5302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689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197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563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4730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04.2.3 - Trávo-bylinná až luční společenstva lemu parkoviště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5. 4. 2022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212</v>
      </c>
      <c r="D92" s="156" t="s">
        <v>58</v>
      </c>
      <c r="E92" s="156" t="s">
        <v>54</v>
      </c>
      <c r="F92" s="156" t="s">
        <v>55</v>
      </c>
      <c r="G92" s="156" t="s">
        <v>213</v>
      </c>
      <c r="H92" s="156" t="s">
        <v>214</v>
      </c>
      <c r="I92" s="156" t="s">
        <v>215</v>
      </c>
      <c r="J92" s="156" t="s">
        <v>203</v>
      </c>
      <c r="K92" s="157" t="s">
        <v>216</v>
      </c>
      <c r="L92" s="158"/>
      <c r="M92" s="70" t="s">
        <v>19</v>
      </c>
      <c r="N92" s="71" t="s">
        <v>43</v>
      </c>
      <c r="O92" s="71" t="s">
        <v>217</v>
      </c>
      <c r="P92" s="71" t="s">
        <v>218</v>
      </c>
      <c r="Q92" s="71" t="s">
        <v>219</v>
      </c>
      <c r="R92" s="71" t="s">
        <v>220</v>
      </c>
      <c r="S92" s="71" t="s">
        <v>221</v>
      </c>
      <c r="T92" s="72" t="s">
        <v>222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223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204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572</v>
      </c>
      <c r="F94" s="167" t="s">
        <v>573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80</v>
      </c>
      <c r="AT94" s="176" t="s">
        <v>72</v>
      </c>
      <c r="AU94" s="176" t="s">
        <v>73</v>
      </c>
      <c r="AY94" s="175" t="s">
        <v>226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5304</v>
      </c>
      <c r="F95" s="178" t="s">
        <v>5305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SUM(P96:P100)</f>
        <v>0</v>
      </c>
      <c r="Q95" s="172"/>
      <c r="R95" s="173">
        <f>SUM(R96:R100)</f>
        <v>0</v>
      </c>
      <c r="S95" s="172"/>
      <c r="T95" s="174">
        <f>SUM(T96:T100)</f>
        <v>0</v>
      </c>
      <c r="AR95" s="175" t="s">
        <v>80</v>
      </c>
      <c r="AT95" s="176" t="s">
        <v>72</v>
      </c>
      <c r="AU95" s="176" t="s">
        <v>80</v>
      </c>
      <c r="AY95" s="175" t="s">
        <v>226</v>
      </c>
      <c r="BK95" s="177">
        <f>SUM(BK96:BK100)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229</v>
      </c>
      <c r="E96" s="181" t="s">
        <v>5500</v>
      </c>
      <c r="F96" s="182" t="s">
        <v>5501</v>
      </c>
      <c r="G96" s="183" t="s">
        <v>232</v>
      </c>
      <c r="H96" s="184">
        <v>3827.1</v>
      </c>
      <c r="I96" s="185"/>
      <c r="J96" s="186">
        <f>ROUND(I96*H96,2)</f>
        <v>0</v>
      </c>
      <c r="K96" s="182" t="s">
        <v>233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143</v>
      </c>
      <c r="AT96" s="191" t="s">
        <v>229</v>
      </c>
      <c r="AU96" s="191" t="s">
        <v>82</v>
      </c>
      <c r="AY96" s="19" t="s">
        <v>226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143</v>
      </c>
      <c r="BM96" s="191" t="s">
        <v>5510</v>
      </c>
    </row>
    <row r="97" spans="1:65" s="2" customFormat="1" ht="11.25">
      <c r="A97" s="36"/>
      <c r="B97" s="37"/>
      <c r="C97" s="38"/>
      <c r="D97" s="193" t="s">
        <v>236</v>
      </c>
      <c r="E97" s="38"/>
      <c r="F97" s="194" t="s">
        <v>5503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236</v>
      </c>
      <c r="AU97" s="19" t="s">
        <v>82</v>
      </c>
    </row>
    <row r="98" spans="1:65" s="2" customFormat="1" ht="16.5" customHeight="1">
      <c r="A98" s="36"/>
      <c r="B98" s="37"/>
      <c r="C98" s="180" t="s">
        <v>82</v>
      </c>
      <c r="D98" s="180" t="s">
        <v>229</v>
      </c>
      <c r="E98" s="181" t="s">
        <v>602</v>
      </c>
      <c r="F98" s="182" t="s">
        <v>603</v>
      </c>
      <c r="G98" s="183" t="s">
        <v>245</v>
      </c>
      <c r="H98" s="184">
        <v>6.0000000000000001E-3</v>
      </c>
      <c r="I98" s="185"/>
      <c r="J98" s="186">
        <f>ROUND(I98*H98,2)</f>
        <v>0</v>
      </c>
      <c r="K98" s="182" t="s">
        <v>233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143</v>
      </c>
      <c r="AT98" s="191" t="s">
        <v>229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143</v>
      </c>
      <c r="BM98" s="191" t="s">
        <v>5511</v>
      </c>
    </row>
    <row r="99" spans="1:65" s="2" customFormat="1" ht="11.25">
      <c r="A99" s="36"/>
      <c r="B99" s="37"/>
      <c r="C99" s="38"/>
      <c r="D99" s="193" t="s">
        <v>236</v>
      </c>
      <c r="E99" s="38"/>
      <c r="F99" s="194" t="s">
        <v>605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236</v>
      </c>
      <c r="AU99" s="19" t="s">
        <v>82</v>
      </c>
    </row>
    <row r="100" spans="1:65" s="2" customFormat="1" ht="16.5" customHeight="1">
      <c r="A100" s="36"/>
      <c r="B100" s="37"/>
      <c r="C100" s="231" t="s">
        <v>90</v>
      </c>
      <c r="D100" s="231" t="s">
        <v>242</v>
      </c>
      <c r="E100" s="232" t="s">
        <v>5260</v>
      </c>
      <c r="F100" s="233" t="s">
        <v>5261</v>
      </c>
      <c r="G100" s="234" t="s">
        <v>608</v>
      </c>
      <c r="H100" s="235">
        <v>6.3789999999999996</v>
      </c>
      <c r="I100" s="236"/>
      <c r="J100" s="237">
        <f>ROUND(I100*H100,2)</f>
        <v>0</v>
      </c>
      <c r="K100" s="233" t="s">
        <v>19</v>
      </c>
      <c r="L100" s="238"/>
      <c r="M100" s="265" t="s">
        <v>19</v>
      </c>
      <c r="N100" s="266" t="s">
        <v>44</v>
      </c>
      <c r="O100" s="243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275</v>
      </c>
      <c r="AT100" s="191" t="s">
        <v>242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143</v>
      </c>
      <c r="BM100" s="191" t="s">
        <v>5512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oMcmt9O2HCru0wlFVNEh9gh9zazvp1Gd/IG1oJ4FiFsUpbsFIqxbmnivB9+9Kc0eL+N9NjPGpjrR4dqVBN2lJA==" saltValue="ebWCec4I8FVn2yYlCZzBbr957IttoCse1wKrTeKyWiAvDRaMxkFgj1TtetmBSG+lD1wHlsjWfEH1GMOpRc5ilg==" spinCount="100000" sheet="1" objects="1" scenarios="1" formatColumns="0" formatRows="0" autoFilter="0"/>
  <autoFilter ref="C92:K100" xr:uid="{00000000-0009-0000-0000-000018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800-000000000000}"/>
    <hyperlink ref="F99" r:id="rId2" xr:uid="{00000000-0004-0000-18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0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5513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ROUND(J93,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ROUND((SUM(BE93:BE100)),  2)</f>
        <v>0</v>
      </c>
      <c r="G37" s="36"/>
      <c r="H37" s="36"/>
      <c r="I37" s="126">
        <v>0.21</v>
      </c>
      <c r="J37" s="125">
        <f>ROUND(((SUM(BE93:BE100))*I37),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ROUND((SUM(BF93:BF100)),  2)</f>
        <v>0</v>
      </c>
      <c r="G38" s="36"/>
      <c r="H38" s="36"/>
      <c r="I38" s="126">
        <v>0.15</v>
      </c>
      <c r="J38" s="125">
        <f>ROUND(((SUM(BF93:BF100))*I38),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ROUND((SUM(BG93:BG100)),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ROUND((SUM(BH93:BH100)),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ROUND((SUM(BI93:BI100)),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04.2.4 - Trávníky obnovované podél komunikací – suchomilné, stín až polostín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J93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J94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5382</v>
      </c>
      <c r="E69" s="150"/>
      <c r="F69" s="150"/>
      <c r="G69" s="150"/>
      <c r="H69" s="150"/>
      <c r="I69" s="150"/>
      <c r="J69" s="151">
        <f>J95</f>
        <v>0</v>
      </c>
      <c r="K69" s="98"/>
      <c r="L69" s="152"/>
    </row>
    <row r="70" spans="1:47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47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47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47" s="2" customFormat="1" ht="24.95" customHeight="1">
      <c r="A76" s="36"/>
      <c r="B76" s="37"/>
      <c r="C76" s="25" t="s">
        <v>211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47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1" customFormat="1" ht="12" customHeight="1">
      <c r="B80" s="23"/>
      <c r="C80" s="31" t="s">
        <v>195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1" customFormat="1" ht="16.5" customHeight="1">
      <c r="B81" s="23"/>
      <c r="C81" s="24"/>
      <c r="D81" s="24"/>
      <c r="E81" s="414" t="s">
        <v>689</v>
      </c>
      <c r="F81" s="365"/>
      <c r="G81" s="365"/>
      <c r="H81" s="365"/>
      <c r="I81" s="24"/>
      <c r="J81" s="24"/>
      <c r="K81" s="24"/>
      <c r="L81" s="22"/>
    </row>
    <row r="82" spans="1:65" s="1" customFormat="1" ht="12" customHeight="1">
      <c r="B82" s="23"/>
      <c r="C82" s="31" t="s">
        <v>197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5" s="2" customFormat="1" ht="16.5" customHeight="1">
      <c r="A83" s="36"/>
      <c r="B83" s="37"/>
      <c r="C83" s="38"/>
      <c r="D83" s="38"/>
      <c r="E83" s="416" t="s">
        <v>563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4730</v>
      </c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>
      <c r="A85" s="36"/>
      <c r="B85" s="37"/>
      <c r="C85" s="38"/>
      <c r="D85" s="38"/>
      <c r="E85" s="387" t="str">
        <f>E13</f>
        <v>SO 04.2.4 - Trávníky obnovované podél komunikací – suchomilné, stín až polostín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>
      <c r="A87" s="36"/>
      <c r="B87" s="37"/>
      <c r="C87" s="31" t="s">
        <v>21</v>
      </c>
      <c r="D87" s="38"/>
      <c r="E87" s="38"/>
      <c r="F87" s="29" t="str">
        <f>F16</f>
        <v xml:space="preserve"> </v>
      </c>
      <c r="G87" s="38"/>
      <c r="H87" s="38"/>
      <c r="I87" s="31" t="s">
        <v>23</v>
      </c>
      <c r="J87" s="61" t="str">
        <f>IF(J16="","",J16)</f>
        <v>5. 4. 2022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25</v>
      </c>
      <c r="D89" s="38"/>
      <c r="E89" s="38"/>
      <c r="F89" s="29" t="str">
        <f>E19</f>
        <v>Statutární město Chomutov</v>
      </c>
      <c r="G89" s="38"/>
      <c r="H89" s="38"/>
      <c r="I89" s="31" t="s">
        <v>31</v>
      </c>
      <c r="J89" s="34" t="str">
        <f>E25</f>
        <v>Refuel s.r.o.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>
      <c r="A90" s="36"/>
      <c r="B90" s="37"/>
      <c r="C90" s="31" t="s">
        <v>29</v>
      </c>
      <c r="D90" s="38"/>
      <c r="E90" s="38"/>
      <c r="F90" s="29" t="str">
        <f>IF(E22="","",E22)</f>
        <v>Vyplň údaj</v>
      </c>
      <c r="G90" s="38"/>
      <c r="H90" s="38"/>
      <c r="I90" s="31" t="s">
        <v>36</v>
      </c>
      <c r="J90" s="34" t="str">
        <f>E28</f>
        <v xml:space="preserve"> 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>
      <c r="A92" s="153"/>
      <c r="B92" s="154"/>
      <c r="C92" s="155" t="s">
        <v>212</v>
      </c>
      <c r="D92" s="156" t="s">
        <v>58</v>
      </c>
      <c r="E92" s="156" t="s">
        <v>54</v>
      </c>
      <c r="F92" s="156" t="s">
        <v>55</v>
      </c>
      <c r="G92" s="156" t="s">
        <v>213</v>
      </c>
      <c r="H92" s="156" t="s">
        <v>214</v>
      </c>
      <c r="I92" s="156" t="s">
        <v>215</v>
      </c>
      <c r="J92" s="156" t="s">
        <v>203</v>
      </c>
      <c r="K92" s="157" t="s">
        <v>216</v>
      </c>
      <c r="L92" s="158"/>
      <c r="M92" s="70" t="s">
        <v>19</v>
      </c>
      <c r="N92" s="71" t="s">
        <v>43</v>
      </c>
      <c r="O92" s="71" t="s">
        <v>217</v>
      </c>
      <c r="P92" s="71" t="s">
        <v>218</v>
      </c>
      <c r="Q92" s="71" t="s">
        <v>219</v>
      </c>
      <c r="R92" s="71" t="s">
        <v>220</v>
      </c>
      <c r="S92" s="71" t="s">
        <v>221</v>
      </c>
      <c r="T92" s="72" t="s">
        <v>222</v>
      </c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</row>
    <row r="93" spans="1:65" s="2" customFormat="1" ht="22.9" customHeight="1">
      <c r="A93" s="36"/>
      <c r="B93" s="37"/>
      <c r="C93" s="77" t="s">
        <v>223</v>
      </c>
      <c r="D93" s="38"/>
      <c r="E93" s="38"/>
      <c r="F93" s="38"/>
      <c r="G93" s="38"/>
      <c r="H93" s="38"/>
      <c r="I93" s="38"/>
      <c r="J93" s="159">
        <f>BK93</f>
        <v>0</v>
      </c>
      <c r="K93" s="38"/>
      <c r="L93" s="41"/>
      <c r="M93" s="73"/>
      <c r="N93" s="160"/>
      <c r="O93" s="74"/>
      <c r="P93" s="161">
        <f>P94</f>
        <v>0</v>
      </c>
      <c r="Q93" s="74"/>
      <c r="R93" s="161">
        <f>R94</f>
        <v>0</v>
      </c>
      <c r="S93" s="74"/>
      <c r="T93" s="162">
        <f>T94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72</v>
      </c>
      <c r="AU93" s="19" t="s">
        <v>204</v>
      </c>
      <c r="BK93" s="163">
        <f>BK94</f>
        <v>0</v>
      </c>
    </row>
    <row r="94" spans="1:65" s="12" customFormat="1" ht="25.9" customHeight="1">
      <c r="B94" s="164"/>
      <c r="C94" s="165"/>
      <c r="D94" s="166" t="s">
        <v>72</v>
      </c>
      <c r="E94" s="167" t="s">
        <v>572</v>
      </c>
      <c r="F94" s="167" t="s">
        <v>573</v>
      </c>
      <c r="G94" s="165"/>
      <c r="H94" s="165"/>
      <c r="I94" s="168"/>
      <c r="J94" s="169">
        <f>BK94</f>
        <v>0</v>
      </c>
      <c r="K94" s="165"/>
      <c r="L94" s="170"/>
      <c r="M94" s="171"/>
      <c r="N94" s="172"/>
      <c r="O94" s="172"/>
      <c r="P94" s="173">
        <f>P95</f>
        <v>0</v>
      </c>
      <c r="Q94" s="172"/>
      <c r="R94" s="173">
        <f>R95</f>
        <v>0</v>
      </c>
      <c r="S94" s="172"/>
      <c r="T94" s="174">
        <f>T95</f>
        <v>0</v>
      </c>
      <c r="AR94" s="175" t="s">
        <v>80</v>
      </c>
      <c r="AT94" s="176" t="s">
        <v>72</v>
      </c>
      <c r="AU94" s="176" t="s">
        <v>73</v>
      </c>
      <c r="AY94" s="175" t="s">
        <v>226</v>
      </c>
      <c r="BK94" s="177">
        <f>BK95</f>
        <v>0</v>
      </c>
    </row>
    <row r="95" spans="1:65" s="12" customFormat="1" ht="22.9" customHeight="1">
      <c r="B95" s="164"/>
      <c r="C95" s="165"/>
      <c r="D95" s="166" t="s">
        <v>72</v>
      </c>
      <c r="E95" s="178" t="s">
        <v>5304</v>
      </c>
      <c r="F95" s="178" t="s">
        <v>5383</v>
      </c>
      <c r="G95" s="165"/>
      <c r="H95" s="165"/>
      <c r="I95" s="168"/>
      <c r="J95" s="179">
        <f>BK95</f>
        <v>0</v>
      </c>
      <c r="K95" s="165"/>
      <c r="L95" s="170"/>
      <c r="M95" s="171"/>
      <c r="N95" s="172"/>
      <c r="O95" s="172"/>
      <c r="P95" s="173">
        <f>SUM(P96:P100)</f>
        <v>0</v>
      </c>
      <c r="Q95" s="172"/>
      <c r="R95" s="173">
        <f>SUM(R96:R100)</f>
        <v>0</v>
      </c>
      <c r="S95" s="172"/>
      <c r="T95" s="174">
        <f>SUM(T96:T100)</f>
        <v>0</v>
      </c>
      <c r="AR95" s="175" t="s">
        <v>80</v>
      </c>
      <c r="AT95" s="176" t="s">
        <v>72</v>
      </c>
      <c r="AU95" s="176" t="s">
        <v>80</v>
      </c>
      <c r="AY95" s="175" t="s">
        <v>226</v>
      </c>
      <c r="BK95" s="177">
        <f>SUM(BK96:BK100)</f>
        <v>0</v>
      </c>
    </row>
    <row r="96" spans="1:65" s="2" customFormat="1" ht="16.5" customHeight="1">
      <c r="A96" s="36"/>
      <c r="B96" s="37"/>
      <c r="C96" s="180" t="s">
        <v>80</v>
      </c>
      <c r="D96" s="180" t="s">
        <v>229</v>
      </c>
      <c r="E96" s="181" t="s">
        <v>5500</v>
      </c>
      <c r="F96" s="182" t="s">
        <v>5501</v>
      </c>
      <c r="G96" s="183" t="s">
        <v>232</v>
      </c>
      <c r="H96" s="184">
        <v>1977</v>
      </c>
      <c r="I96" s="185"/>
      <c r="J96" s="186">
        <f>ROUND(I96*H96,2)</f>
        <v>0</v>
      </c>
      <c r="K96" s="182" t="s">
        <v>233</v>
      </c>
      <c r="L96" s="41"/>
      <c r="M96" s="187" t="s">
        <v>19</v>
      </c>
      <c r="N96" s="188" t="s">
        <v>44</v>
      </c>
      <c r="O96" s="66"/>
      <c r="P96" s="189">
        <f>O96*H96</f>
        <v>0</v>
      </c>
      <c r="Q96" s="189">
        <v>0</v>
      </c>
      <c r="R96" s="189">
        <f>Q96*H96</f>
        <v>0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143</v>
      </c>
      <c r="AT96" s="191" t="s">
        <v>229</v>
      </c>
      <c r="AU96" s="191" t="s">
        <v>82</v>
      </c>
      <c r="AY96" s="19" t="s">
        <v>226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143</v>
      </c>
      <c r="BM96" s="191" t="s">
        <v>5514</v>
      </c>
    </row>
    <row r="97" spans="1:65" s="2" customFormat="1" ht="11.25">
      <c r="A97" s="36"/>
      <c r="B97" s="37"/>
      <c r="C97" s="38"/>
      <c r="D97" s="193" t="s">
        <v>236</v>
      </c>
      <c r="E97" s="38"/>
      <c r="F97" s="194" t="s">
        <v>5503</v>
      </c>
      <c r="G97" s="38"/>
      <c r="H97" s="38"/>
      <c r="I97" s="195"/>
      <c r="J97" s="38"/>
      <c r="K97" s="38"/>
      <c r="L97" s="41"/>
      <c r="M97" s="196"/>
      <c r="N97" s="197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236</v>
      </c>
      <c r="AU97" s="19" t="s">
        <v>82</v>
      </c>
    </row>
    <row r="98" spans="1:65" s="2" customFormat="1" ht="16.5" customHeight="1">
      <c r="A98" s="36"/>
      <c r="B98" s="37"/>
      <c r="C98" s="180" t="s">
        <v>82</v>
      </c>
      <c r="D98" s="180" t="s">
        <v>229</v>
      </c>
      <c r="E98" s="181" t="s">
        <v>602</v>
      </c>
      <c r="F98" s="182" t="s">
        <v>603</v>
      </c>
      <c r="G98" s="183" t="s">
        <v>245</v>
      </c>
      <c r="H98" s="184">
        <v>3.0000000000000001E-3</v>
      </c>
      <c r="I98" s="185"/>
      <c r="J98" s="186">
        <f>ROUND(I98*H98,2)</f>
        <v>0</v>
      </c>
      <c r="K98" s="182" t="s">
        <v>233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143</v>
      </c>
      <c r="AT98" s="191" t="s">
        <v>229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143</v>
      </c>
      <c r="BM98" s="191" t="s">
        <v>5515</v>
      </c>
    </row>
    <row r="99" spans="1:65" s="2" customFormat="1" ht="11.25">
      <c r="A99" s="36"/>
      <c r="B99" s="37"/>
      <c r="C99" s="38"/>
      <c r="D99" s="193" t="s">
        <v>236</v>
      </c>
      <c r="E99" s="38"/>
      <c r="F99" s="194" t="s">
        <v>605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236</v>
      </c>
      <c r="AU99" s="19" t="s">
        <v>82</v>
      </c>
    </row>
    <row r="100" spans="1:65" s="2" customFormat="1" ht="16.5" customHeight="1">
      <c r="A100" s="36"/>
      <c r="B100" s="37"/>
      <c r="C100" s="231" t="s">
        <v>90</v>
      </c>
      <c r="D100" s="231" t="s">
        <v>242</v>
      </c>
      <c r="E100" s="232" t="s">
        <v>5260</v>
      </c>
      <c r="F100" s="233" t="s">
        <v>5261</v>
      </c>
      <c r="G100" s="234" t="s">
        <v>608</v>
      </c>
      <c r="H100" s="235">
        <v>3.2949999999999999</v>
      </c>
      <c r="I100" s="236"/>
      <c r="J100" s="237">
        <f>ROUND(I100*H100,2)</f>
        <v>0</v>
      </c>
      <c r="K100" s="233" t="s">
        <v>19</v>
      </c>
      <c r="L100" s="238"/>
      <c r="M100" s="265" t="s">
        <v>19</v>
      </c>
      <c r="N100" s="266" t="s">
        <v>44</v>
      </c>
      <c r="O100" s="243"/>
      <c r="P100" s="247">
        <f>O100*H100</f>
        <v>0</v>
      </c>
      <c r="Q100" s="247">
        <v>0</v>
      </c>
      <c r="R100" s="247">
        <f>Q100*H100</f>
        <v>0</v>
      </c>
      <c r="S100" s="247">
        <v>0</v>
      </c>
      <c r="T100" s="248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275</v>
      </c>
      <c r="AT100" s="191" t="s">
        <v>242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143</v>
      </c>
      <c r="BM100" s="191" t="s">
        <v>5516</v>
      </c>
    </row>
    <row r="101" spans="1:65" s="2" customFormat="1" ht="6.95" customHeight="1">
      <c r="A101" s="36"/>
      <c r="B101" s="49"/>
      <c r="C101" s="50"/>
      <c r="D101" s="50"/>
      <c r="E101" s="50"/>
      <c r="F101" s="50"/>
      <c r="G101" s="50"/>
      <c r="H101" s="50"/>
      <c r="I101" s="50"/>
      <c r="J101" s="50"/>
      <c r="K101" s="50"/>
      <c r="L101" s="41"/>
      <c r="M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</sheetData>
  <sheetProtection algorithmName="SHA-512" hashValue="09Q2VEhkUMP3uEZuyqquvgKDLLQQs/mkXCO/V+g9nHr+jtQv8JT+aPW+PUfBFI7DJIo0ym4VZScBHEHQbbQKsw==" saltValue="sP1vcFqTYIuBAsSCI6NVx+U8CzM/vhOY3XOV1q7xt97hsCrmAQs7F5P2fY6a4D33WeYisKviJxRH/OyrIArZ9g==" spinCount="100000" sheet="1" objects="1" scenarios="1" formatColumns="0" formatRows="0" autoFilter="0"/>
  <autoFilter ref="C92:K100" xr:uid="{00000000-0009-0000-0000-000019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97" r:id="rId1" xr:uid="{00000000-0004-0000-1900-000000000000}"/>
    <hyperlink ref="F99" r:id="rId2" xr:uid="{00000000-0004-0000-19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6.5" customHeight="1">
      <c r="A13" s="36"/>
      <c r="B13" s="41"/>
      <c r="C13" s="36"/>
      <c r="D13" s="36"/>
      <c r="E13" s="410" t="s">
        <v>5517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ROUND(J95,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ROUND((SUM(BE95:BE118)),  2)</f>
        <v>0</v>
      </c>
      <c r="G37" s="36"/>
      <c r="H37" s="36"/>
      <c r="I37" s="126">
        <v>0.21</v>
      </c>
      <c r="J37" s="125">
        <f>ROUND(((SUM(BE95:BE118))*I37),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ROUND((SUM(BF95:BF118)),  2)</f>
        <v>0</v>
      </c>
      <c r="G38" s="36"/>
      <c r="H38" s="36"/>
      <c r="I38" s="126">
        <v>0.15</v>
      </c>
      <c r="J38" s="125">
        <f>ROUND(((SUM(BF95:BF118))*I38),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ROUND((SUM(BG95:BG118)),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ROUND((SUM(BH95:BH118)),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ROUND((SUM(BI95:BI118)),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16.5" customHeight="1">
      <c r="A58" s="36"/>
      <c r="B58" s="37"/>
      <c r="C58" s="38"/>
      <c r="D58" s="38"/>
      <c r="E58" s="387" t="str">
        <f>E13</f>
        <v>SO 04.2.5 - KEŘE -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J95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J96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5409</v>
      </c>
      <c r="E69" s="150"/>
      <c r="F69" s="150"/>
      <c r="G69" s="150"/>
      <c r="H69" s="150"/>
      <c r="I69" s="150"/>
      <c r="J69" s="151">
        <f>J97</f>
        <v>0</v>
      </c>
      <c r="K69" s="98"/>
      <c r="L69" s="152"/>
    </row>
    <row r="70" spans="1:47" s="10" customFormat="1" ht="14.85" customHeight="1">
      <c r="B70" s="148"/>
      <c r="C70" s="98"/>
      <c r="D70" s="149" t="s">
        <v>567</v>
      </c>
      <c r="E70" s="150"/>
      <c r="F70" s="150"/>
      <c r="G70" s="150"/>
      <c r="H70" s="150"/>
      <c r="I70" s="150"/>
      <c r="J70" s="151">
        <f>J98</f>
        <v>0</v>
      </c>
      <c r="K70" s="98"/>
      <c r="L70" s="152"/>
    </row>
    <row r="71" spans="1:47" s="10" customFormat="1" ht="14.85" customHeight="1">
      <c r="B71" s="148"/>
      <c r="C71" s="98"/>
      <c r="D71" s="149" t="s">
        <v>568</v>
      </c>
      <c r="E71" s="150"/>
      <c r="F71" s="150"/>
      <c r="G71" s="150"/>
      <c r="H71" s="150"/>
      <c r="I71" s="150"/>
      <c r="J71" s="151">
        <f>J116</f>
        <v>0</v>
      </c>
      <c r="K71" s="98"/>
      <c r="L71" s="152"/>
    </row>
    <row r="72" spans="1:47" s="2" customFormat="1" ht="21.7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47" s="2" customFormat="1" ht="6.95" customHeight="1">
      <c r="A73" s="36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7" spans="1:47" s="2" customFormat="1" ht="6.95" customHeight="1">
      <c r="A77" s="36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47" s="2" customFormat="1" ht="24.95" customHeight="1">
      <c r="A78" s="36"/>
      <c r="B78" s="37"/>
      <c r="C78" s="25" t="s">
        <v>211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47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12" customHeight="1">
      <c r="A80" s="36"/>
      <c r="B80" s="37"/>
      <c r="C80" s="31" t="s">
        <v>16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6.5" customHeight="1">
      <c r="A81" s="36"/>
      <c r="B81" s="37"/>
      <c r="C81" s="38"/>
      <c r="D81" s="38"/>
      <c r="E81" s="414" t="str">
        <f>E7</f>
        <v>Vstupní objekt do areálu Kamencového jezera D1 Mostecká</v>
      </c>
      <c r="F81" s="415"/>
      <c r="G81" s="415"/>
      <c r="H81" s="415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1" customFormat="1" ht="12" customHeight="1">
      <c r="B82" s="23"/>
      <c r="C82" s="31" t="s">
        <v>195</v>
      </c>
      <c r="D82" s="24"/>
      <c r="E82" s="24"/>
      <c r="F82" s="24"/>
      <c r="G82" s="24"/>
      <c r="H82" s="24"/>
      <c r="I82" s="24"/>
      <c r="J82" s="24"/>
      <c r="K82" s="24"/>
      <c r="L82" s="22"/>
    </row>
    <row r="83" spans="1:63" s="1" customFormat="1" ht="16.5" customHeight="1">
      <c r="B83" s="23"/>
      <c r="C83" s="24"/>
      <c r="D83" s="24"/>
      <c r="E83" s="414" t="s">
        <v>689</v>
      </c>
      <c r="F83" s="365"/>
      <c r="G83" s="365"/>
      <c r="H83" s="365"/>
      <c r="I83" s="24"/>
      <c r="J83" s="24"/>
      <c r="K83" s="24"/>
      <c r="L83" s="22"/>
    </row>
    <row r="84" spans="1:63" s="1" customFormat="1" ht="12" customHeight="1">
      <c r="B84" s="23"/>
      <c r="C84" s="31" t="s">
        <v>197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6" t="s">
        <v>563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4730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E13</f>
        <v>SO 04.2.5 - KEŘE - výsadby, rozvojová  péče (do konce veget.období)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F16</f>
        <v xml:space="preserve"> </v>
      </c>
      <c r="G89" s="38"/>
      <c r="H89" s="38"/>
      <c r="I89" s="31" t="s">
        <v>23</v>
      </c>
      <c r="J89" s="61" t="str">
        <f>IF(J16="","",J16)</f>
        <v>5. 4. 2022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E19</f>
        <v>Statutární město Chomutov</v>
      </c>
      <c r="G91" s="38"/>
      <c r="H91" s="38"/>
      <c r="I91" s="31" t="s">
        <v>31</v>
      </c>
      <c r="J91" s="34" t="str">
        <f>E25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IF(E22="","",E22)</f>
        <v>Vyplň údaj</v>
      </c>
      <c r="G92" s="38"/>
      <c r="H92" s="38"/>
      <c r="I92" s="31" t="s">
        <v>36</v>
      </c>
      <c r="J92" s="34" t="str">
        <f>E28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212</v>
      </c>
      <c r="D94" s="156" t="s">
        <v>58</v>
      </c>
      <c r="E94" s="156" t="s">
        <v>54</v>
      </c>
      <c r="F94" s="156" t="s">
        <v>55</v>
      </c>
      <c r="G94" s="156" t="s">
        <v>213</v>
      </c>
      <c r="H94" s="156" t="s">
        <v>214</v>
      </c>
      <c r="I94" s="156" t="s">
        <v>215</v>
      </c>
      <c r="J94" s="156" t="s">
        <v>203</v>
      </c>
      <c r="K94" s="157" t="s">
        <v>216</v>
      </c>
      <c r="L94" s="158"/>
      <c r="M94" s="70" t="s">
        <v>19</v>
      </c>
      <c r="N94" s="71" t="s">
        <v>43</v>
      </c>
      <c r="O94" s="71" t="s">
        <v>217</v>
      </c>
      <c r="P94" s="71" t="s">
        <v>218</v>
      </c>
      <c r="Q94" s="71" t="s">
        <v>219</v>
      </c>
      <c r="R94" s="71" t="s">
        <v>220</v>
      </c>
      <c r="S94" s="71" t="s">
        <v>221</v>
      </c>
      <c r="T94" s="72" t="s">
        <v>222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223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</f>
        <v>0</v>
      </c>
      <c r="Q95" s="74"/>
      <c r="R95" s="161">
        <f>R96</f>
        <v>2.76E-5</v>
      </c>
      <c r="S95" s="74"/>
      <c r="T95" s="162">
        <f>T96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204</v>
      </c>
      <c r="BK95" s="163">
        <f>BK96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572</v>
      </c>
      <c r="F96" s="167" t="s">
        <v>573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2.76E-5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73</v>
      </c>
      <c r="AY96" s="175" t="s">
        <v>226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5411</v>
      </c>
      <c r="F97" s="178" t="s">
        <v>5412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P98+P116</f>
        <v>0</v>
      </c>
      <c r="Q97" s="172"/>
      <c r="R97" s="173">
        <f>R98+R116</f>
        <v>2.76E-5</v>
      </c>
      <c r="S97" s="172"/>
      <c r="T97" s="174">
        <f>T98+T116</f>
        <v>0</v>
      </c>
      <c r="AR97" s="175" t="s">
        <v>80</v>
      </c>
      <c r="AT97" s="176" t="s">
        <v>72</v>
      </c>
      <c r="AU97" s="176" t="s">
        <v>80</v>
      </c>
      <c r="AY97" s="175" t="s">
        <v>226</v>
      </c>
      <c r="BK97" s="177">
        <f>BK98+BK116</f>
        <v>0</v>
      </c>
    </row>
    <row r="98" spans="1:65" s="12" customFormat="1" ht="20.85" customHeight="1">
      <c r="B98" s="164"/>
      <c r="C98" s="165"/>
      <c r="D98" s="166" t="s">
        <v>72</v>
      </c>
      <c r="E98" s="178" t="s">
        <v>80</v>
      </c>
      <c r="F98" s="178" t="s">
        <v>576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SUM(P99:P115)</f>
        <v>0</v>
      </c>
      <c r="Q98" s="172"/>
      <c r="R98" s="173">
        <f>SUM(R99:R115)</f>
        <v>2.76E-5</v>
      </c>
      <c r="S98" s="172"/>
      <c r="T98" s="174">
        <f>SUM(T99:T115)</f>
        <v>0</v>
      </c>
      <c r="AR98" s="175" t="s">
        <v>80</v>
      </c>
      <c r="AT98" s="176" t="s">
        <v>72</v>
      </c>
      <c r="AU98" s="176" t="s">
        <v>82</v>
      </c>
      <c r="AY98" s="175" t="s">
        <v>226</v>
      </c>
      <c r="BK98" s="177">
        <f>SUM(BK99:BK115)</f>
        <v>0</v>
      </c>
    </row>
    <row r="99" spans="1:65" s="2" customFormat="1" ht="24.2" customHeight="1">
      <c r="A99" s="36"/>
      <c r="B99" s="37"/>
      <c r="C99" s="180" t="s">
        <v>80</v>
      </c>
      <c r="D99" s="180" t="s">
        <v>229</v>
      </c>
      <c r="E99" s="181" t="s">
        <v>5469</v>
      </c>
      <c r="F99" s="182" t="s">
        <v>5470</v>
      </c>
      <c r="G99" s="183" t="s">
        <v>245</v>
      </c>
      <c r="H99" s="184">
        <v>0.34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</v>
      </c>
      <c r="R99" s="189">
        <f>Q99*H99</f>
        <v>0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229</v>
      </c>
      <c r="AU99" s="191" t="s">
        <v>90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5518</v>
      </c>
    </row>
    <row r="100" spans="1:65" s="2" customFormat="1" ht="21.75" customHeight="1">
      <c r="A100" s="36"/>
      <c r="B100" s="37"/>
      <c r="C100" s="180" t="s">
        <v>82</v>
      </c>
      <c r="D100" s="180" t="s">
        <v>229</v>
      </c>
      <c r="E100" s="181" t="s">
        <v>4939</v>
      </c>
      <c r="F100" s="182" t="s">
        <v>4940</v>
      </c>
      <c r="G100" s="183" t="s">
        <v>261</v>
      </c>
      <c r="H100" s="184">
        <v>11</v>
      </c>
      <c r="I100" s="185"/>
      <c r="J100" s="186">
        <f>ROUND(I100*H100,2)</f>
        <v>0</v>
      </c>
      <c r="K100" s="182" t="s">
        <v>233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143</v>
      </c>
      <c r="AT100" s="191" t="s">
        <v>229</v>
      </c>
      <c r="AU100" s="191" t="s">
        <v>90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143</v>
      </c>
      <c r="BM100" s="191" t="s">
        <v>5519</v>
      </c>
    </row>
    <row r="101" spans="1:65" s="2" customFormat="1" ht="11.25">
      <c r="A101" s="36"/>
      <c r="B101" s="37"/>
      <c r="C101" s="38"/>
      <c r="D101" s="193" t="s">
        <v>236</v>
      </c>
      <c r="E101" s="38"/>
      <c r="F101" s="194" t="s">
        <v>4942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236</v>
      </c>
      <c r="AU101" s="19" t="s">
        <v>90</v>
      </c>
    </row>
    <row r="102" spans="1:65" s="2" customFormat="1" ht="24.2" customHeight="1">
      <c r="A102" s="36"/>
      <c r="B102" s="37"/>
      <c r="C102" s="180" t="s">
        <v>90</v>
      </c>
      <c r="D102" s="180" t="s">
        <v>229</v>
      </c>
      <c r="E102" s="181" t="s">
        <v>5143</v>
      </c>
      <c r="F102" s="182" t="s">
        <v>5144</v>
      </c>
      <c r="G102" s="183" t="s">
        <v>245</v>
      </c>
      <c r="H102" s="184">
        <v>1E-3</v>
      </c>
      <c r="I102" s="185"/>
      <c r="J102" s="186">
        <f>ROUND(I102*H102,2)</f>
        <v>0</v>
      </c>
      <c r="K102" s="182" t="s">
        <v>233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143</v>
      </c>
      <c r="AT102" s="191" t="s">
        <v>229</v>
      </c>
      <c r="AU102" s="191" t="s">
        <v>90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143</v>
      </c>
      <c r="BM102" s="191" t="s">
        <v>5520</v>
      </c>
    </row>
    <row r="103" spans="1:65" s="2" customFormat="1" ht="11.25">
      <c r="A103" s="36"/>
      <c r="B103" s="37"/>
      <c r="C103" s="38"/>
      <c r="D103" s="193" t="s">
        <v>236</v>
      </c>
      <c r="E103" s="38"/>
      <c r="F103" s="194" t="s">
        <v>5146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90</v>
      </c>
    </row>
    <row r="104" spans="1:65" s="2" customFormat="1" ht="16.5" customHeight="1">
      <c r="A104" s="36"/>
      <c r="B104" s="37"/>
      <c r="C104" s="231" t="s">
        <v>143</v>
      </c>
      <c r="D104" s="231" t="s">
        <v>242</v>
      </c>
      <c r="E104" s="232" t="s">
        <v>5488</v>
      </c>
      <c r="F104" s="233" t="s">
        <v>5489</v>
      </c>
      <c r="G104" s="234" t="s">
        <v>608</v>
      </c>
      <c r="H104" s="235">
        <v>5.5620000000000003</v>
      </c>
      <c r="I104" s="236"/>
      <c r="J104" s="237">
        <f>ROUND(I104*H104,2)</f>
        <v>0</v>
      </c>
      <c r="K104" s="233" t="s">
        <v>19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275</v>
      </c>
      <c r="AT104" s="191" t="s">
        <v>242</v>
      </c>
      <c r="AU104" s="191" t="s">
        <v>90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143</v>
      </c>
      <c r="BM104" s="191" t="s">
        <v>5521</v>
      </c>
    </row>
    <row r="105" spans="1:65" s="2" customFormat="1" ht="16.5" customHeight="1">
      <c r="A105" s="36"/>
      <c r="B105" s="37"/>
      <c r="C105" s="180" t="s">
        <v>265</v>
      </c>
      <c r="D105" s="180" t="s">
        <v>229</v>
      </c>
      <c r="E105" s="181" t="s">
        <v>5250</v>
      </c>
      <c r="F105" s="182" t="s">
        <v>5251</v>
      </c>
      <c r="G105" s="183" t="s">
        <v>420</v>
      </c>
      <c r="H105" s="184">
        <v>1.65</v>
      </c>
      <c r="I105" s="185"/>
      <c r="J105" s="186">
        <f>ROUND(I105*H105,2)</f>
        <v>0</v>
      </c>
      <c r="K105" s="182" t="s">
        <v>233</v>
      </c>
      <c r="L105" s="41"/>
      <c r="M105" s="187" t="s">
        <v>19</v>
      </c>
      <c r="N105" s="188" t="s">
        <v>44</v>
      </c>
      <c r="O105" s="66"/>
      <c r="P105" s="189">
        <f>O105*H105</f>
        <v>0</v>
      </c>
      <c r="Q105" s="189">
        <v>0</v>
      </c>
      <c r="R105" s="189">
        <f>Q105*H105</f>
        <v>0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143</v>
      </c>
      <c r="AT105" s="191" t="s">
        <v>229</v>
      </c>
      <c r="AU105" s="191" t="s">
        <v>90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143</v>
      </c>
      <c r="BM105" s="191" t="s">
        <v>5522</v>
      </c>
    </row>
    <row r="106" spans="1:65" s="2" customFormat="1" ht="11.25">
      <c r="A106" s="36"/>
      <c r="B106" s="37"/>
      <c r="C106" s="38"/>
      <c r="D106" s="193" t="s">
        <v>236</v>
      </c>
      <c r="E106" s="38"/>
      <c r="F106" s="194" t="s">
        <v>5253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236</v>
      </c>
      <c r="AU106" s="19" t="s">
        <v>90</v>
      </c>
    </row>
    <row r="107" spans="1:65" s="13" customFormat="1" ht="11.25">
      <c r="B107" s="198"/>
      <c r="C107" s="199"/>
      <c r="D107" s="200" t="s">
        <v>238</v>
      </c>
      <c r="E107" s="201" t="s">
        <v>19</v>
      </c>
      <c r="F107" s="202" t="s">
        <v>5523</v>
      </c>
      <c r="G107" s="199"/>
      <c r="H107" s="201" t="s">
        <v>19</v>
      </c>
      <c r="I107" s="203"/>
      <c r="J107" s="199"/>
      <c r="K107" s="199"/>
      <c r="L107" s="204"/>
      <c r="M107" s="205"/>
      <c r="N107" s="206"/>
      <c r="O107" s="206"/>
      <c r="P107" s="206"/>
      <c r="Q107" s="206"/>
      <c r="R107" s="206"/>
      <c r="S107" s="206"/>
      <c r="T107" s="207"/>
      <c r="AT107" s="208" t="s">
        <v>238</v>
      </c>
      <c r="AU107" s="208" t="s">
        <v>90</v>
      </c>
      <c r="AV107" s="13" t="s">
        <v>80</v>
      </c>
      <c r="AW107" s="13" t="s">
        <v>35</v>
      </c>
      <c r="AX107" s="13" t="s">
        <v>73</v>
      </c>
      <c r="AY107" s="208" t="s">
        <v>226</v>
      </c>
    </row>
    <row r="108" spans="1:65" s="14" customFormat="1" ht="11.25">
      <c r="B108" s="209"/>
      <c r="C108" s="210"/>
      <c r="D108" s="200" t="s">
        <v>238</v>
      </c>
      <c r="E108" s="211" t="s">
        <v>19</v>
      </c>
      <c r="F108" s="212" t="s">
        <v>5524</v>
      </c>
      <c r="G108" s="210"/>
      <c r="H108" s="213">
        <v>1.65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238</v>
      </c>
      <c r="AU108" s="219" t="s">
        <v>90</v>
      </c>
      <c r="AV108" s="14" t="s">
        <v>82</v>
      </c>
      <c r="AW108" s="14" t="s">
        <v>35</v>
      </c>
      <c r="AX108" s="14" t="s">
        <v>73</v>
      </c>
      <c r="AY108" s="219" t="s">
        <v>226</v>
      </c>
    </row>
    <row r="109" spans="1:65" s="15" customFormat="1" ht="11.25">
      <c r="B109" s="220"/>
      <c r="C109" s="221"/>
      <c r="D109" s="200" t="s">
        <v>238</v>
      </c>
      <c r="E109" s="222" t="s">
        <v>19</v>
      </c>
      <c r="F109" s="223" t="s">
        <v>241</v>
      </c>
      <c r="G109" s="221"/>
      <c r="H109" s="224">
        <v>1.65</v>
      </c>
      <c r="I109" s="225"/>
      <c r="J109" s="221"/>
      <c r="K109" s="221"/>
      <c r="L109" s="226"/>
      <c r="M109" s="227"/>
      <c r="N109" s="228"/>
      <c r="O109" s="228"/>
      <c r="P109" s="228"/>
      <c r="Q109" s="228"/>
      <c r="R109" s="228"/>
      <c r="S109" s="228"/>
      <c r="T109" s="229"/>
      <c r="AT109" s="230" t="s">
        <v>238</v>
      </c>
      <c r="AU109" s="230" t="s">
        <v>90</v>
      </c>
      <c r="AV109" s="15" t="s">
        <v>143</v>
      </c>
      <c r="AW109" s="15" t="s">
        <v>35</v>
      </c>
      <c r="AX109" s="15" t="s">
        <v>80</v>
      </c>
      <c r="AY109" s="230" t="s">
        <v>226</v>
      </c>
    </row>
    <row r="110" spans="1:65" s="2" customFormat="1" ht="16.5" customHeight="1">
      <c r="A110" s="36"/>
      <c r="B110" s="37"/>
      <c r="C110" s="180" t="s">
        <v>258</v>
      </c>
      <c r="D110" s="180" t="s">
        <v>229</v>
      </c>
      <c r="E110" s="181" t="s">
        <v>5525</v>
      </c>
      <c r="F110" s="182" t="s">
        <v>5526</v>
      </c>
      <c r="G110" s="183" t="s">
        <v>232</v>
      </c>
      <c r="H110" s="184">
        <v>92</v>
      </c>
      <c r="I110" s="185"/>
      <c r="J110" s="186">
        <f>ROUND(I110*H110,2)</f>
        <v>0</v>
      </c>
      <c r="K110" s="182" t="s">
        <v>233</v>
      </c>
      <c r="L110" s="41"/>
      <c r="M110" s="187" t="s">
        <v>19</v>
      </c>
      <c r="N110" s="188" t="s">
        <v>44</v>
      </c>
      <c r="O110" s="66"/>
      <c r="P110" s="189">
        <f>O110*H110</f>
        <v>0</v>
      </c>
      <c r="Q110" s="189">
        <v>2.9999999999999999E-7</v>
      </c>
      <c r="R110" s="189">
        <f>Q110*H110</f>
        <v>2.76E-5</v>
      </c>
      <c r="S110" s="189">
        <v>0</v>
      </c>
      <c r="T110" s="190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91" t="s">
        <v>143</v>
      </c>
      <c r="AT110" s="191" t="s">
        <v>229</v>
      </c>
      <c r="AU110" s="191" t="s">
        <v>90</v>
      </c>
      <c r="AY110" s="19" t="s">
        <v>226</v>
      </c>
      <c r="BE110" s="192">
        <f>IF(N110="základní",J110,0)</f>
        <v>0</v>
      </c>
      <c r="BF110" s="192">
        <f>IF(N110="snížená",J110,0)</f>
        <v>0</v>
      </c>
      <c r="BG110" s="192">
        <f>IF(N110="zákl. přenesená",J110,0)</f>
        <v>0</v>
      </c>
      <c r="BH110" s="192">
        <f>IF(N110="sníž. přenesená",J110,0)</f>
        <v>0</v>
      </c>
      <c r="BI110" s="192">
        <f>IF(N110="nulová",J110,0)</f>
        <v>0</v>
      </c>
      <c r="BJ110" s="19" t="s">
        <v>80</v>
      </c>
      <c r="BK110" s="192">
        <f>ROUND(I110*H110,2)</f>
        <v>0</v>
      </c>
      <c r="BL110" s="19" t="s">
        <v>143</v>
      </c>
      <c r="BM110" s="191" t="s">
        <v>5527</v>
      </c>
    </row>
    <row r="111" spans="1:65" s="2" customFormat="1" ht="11.25">
      <c r="A111" s="36"/>
      <c r="B111" s="37"/>
      <c r="C111" s="38"/>
      <c r="D111" s="193" t="s">
        <v>236</v>
      </c>
      <c r="E111" s="38"/>
      <c r="F111" s="194" t="s">
        <v>5528</v>
      </c>
      <c r="G111" s="38"/>
      <c r="H111" s="38"/>
      <c r="I111" s="195"/>
      <c r="J111" s="38"/>
      <c r="K111" s="38"/>
      <c r="L111" s="41"/>
      <c r="M111" s="196"/>
      <c r="N111" s="197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236</v>
      </c>
      <c r="AU111" s="19" t="s">
        <v>90</v>
      </c>
    </row>
    <row r="112" spans="1:65" s="2" customFormat="1" ht="16.5" customHeight="1">
      <c r="A112" s="36"/>
      <c r="B112" s="37"/>
      <c r="C112" s="180" t="s">
        <v>270</v>
      </c>
      <c r="D112" s="180" t="s">
        <v>229</v>
      </c>
      <c r="E112" s="181" t="s">
        <v>5160</v>
      </c>
      <c r="F112" s="182" t="s">
        <v>5161</v>
      </c>
      <c r="G112" s="183" t="s">
        <v>420</v>
      </c>
      <c r="H112" s="184">
        <v>1.65</v>
      </c>
      <c r="I112" s="185"/>
      <c r="J112" s="186">
        <f>ROUND(I112*H112,2)</f>
        <v>0</v>
      </c>
      <c r="K112" s="182" t="s">
        <v>233</v>
      </c>
      <c r="L112" s="41"/>
      <c r="M112" s="187" t="s">
        <v>19</v>
      </c>
      <c r="N112" s="188" t="s">
        <v>44</v>
      </c>
      <c r="O112" s="66"/>
      <c r="P112" s="189">
        <f>O112*H112</f>
        <v>0</v>
      </c>
      <c r="Q112" s="189">
        <v>0</v>
      </c>
      <c r="R112" s="189">
        <f>Q112*H112</f>
        <v>0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143</v>
      </c>
      <c r="AT112" s="191" t="s">
        <v>229</v>
      </c>
      <c r="AU112" s="191" t="s">
        <v>90</v>
      </c>
      <c r="AY112" s="19" t="s">
        <v>226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143</v>
      </c>
      <c r="BM112" s="191" t="s">
        <v>5529</v>
      </c>
    </row>
    <row r="113" spans="1:65" s="2" customFormat="1" ht="11.25">
      <c r="A113" s="36"/>
      <c r="B113" s="37"/>
      <c r="C113" s="38"/>
      <c r="D113" s="193" t="s">
        <v>236</v>
      </c>
      <c r="E113" s="38"/>
      <c r="F113" s="194" t="s">
        <v>5163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236</v>
      </c>
      <c r="AU113" s="19" t="s">
        <v>90</v>
      </c>
    </row>
    <row r="114" spans="1:65" s="2" customFormat="1" ht="16.5" customHeight="1">
      <c r="A114" s="36"/>
      <c r="B114" s="37"/>
      <c r="C114" s="180" t="s">
        <v>275</v>
      </c>
      <c r="D114" s="180" t="s">
        <v>229</v>
      </c>
      <c r="E114" s="181" t="s">
        <v>5164</v>
      </c>
      <c r="F114" s="182" t="s">
        <v>5165</v>
      </c>
      <c r="G114" s="183" t="s">
        <v>420</v>
      </c>
      <c r="H114" s="184">
        <v>1.65</v>
      </c>
      <c r="I114" s="185"/>
      <c r="J114" s="186">
        <f>ROUND(I114*H114,2)</f>
        <v>0</v>
      </c>
      <c r="K114" s="182" t="s">
        <v>233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143</v>
      </c>
      <c r="AT114" s="191" t="s">
        <v>229</v>
      </c>
      <c r="AU114" s="191" t="s">
        <v>90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143</v>
      </c>
      <c r="BM114" s="191" t="s">
        <v>5530</v>
      </c>
    </row>
    <row r="115" spans="1:65" s="2" customFormat="1" ht="11.25">
      <c r="A115" s="36"/>
      <c r="B115" s="37"/>
      <c r="C115" s="38"/>
      <c r="D115" s="193" t="s">
        <v>236</v>
      </c>
      <c r="E115" s="38"/>
      <c r="F115" s="194" t="s">
        <v>5167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90</v>
      </c>
    </row>
    <row r="116" spans="1:65" s="12" customFormat="1" ht="20.85" customHeight="1">
      <c r="B116" s="164"/>
      <c r="C116" s="165"/>
      <c r="D116" s="166" t="s">
        <v>72</v>
      </c>
      <c r="E116" s="178" t="s">
        <v>587</v>
      </c>
      <c r="F116" s="178" t="s">
        <v>588</v>
      </c>
      <c r="G116" s="165"/>
      <c r="H116" s="165"/>
      <c r="I116" s="168"/>
      <c r="J116" s="179">
        <f>BK116</f>
        <v>0</v>
      </c>
      <c r="K116" s="165"/>
      <c r="L116" s="170"/>
      <c r="M116" s="171"/>
      <c r="N116" s="172"/>
      <c r="O116" s="172"/>
      <c r="P116" s="173">
        <f>SUM(P117:P118)</f>
        <v>0</v>
      </c>
      <c r="Q116" s="172"/>
      <c r="R116" s="173">
        <f>SUM(R117:R118)</f>
        <v>0</v>
      </c>
      <c r="S116" s="172"/>
      <c r="T116" s="174">
        <f>SUM(T117:T118)</f>
        <v>0</v>
      </c>
      <c r="AR116" s="175" t="s">
        <v>80</v>
      </c>
      <c r="AT116" s="176" t="s">
        <v>72</v>
      </c>
      <c r="AU116" s="176" t="s">
        <v>82</v>
      </c>
      <c r="AY116" s="175" t="s">
        <v>226</v>
      </c>
      <c r="BK116" s="177">
        <f>SUM(BK117:BK118)</f>
        <v>0</v>
      </c>
    </row>
    <row r="117" spans="1:65" s="2" customFormat="1" ht="24.2" customHeight="1">
      <c r="A117" s="36"/>
      <c r="B117" s="37"/>
      <c r="C117" s="180" t="s">
        <v>281</v>
      </c>
      <c r="D117" s="180" t="s">
        <v>229</v>
      </c>
      <c r="E117" s="181" t="s">
        <v>589</v>
      </c>
      <c r="F117" s="182" t="s">
        <v>590</v>
      </c>
      <c r="G117" s="183" t="s">
        <v>245</v>
      </c>
      <c r="H117" s="184">
        <v>6.0000000000000001E-3</v>
      </c>
      <c r="I117" s="185"/>
      <c r="J117" s="186">
        <f>ROUND(I117*H117,2)</f>
        <v>0</v>
      </c>
      <c r="K117" s="182" t="s">
        <v>233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229</v>
      </c>
      <c r="AU117" s="191" t="s">
        <v>90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143</v>
      </c>
      <c r="BM117" s="191" t="s">
        <v>5531</v>
      </c>
    </row>
    <row r="118" spans="1:65" s="2" customFormat="1" ht="11.25">
      <c r="A118" s="36"/>
      <c r="B118" s="37"/>
      <c r="C118" s="38"/>
      <c r="D118" s="193" t="s">
        <v>236</v>
      </c>
      <c r="E118" s="38"/>
      <c r="F118" s="194" t="s">
        <v>592</v>
      </c>
      <c r="G118" s="38"/>
      <c r="H118" s="38"/>
      <c r="I118" s="195"/>
      <c r="J118" s="38"/>
      <c r="K118" s="38"/>
      <c r="L118" s="41"/>
      <c r="M118" s="241"/>
      <c r="N118" s="242"/>
      <c r="O118" s="243"/>
      <c r="P118" s="243"/>
      <c r="Q118" s="243"/>
      <c r="R118" s="243"/>
      <c r="S118" s="243"/>
      <c r="T118" s="244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236</v>
      </c>
      <c r="AU118" s="19" t="s">
        <v>90</v>
      </c>
    </row>
    <row r="119" spans="1:65" s="2" customFormat="1" ht="6.95" customHeight="1">
      <c r="A119" s="36"/>
      <c r="B119" s="49"/>
      <c r="C119" s="50"/>
      <c r="D119" s="50"/>
      <c r="E119" s="50"/>
      <c r="F119" s="50"/>
      <c r="G119" s="50"/>
      <c r="H119" s="50"/>
      <c r="I119" s="50"/>
      <c r="J119" s="50"/>
      <c r="K119" s="50"/>
      <c r="L119" s="41"/>
      <c r="M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</sheetData>
  <sheetProtection algorithmName="SHA-512" hashValue="u8yt50uR/C7PCpVwb14cfX37eiLSDWYc7Ju29bOfowPFv53p8WdmvfAJkinCpGOCUT44kAtC/DLwjqlne4qpZw==" saltValue="HsW+0NaaPGH8QvA2LKk4xpYW4lleUYlCtW4hRUwS4o6twICeZ3tgl+79y8dJ5AvGzZg0oI7z4EbbgkBdIcNs2Q==" spinCount="100000" sheet="1" objects="1" scenarios="1" formatColumns="0" formatRows="0" autoFilter="0"/>
  <autoFilter ref="C94:K118" xr:uid="{00000000-0009-0000-0000-00001A000000}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A00-000000000000}"/>
    <hyperlink ref="F103" r:id="rId2" xr:uid="{00000000-0004-0000-1A00-000001000000}"/>
    <hyperlink ref="F106" r:id="rId3" xr:uid="{00000000-0004-0000-1A00-000002000000}"/>
    <hyperlink ref="F111" r:id="rId4" xr:uid="{00000000-0004-0000-1A00-000003000000}"/>
    <hyperlink ref="F113" r:id="rId5" xr:uid="{00000000-0004-0000-1A00-000004000000}"/>
    <hyperlink ref="F115" r:id="rId6" xr:uid="{00000000-0004-0000-1A00-000005000000}"/>
    <hyperlink ref="F118" r:id="rId7" xr:uid="{00000000-0004-0000-1A00-000006000000}"/>
  </hyperlinks>
  <pageMargins left="0.39370078740157483" right="0.39370078740157483" top="0.39370078740157483" bottom="0.39370078740157483" header="0" footer="0"/>
  <pageSetup paperSize="9" scale="84" fitToHeight="100" orientation="landscape" r:id="rId8"/>
  <headerFooter>
    <oddFooter>&amp;CStrana &amp;P z &amp;N</oddFooter>
  </headerFooter>
  <drawing r:id="rId9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ht="12.75">
      <c r="B8" s="22"/>
      <c r="D8" s="114" t="s">
        <v>195</v>
      </c>
      <c r="L8" s="22"/>
    </row>
    <row r="9" spans="1:46" s="1" customFormat="1" ht="16.5" customHeight="1">
      <c r="B9" s="22"/>
      <c r="E9" s="406" t="s">
        <v>689</v>
      </c>
      <c r="F9" s="380"/>
      <c r="G9" s="380"/>
      <c r="H9" s="380"/>
      <c r="L9" s="22"/>
    </row>
    <row r="10" spans="1:46" s="1" customFormat="1" ht="12" customHeight="1">
      <c r="B10" s="22"/>
      <c r="D10" s="114" t="s">
        <v>197</v>
      </c>
      <c r="L10" s="22"/>
    </row>
    <row r="11" spans="1:46" s="2" customFormat="1" ht="16.5" customHeight="1">
      <c r="A11" s="36"/>
      <c r="B11" s="41"/>
      <c r="C11" s="36"/>
      <c r="D11" s="36"/>
      <c r="E11" s="408" t="s">
        <v>563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14" t="s">
        <v>4730</v>
      </c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30" customHeight="1">
      <c r="A13" s="36"/>
      <c r="B13" s="41"/>
      <c r="C13" s="36"/>
      <c r="D13" s="36"/>
      <c r="E13" s="410" t="s">
        <v>5532</v>
      </c>
      <c r="F13" s="409"/>
      <c r="G13" s="409"/>
      <c r="H13" s="409"/>
      <c r="I13" s="36"/>
      <c r="J13" s="36"/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1.25">
      <c r="A14" s="36"/>
      <c r="B14" s="41"/>
      <c r="C14" s="36"/>
      <c r="D14" s="36"/>
      <c r="E14" s="36"/>
      <c r="F14" s="36"/>
      <c r="G14" s="36"/>
      <c r="H14" s="36"/>
      <c r="I14" s="36"/>
      <c r="J14" s="36"/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2" customHeight="1">
      <c r="A15" s="36"/>
      <c r="B15" s="41"/>
      <c r="C15" s="36"/>
      <c r="D15" s="114" t="s">
        <v>18</v>
      </c>
      <c r="E15" s="36"/>
      <c r="F15" s="104" t="s">
        <v>19</v>
      </c>
      <c r="G15" s="36"/>
      <c r="H15" s="36"/>
      <c r="I15" s="114" t="s">
        <v>20</v>
      </c>
      <c r="J15" s="104" t="s">
        <v>19</v>
      </c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21</v>
      </c>
      <c r="E16" s="36"/>
      <c r="F16" s="104" t="s">
        <v>22</v>
      </c>
      <c r="G16" s="36"/>
      <c r="H16" s="36"/>
      <c r="I16" s="114" t="s">
        <v>23</v>
      </c>
      <c r="J16" s="117" t="str">
        <f>'Rekapitulace stavby'!AN8</f>
        <v>5. 4. 2022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0.9" customHeight="1">
      <c r="A17" s="36"/>
      <c r="B17" s="41"/>
      <c r="C17" s="36"/>
      <c r="D17" s="36"/>
      <c r="E17" s="36"/>
      <c r="F17" s="36"/>
      <c r="G17" s="36"/>
      <c r="H17" s="36"/>
      <c r="I17" s="36"/>
      <c r="J17" s="36"/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2" customHeight="1">
      <c r="A18" s="36"/>
      <c r="B18" s="41"/>
      <c r="C18" s="36"/>
      <c r="D18" s="114" t="s">
        <v>25</v>
      </c>
      <c r="E18" s="36"/>
      <c r="F18" s="36"/>
      <c r="G18" s="36"/>
      <c r="H18" s="36"/>
      <c r="I18" s="114" t="s">
        <v>26</v>
      </c>
      <c r="J18" s="104" t="s">
        <v>19</v>
      </c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8" customHeight="1">
      <c r="A19" s="36"/>
      <c r="B19" s="41"/>
      <c r="C19" s="36"/>
      <c r="D19" s="36"/>
      <c r="E19" s="104" t="s">
        <v>27</v>
      </c>
      <c r="F19" s="36"/>
      <c r="G19" s="36"/>
      <c r="H19" s="36"/>
      <c r="I19" s="114" t="s">
        <v>28</v>
      </c>
      <c r="J19" s="104" t="s">
        <v>19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6.95" customHeight="1">
      <c r="A20" s="36"/>
      <c r="B20" s="41"/>
      <c r="C20" s="36"/>
      <c r="D20" s="36"/>
      <c r="E20" s="36"/>
      <c r="F20" s="36"/>
      <c r="G20" s="36"/>
      <c r="H20" s="36"/>
      <c r="I20" s="36"/>
      <c r="J20" s="36"/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2" customHeight="1">
      <c r="A21" s="36"/>
      <c r="B21" s="41"/>
      <c r="C21" s="36"/>
      <c r="D21" s="114" t="s">
        <v>29</v>
      </c>
      <c r="E21" s="36"/>
      <c r="F21" s="36"/>
      <c r="G21" s="36"/>
      <c r="H21" s="36"/>
      <c r="I21" s="114" t="s">
        <v>26</v>
      </c>
      <c r="J21" s="32" t="str">
        <f>'Rekapitulace stavby'!AN13</f>
        <v>Vyplň údaj</v>
      </c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8" customHeight="1">
      <c r="A22" s="36"/>
      <c r="B22" s="41"/>
      <c r="C22" s="36"/>
      <c r="D22" s="36"/>
      <c r="E22" s="411" t="str">
        <f>'Rekapitulace stavby'!E14</f>
        <v>Vyplň údaj</v>
      </c>
      <c r="F22" s="412"/>
      <c r="G22" s="412"/>
      <c r="H22" s="412"/>
      <c r="I22" s="114" t="s">
        <v>28</v>
      </c>
      <c r="J22" s="32" t="str">
        <f>'Rekapitulace stavby'!AN14</f>
        <v>Vyplň údaj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6.95" customHeight="1">
      <c r="A23" s="36"/>
      <c r="B23" s="41"/>
      <c r="C23" s="36"/>
      <c r="D23" s="36"/>
      <c r="E23" s="36"/>
      <c r="F23" s="36"/>
      <c r="G23" s="36"/>
      <c r="H23" s="36"/>
      <c r="I23" s="36"/>
      <c r="J23" s="36"/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2" customHeight="1">
      <c r="A24" s="36"/>
      <c r="B24" s="41"/>
      <c r="C24" s="36"/>
      <c r="D24" s="114" t="s">
        <v>31</v>
      </c>
      <c r="E24" s="36"/>
      <c r="F24" s="36"/>
      <c r="G24" s="36"/>
      <c r="H24" s="36"/>
      <c r="I24" s="114" t="s">
        <v>26</v>
      </c>
      <c r="J24" s="104" t="s">
        <v>32</v>
      </c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8" customHeight="1">
      <c r="A25" s="36"/>
      <c r="B25" s="41"/>
      <c r="C25" s="36"/>
      <c r="D25" s="36"/>
      <c r="E25" s="104" t="s">
        <v>33</v>
      </c>
      <c r="F25" s="36"/>
      <c r="G25" s="36"/>
      <c r="H25" s="36"/>
      <c r="I25" s="114" t="s">
        <v>28</v>
      </c>
      <c r="J25" s="104" t="s">
        <v>34</v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6.95" customHeight="1">
      <c r="A26" s="36"/>
      <c r="B26" s="41"/>
      <c r="C26" s="36"/>
      <c r="D26" s="36"/>
      <c r="E26" s="36"/>
      <c r="F26" s="36"/>
      <c r="G26" s="36"/>
      <c r="H26" s="36"/>
      <c r="I26" s="36"/>
      <c r="J26" s="36"/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12" customHeight="1">
      <c r="A27" s="36"/>
      <c r="B27" s="41"/>
      <c r="C27" s="36"/>
      <c r="D27" s="114" t="s">
        <v>36</v>
      </c>
      <c r="E27" s="36"/>
      <c r="F27" s="36"/>
      <c r="G27" s="36"/>
      <c r="H27" s="36"/>
      <c r="I27" s="114" t="s">
        <v>26</v>
      </c>
      <c r="J27" s="104" t="str">
        <f>IF('Rekapitulace stavby'!AN19="","",'Rekapitulace stavby'!AN19)</f>
        <v/>
      </c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8" customHeight="1">
      <c r="A28" s="36"/>
      <c r="B28" s="41"/>
      <c r="C28" s="36"/>
      <c r="D28" s="36"/>
      <c r="E28" s="104" t="str">
        <f>IF('Rekapitulace stavby'!E20="","",'Rekapitulace stavby'!E20)</f>
        <v xml:space="preserve"> </v>
      </c>
      <c r="F28" s="36"/>
      <c r="G28" s="36"/>
      <c r="H28" s="36"/>
      <c r="I28" s="114" t="s">
        <v>28</v>
      </c>
      <c r="J28" s="104" t="str">
        <f>IF('Rekapitulace stavby'!AN20="","",'Rekapitulace stavby'!AN20)</f>
        <v/>
      </c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36"/>
      <c r="E29" s="36"/>
      <c r="F29" s="36"/>
      <c r="G29" s="36"/>
      <c r="H29" s="36"/>
      <c r="I29" s="36"/>
      <c r="J29" s="36"/>
      <c r="K29" s="36"/>
      <c r="L29" s="11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12" customHeight="1">
      <c r="A30" s="36"/>
      <c r="B30" s="41"/>
      <c r="C30" s="36"/>
      <c r="D30" s="114" t="s">
        <v>37</v>
      </c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8" customFormat="1" ht="47.25" customHeight="1">
      <c r="A31" s="118"/>
      <c r="B31" s="119"/>
      <c r="C31" s="118"/>
      <c r="D31" s="118"/>
      <c r="E31" s="413" t="s">
        <v>38</v>
      </c>
      <c r="F31" s="413"/>
      <c r="G31" s="413"/>
      <c r="H31" s="413"/>
      <c r="I31" s="118"/>
      <c r="J31" s="118"/>
      <c r="K31" s="118"/>
      <c r="L31" s="120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</row>
    <row r="32" spans="1:31" s="2" customFormat="1" ht="6.95" customHeight="1">
      <c r="A32" s="36"/>
      <c r="B32" s="41"/>
      <c r="C32" s="36"/>
      <c r="D32" s="36"/>
      <c r="E32" s="36"/>
      <c r="F32" s="36"/>
      <c r="G32" s="36"/>
      <c r="H32" s="36"/>
      <c r="I32" s="36"/>
      <c r="J32" s="36"/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25.35" customHeight="1">
      <c r="A34" s="36"/>
      <c r="B34" s="41"/>
      <c r="C34" s="36"/>
      <c r="D34" s="122" t="s">
        <v>39</v>
      </c>
      <c r="E34" s="36"/>
      <c r="F34" s="36"/>
      <c r="G34" s="36"/>
      <c r="H34" s="36"/>
      <c r="I34" s="36"/>
      <c r="J34" s="123">
        <f>ROUND(J97, 2)</f>
        <v>0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6.95" customHeight="1">
      <c r="A35" s="36"/>
      <c r="B35" s="41"/>
      <c r="C35" s="36"/>
      <c r="D35" s="121"/>
      <c r="E35" s="121"/>
      <c r="F35" s="121"/>
      <c r="G35" s="121"/>
      <c r="H35" s="121"/>
      <c r="I35" s="121"/>
      <c r="J35" s="121"/>
      <c r="K35" s="121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36"/>
      <c r="F36" s="124" t="s">
        <v>41</v>
      </c>
      <c r="G36" s="36"/>
      <c r="H36" s="36"/>
      <c r="I36" s="124" t="s">
        <v>40</v>
      </c>
      <c r="J36" s="124" t="s">
        <v>42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customHeight="1">
      <c r="A37" s="36"/>
      <c r="B37" s="41"/>
      <c r="C37" s="36"/>
      <c r="D37" s="115" t="s">
        <v>43</v>
      </c>
      <c r="E37" s="114" t="s">
        <v>44</v>
      </c>
      <c r="F37" s="125">
        <f>ROUND((SUM(BE97:BE128)),  2)</f>
        <v>0</v>
      </c>
      <c r="G37" s="36"/>
      <c r="H37" s="36"/>
      <c r="I37" s="126">
        <v>0.21</v>
      </c>
      <c r="J37" s="125">
        <f>ROUND(((SUM(BE97:BE128))*I37),  2)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customHeight="1">
      <c r="A38" s="36"/>
      <c r="B38" s="41"/>
      <c r="C38" s="36"/>
      <c r="D38" s="36"/>
      <c r="E38" s="114" t="s">
        <v>45</v>
      </c>
      <c r="F38" s="125">
        <f>ROUND((SUM(BF97:BF128)),  2)</f>
        <v>0</v>
      </c>
      <c r="G38" s="36"/>
      <c r="H38" s="36"/>
      <c r="I38" s="126">
        <v>0.15</v>
      </c>
      <c r="J38" s="125">
        <f>ROUND(((SUM(BF97:BF128))*I38),  2)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46</v>
      </c>
      <c r="F39" s="125">
        <f>ROUND((SUM(BG97:BG128)),  2)</f>
        <v>0</v>
      </c>
      <c r="G39" s="36"/>
      <c r="H39" s="36"/>
      <c r="I39" s="126">
        <v>0.21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hidden="1" customHeight="1">
      <c r="A40" s="36"/>
      <c r="B40" s="41"/>
      <c r="C40" s="36"/>
      <c r="D40" s="36"/>
      <c r="E40" s="114" t="s">
        <v>47</v>
      </c>
      <c r="F40" s="125">
        <f>ROUND((SUM(BH97:BH128)),  2)</f>
        <v>0</v>
      </c>
      <c r="G40" s="36"/>
      <c r="H40" s="36"/>
      <c r="I40" s="126">
        <v>0.15</v>
      </c>
      <c r="J40" s="125">
        <f>0</f>
        <v>0</v>
      </c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14.45" hidden="1" customHeight="1">
      <c r="A41" s="36"/>
      <c r="B41" s="41"/>
      <c r="C41" s="36"/>
      <c r="D41" s="36"/>
      <c r="E41" s="114" t="s">
        <v>48</v>
      </c>
      <c r="F41" s="125">
        <f>ROUND((SUM(BI97:BI128)),  2)</f>
        <v>0</v>
      </c>
      <c r="G41" s="36"/>
      <c r="H41" s="36"/>
      <c r="I41" s="126">
        <v>0</v>
      </c>
      <c r="J41" s="125">
        <f>0</f>
        <v>0</v>
      </c>
      <c r="K41" s="36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6.95" customHeight="1">
      <c r="A42" s="36"/>
      <c r="B42" s="41"/>
      <c r="C42" s="36"/>
      <c r="D42" s="36"/>
      <c r="E42" s="36"/>
      <c r="F42" s="36"/>
      <c r="G42" s="36"/>
      <c r="H42" s="36"/>
      <c r="I42" s="36"/>
      <c r="J42" s="36"/>
      <c r="K42" s="36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3" spans="1:31" s="2" customFormat="1" ht="25.35" customHeight="1">
      <c r="A43" s="36"/>
      <c r="B43" s="41"/>
      <c r="C43" s="127"/>
      <c r="D43" s="128" t="s">
        <v>49</v>
      </c>
      <c r="E43" s="129"/>
      <c r="F43" s="129"/>
      <c r="G43" s="130" t="s">
        <v>50</v>
      </c>
      <c r="H43" s="131" t="s">
        <v>51</v>
      </c>
      <c r="I43" s="129"/>
      <c r="J43" s="132">
        <f>SUM(J34:J41)</f>
        <v>0</v>
      </c>
      <c r="K43" s="133"/>
      <c r="L43" s="11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</row>
    <row r="44" spans="1:31" s="2" customFormat="1" ht="14.45" customHeight="1">
      <c r="A44" s="36"/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1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8" spans="1:31" s="2" customFormat="1" ht="6.95" customHeight="1">
      <c r="A48" s="36"/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31" s="2" customFormat="1" ht="24.95" customHeight="1">
      <c r="A49" s="36"/>
      <c r="B49" s="37"/>
      <c r="C49" s="25" t="s">
        <v>201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31" s="2" customFormat="1" ht="6.95" customHeight="1">
      <c r="A50" s="36"/>
      <c r="B50" s="37"/>
      <c r="C50" s="38"/>
      <c r="D50" s="38"/>
      <c r="E50" s="38"/>
      <c r="F50" s="38"/>
      <c r="G50" s="38"/>
      <c r="H50" s="38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31" s="2" customFormat="1" ht="12" customHeight="1">
      <c r="A51" s="36"/>
      <c r="B51" s="37"/>
      <c r="C51" s="31" t="s">
        <v>16</v>
      </c>
      <c r="D51" s="38"/>
      <c r="E51" s="38"/>
      <c r="F51" s="38"/>
      <c r="G51" s="38"/>
      <c r="H51" s="38"/>
      <c r="I51" s="38"/>
      <c r="J51" s="38"/>
      <c r="K51" s="38"/>
      <c r="L51" s="11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31" s="2" customFormat="1" ht="16.5" customHeight="1">
      <c r="A52" s="36"/>
      <c r="B52" s="37"/>
      <c r="C52" s="38"/>
      <c r="D52" s="38"/>
      <c r="E52" s="414" t="str">
        <f>E7</f>
        <v>Vstupní objekt do areálu Kamencového jezera D1 Mostecká</v>
      </c>
      <c r="F52" s="415"/>
      <c r="G52" s="415"/>
      <c r="H52" s="415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31" s="1" customFormat="1" ht="12" customHeight="1">
      <c r="B53" s="23"/>
      <c r="C53" s="31" t="s">
        <v>195</v>
      </c>
      <c r="D53" s="24"/>
      <c r="E53" s="24"/>
      <c r="F53" s="24"/>
      <c r="G53" s="24"/>
      <c r="H53" s="24"/>
      <c r="I53" s="24"/>
      <c r="J53" s="24"/>
      <c r="K53" s="24"/>
      <c r="L53" s="22"/>
    </row>
    <row r="54" spans="1:31" s="1" customFormat="1" ht="16.5" customHeight="1">
      <c r="B54" s="23"/>
      <c r="C54" s="24"/>
      <c r="D54" s="24"/>
      <c r="E54" s="414" t="s">
        <v>689</v>
      </c>
      <c r="F54" s="365"/>
      <c r="G54" s="365"/>
      <c r="H54" s="365"/>
      <c r="I54" s="24"/>
      <c r="J54" s="24"/>
      <c r="K54" s="24"/>
      <c r="L54" s="22"/>
    </row>
    <row r="55" spans="1:31" s="1" customFormat="1" ht="12" customHeight="1">
      <c r="B55" s="23"/>
      <c r="C55" s="31" t="s">
        <v>197</v>
      </c>
      <c r="D55" s="24"/>
      <c r="E55" s="24"/>
      <c r="F55" s="24"/>
      <c r="G55" s="24"/>
      <c r="H55" s="24"/>
      <c r="I55" s="24"/>
      <c r="J55" s="24"/>
      <c r="K55" s="24"/>
      <c r="L55" s="22"/>
    </row>
    <row r="56" spans="1:31" s="2" customFormat="1" ht="16.5" customHeight="1">
      <c r="A56" s="36"/>
      <c r="B56" s="37"/>
      <c r="C56" s="38"/>
      <c r="D56" s="38"/>
      <c r="E56" s="416" t="s">
        <v>563</v>
      </c>
      <c r="F56" s="417"/>
      <c r="G56" s="417"/>
      <c r="H56" s="417"/>
      <c r="I56" s="38"/>
      <c r="J56" s="38"/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31" s="2" customFormat="1" ht="12" customHeight="1">
      <c r="A57" s="36"/>
      <c r="B57" s="37"/>
      <c r="C57" s="31" t="s">
        <v>4730</v>
      </c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31" s="2" customFormat="1" ht="30" customHeight="1">
      <c r="A58" s="36"/>
      <c r="B58" s="37"/>
      <c r="C58" s="38"/>
      <c r="D58" s="38"/>
      <c r="E58" s="387" t="str">
        <f>E13</f>
        <v>SO 04.2.6 - VEGETAČNÍ STŘECHA - založení, výsadby, rozvojová  péče (do konce veget.období)</v>
      </c>
      <c r="F58" s="417"/>
      <c r="G58" s="417"/>
      <c r="H58" s="417"/>
      <c r="I58" s="38"/>
      <c r="J58" s="38"/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31" s="2" customFormat="1" ht="6.95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31" s="2" customFormat="1" ht="12" customHeight="1">
      <c r="A60" s="36"/>
      <c r="B60" s="37"/>
      <c r="C60" s="31" t="s">
        <v>21</v>
      </c>
      <c r="D60" s="38"/>
      <c r="E60" s="38"/>
      <c r="F60" s="29" t="str">
        <f>F16</f>
        <v xml:space="preserve"> </v>
      </c>
      <c r="G60" s="38"/>
      <c r="H60" s="38"/>
      <c r="I60" s="31" t="s">
        <v>23</v>
      </c>
      <c r="J60" s="61" t="str">
        <f>IF(J16="","",J16)</f>
        <v>5. 4. 2022</v>
      </c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31" s="2" customFormat="1" ht="6.95" customHeight="1">
      <c r="A61" s="36"/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31" s="2" customFormat="1" ht="15.2" customHeight="1">
      <c r="A62" s="36"/>
      <c r="B62" s="37"/>
      <c r="C62" s="31" t="s">
        <v>25</v>
      </c>
      <c r="D62" s="38"/>
      <c r="E62" s="38"/>
      <c r="F62" s="29" t="str">
        <f>E19</f>
        <v>Statutární město Chomutov</v>
      </c>
      <c r="G62" s="38"/>
      <c r="H62" s="38"/>
      <c r="I62" s="31" t="s">
        <v>31</v>
      </c>
      <c r="J62" s="34" t="str">
        <f>E25</f>
        <v>Refuel s.r.o.</v>
      </c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31" s="2" customFormat="1" ht="15.2" customHeight="1">
      <c r="A63" s="36"/>
      <c r="B63" s="37"/>
      <c r="C63" s="31" t="s">
        <v>29</v>
      </c>
      <c r="D63" s="38"/>
      <c r="E63" s="38"/>
      <c r="F63" s="29" t="str">
        <f>IF(E22="","",E22)</f>
        <v>Vyplň údaj</v>
      </c>
      <c r="G63" s="38"/>
      <c r="H63" s="38"/>
      <c r="I63" s="31" t="s">
        <v>36</v>
      </c>
      <c r="J63" s="34" t="str">
        <f>E28</f>
        <v xml:space="preserve"> 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31" s="2" customFormat="1" ht="10.35" customHeight="1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1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47" s="2" customFormat="1" ht="29.25" customHeight="1">
      <c r="A65" s="36"/>
      <c r="B65" s="37"/>
      <c r="C65" s="138" t="s">
        <v>202</v>
      </c>
      <c r="D65" s="139"/>
      <c r="E65" s="139"/>
      <c r="F65" s="139"/>
      <c r="G65" s="139"/>
      <c r="H65" s="139"/>
      <c r="I65" s="139"/>
      <c r="J65" s="140" t="s">
        <v>203</v>
      </c>
      <c r="K65" s="139"/>
      <c r="L65" s="11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47" s="2" customFormat="1" ht="10.3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47" s="2" customFormat="1" ht="22.9" customHeight="1">
      <c r="A67" s="36"/>
      <c r="B67" s="37"/>
      <c r="C67" s="141" t="s">
        <v>71</v>
      </c>
      <c r="D67" s="38"/>
      <c r="E67" s="38"/>
      <c r="F67" s="38"/>
      <c r="G67" s="38"/>
      <c r="H67" s="38"/>
      <c r="I67" s="38"/>
      <c r="J67" s="79">
        <f>J97</f>
        <v>0</v>
      </c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U67" s="19" t="s">
        <v>204</v>
      </c>
    </row>
    <row r="68" spans="1:47" s="9" customFormat="1" ht="24.95" customHeight="1">
      <c r="B68" s="142"/>
      <c r="C68" s="143"/>
      <c r="D68" s="144" t="s">
        <v>565</v>
      </c>
      <c r="E68" s="145"/>
      <c r="F68" s="145"/>
      <c r="G68" s="145"/>
      <c r="H68" s="145"/>
      <c r="I68" s="145"/>
      <c r="J68" s="146">
        <f>J98</f>
        <v>0</v>
      </c>
      <c r="K68" s="143"/>
      <c r="L68" s="147"/>
    </row>
    <row r="69" spans="1:47" s="10" customFormat="1" ht="19.899999999999999" customHeight="1">
      <c r="B69" s="148"/>
      <c r="C69" s="98"/>
      <c r="D69" s="149" t="s">
        <v>5533</v>
      </c>
      <c r="E69" s="150"/>
      <c r="F69" s="150"/>
      <c r="G69" s="150"/>
      <c r="H69" s="150"/>
      <c r="I69" s="150"/>
      <c r="J69" s="151">
        <f>J99</f>
        <v>0</v>
      </c>
      <c r="K69" s="98"/>
      <c r="L69" s="152"/>
    </row>
    <row r="70" spans="1:47" s="10" customFormat="1" ht="14.85" customHeight="1">
      <c r="B70" s="148"/>
      <c r="C70" s="98"/>
      <c r="D70" s="149" t="s">
        <v>567</v>
      </c>
      <c r="E70" s="150"/>
      <c r="F70" s="150"/>
      <c r="G70" s="150"/>
      <c r="H70" s="150"/>
      <c r="I70" s="150"/>
      <c r="J70" s="151">
        <f>J100</f>
        <v>0</v>
      </c>
      <c r="K70" s="98"/>
      <c r="L70" s="152"/>
    </row>
    <row r="71" spans="1:47" s="10" customFormat="1" ht="14.85" customHeight="1">
      <c r="B71" s="148"/>
      <c r="C71" s="98"/>
      <c r="D71" s="149" t="s">
        <v>568</v>
      </c>
      <c r="E71" s="150"/>
      <c r="F71" s="150"/>
      <c r="G71" s="150"/>
      <c r="H71" s="150"/>
      <c r="I71" s="150"/>
      <c r="J71" s="151">
        <f>J123</f>
        <v>0</v>
      </c>
      <c r="K71" s="98"/>
      <c r="L71" s="152"/>
    </row>
    <row r="72" spans="1:47" s="9" customFormat="1" ht="24.95" customHeight="1">
      <c r="B72" s="142"/>
      <c r="C72" s="143"/>
      <c r="D72" s="144" t="s">
        <v>679</v>
      </c>
      <c r="E72" s="145"/>
      <c r="F72" s="145"/>
      <c r="G72" s="145"/>
      <c r="H72" s="145"/>
      <c r="I72" s="145"/>
      <c r="J72" s="146">
        <f>J126</f>
        <v>0</v>
      </c>
      <c r="K72" s="143"/>
      <c r="L72" s="147"/>
    </row>
    <row r="73" spans="1:47" s="10" customFormat="1" ht="19.899999999999999" customHeight="1">
      <c r="B73" s="148"/>
      <c r="C73" s="98"/>
      <c r="D73" s="149" t="s">
        <v>5534</v>
      </c>
      <c r="E73" s="150"/>
      <c r="F73" s="150"/>
      <c r="G73" s="150"/>
      <c r="H73" s="150"/>
      <c r="I73" s="150"/>
      <c r="J73" s="151">
        <f>J127</f>
        <v>0</v>
      </c>
      <c r="K73" s="98"/>
      <c r="L73" s="152"/>
    </row>
    <row r="74" spans="1:47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47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47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47" s="2" customFormat="1" ht="24.95" customHeight="1">
      <c r="A80" s="36"/>
      <c r="B80" s="37"/>
      <c r="C80" s="25" t="s">
        <v>211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31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31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31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31" s="1" customFormat="1" ht="16.5" customHeight="1">
      <c r="B85" s="23"/>
      <c r="C85" s="24"/>
      <c r="D85" s="24"/>
      <c r="E85" s="414" t="s">
        <v>689</v>
      </c>
      <c r="F85" s="365"/>
      <c r="G85" s="365"/>
      <c r="H85" s="365"/>
      <c r="I85" s="24"/>
      <c r="J85" s="24"/>
      <c r="K85" s="24"/>
      <c r="L85" s="22"/>
    </row>
    <row r="86" spans="1:31" s="1" customFormat="1" ht="12" customHeight="1">
      <c r="B86" s="23"/>
      <c r="C86" s="31" t="s">
        <v>197</v>
      </c>
      <c r="D86" s="24"/>
      <c r="E86" s="24"/>
      <c r="F86" s="24"/>
      <c r="G86" s="24"/>
      <c r="H86" s="24"/>
      <c r="I86" s="24"/>
      <c r="J86" s="24"/>
      <c r="K86" s="24"/>
      <c r="L86" s="22"/>
    </row>
    <row r="87" spans="1:31" s="2" customFormat="1" ht="16.5" customHeight="1">
      <c r="A87" s="36"/>
      <c r="B87" s="37"/>
      <c r="C87" s="38"/>
      <c r="D87" s="38"/>
      <c r="E87" s="416" t="s">
        <v>563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4730</v>
      </c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30" customHeight="1">
      <c r="A89" s="36"/>
      <c r="B89" s="37"/>
      <c r="C89" s="38"/>
      <c r="D89" s="38"/>
      <c r="E89" s="387" t="str">
        <f>E13</f>
        <v>SO 04.2.6 - VEGETAČNÍ STŘECHA - založení, výsadby, rozvojová  péče (do konce veget.období)</v>
      </c>
      <c r="F89" s="417"/>
      <c r="G89" s="417"/>
      <c r="H89" s="417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2" customHeight="1">
      <c r="A91" s="36"/>
      <c r="B91" s="37"/>
      <c r="C91" s="31" t="s">
        <v>21</v>
      </c>
      <c r="D91" s="38"/>
      <c r="E91" s="38"/>
      <c r="F91" s="29" t="str">
        <f>F16</f>
        <v xml:space="preserve"> </v>
      </c>
      <c r="G91" s="38"/>
      <c r="H91" s="38"/>
      <c r="I91" s="31" t="s">
        <v>23</v>
      </c>
      <c r="J91" s="61" t="str">
        <f>IF(J16="","",J16)</f>
        <v>5. 4. 2022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5.2" customHeight="1">
      <c r="A93" s="36"/>
      <c r="B93" s="37"/>
      <c r="C93" s="31" t="s">
        <v>25</v>
      </c>
      <c r="D93" s="38"/>
      <c r="E93" s="38"/>
      <c r="F93" s="29" t="str">
        <f>E19</f>
        <v>Statutární město Chomutov</v>
      </c>
      <c r="G93" s="38"/>
      <c r="H93" s="38"/>
      <c r="I93" s="31" t="s">
        <v>31</v>
      </c>
      <c r="J93" s="34" t="str">
        <f>E25</f>
        <v>Refuel s.r.o.</v>
      </c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5.2" customHeight="1">
      <c r="A94" s="36"/>
      <c r="B94" s="37"/>
      <c r="C94" s="31" t="s">
        <v>29</v>
      </c>
      <c r="D94" s="38"/>
      <c r="E94" s="38"/>
      <c r="F94" s="29" t="str">
        <f>IF(E22="","",E22)</f>
        <v>Vyplň údaj</v>
      </c>
      <c r="G94" s="38"/>
      <c r="H94" s="38"/>
      <c r="I94" s="31" t="s">
        <v>36</v>
      </c>
      <c r="J94" s="34" t="str">
        <f>E28</f>
        <v xml:space="preserve"> </v>
      </c>
      <c r="K94" s="38"/>
      <c r="L94" s="11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0.35" customHeight="1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1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11" customFormat="1" ht="29.25" customHeight="1">
      <c r="A96" s="153"/>
      <c r="B96" s="154"/>
      <c r="C96" s="155" t="s">
        <v>212</v>
      </c>
      <c r="D96" s="156" t="s">
        <v>58</v>
      </c>
      <c r="E96" s="156" t="s">
        <v>54</v>
      </c>
      <c r="F96" s="156" t="s">
        <v>55</v>
      </c>
      <c r="G96" s="156" t="s">
        <v>213</v>
      </c>
      <c r="H96" s="156" t="s">
        <v>214</v>
      </c>
      <c r="I96" s="156" t="s">
        <v>215</v>
      </c>
      <c r="J96" s="156" t="s">
        <v>203</v>
      </c>
      <c r="K96" s="157" t="s">
        <v>216</v>
      </c>
      <c r="L96" s="158"/>
      <c r="M96" s="70" t="s">
        <v>19</v>
      </c>
      <c r="N96" s="71" t="s">
        <v>43</v>
      </c>
      <c r="O96" s="71" t="s">
        <v>217</v>
      </c>
      <c r="P96" s="71" t="s">
        <v>218</v>
      </c>
      <c r="Q96" s="71" t="s">
        <v>219</v>
      </c>
      <c r="R96" s="71" t="s">
        <v>220</v>
      </c>
      <c r="S96" s="71" t="s">
        <v>221</v>
      </c>
      <c r="T96" s="72" t="s">
        <v>222</v>
      </c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</row>
    <row r="97" spans="1:65" s="2" customFormat="1" ht="22.9" customHeight="1">
      <c r="A97" s="36"/>
      <c r="B97" s="37"/>
      <c r="C97" s="77" t="s">
        <v>223</v>
      </c>
      <c r="D97" s="38"/>
      <c r="E97" s="38"/>
      <c r="F97" s="38"/>
      <c r="G97" s="38"/>
      <c r="H97" s="38"/>
      <c r="I97" s="38"/>
      <c r="J97" s="159">
        <f>BK97</f>
        <v>0</v>
      </c>
      <c r="K97" s="38"/>
      <c r="L97" s="41"/>
      <c r="M97" s="73"/>
      <c r="N97" s="160"/>
      <c r="O97" s="74"/>
      <c r="P97" s="161">
        <f>P98+P126</f>
        <v>0</v>
      </c>
      <c r="Q97" s="74"/>
      <c r="R97" s="161">
        <f>R98+R126</f>
        <v>1.2074999999999999E-4</v>
      </c>
      <c r="S97" s="74"/>
      <c r="T97" s="162">
        <f>T98+T126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72</v>
      </c>
      <c r="AU97" s="19" t="s">
        <v>204</v>
      </c>
      <c r="BK97" s="163">
        <f>BK98+BK126</f>
        <v>0</v>
      </c>
    </row>
    <row r="98" spans="1:65" s="12" customFormat="1" ht="25.9" customHeight="1">
      <c r="B98" s="164"/>
      <c r="C98" s="165"/>
      <c r="D98" s="166" t="s">
        <v>72</v>
      </c>
      <c r="E98" s="167" t="s">
        <v>572</v>
      </c>
      <c r="F98" s="167" t="s">
        <v>573</v>
      </c>
      <c r="G98" s="165"/>
      <c r="H98" s="165"/>
      <c r="I98" s="168"/>
      <c r="J98" s="169">
        <f>BK98</f>
        <v>0</v>
      </c>
      <c r="K98" s="165"/>
      <c r="L98" s="170"/>
      <c r="M98" s="171"/>
      <c r="N98" s="172"/>
      <c r="O98" s="172"/>
      <c r="P98" s="173">
        <f>P99</f>
        <v>0</v>
      </c>
      <c r="Q98" s="172"/>
      <c r="R98" s="173">
        <f>R99</f>
        <v>1.2074999999999999E-4</v>
      </c>
      <c r="S98" s="172"/>
      <c r="T98" s="174">
        <f>T99</f>
        <v>0</v>
      </c>
      <c r="AR98" s="175" t="s">
        <v>80</v>
      </c>
      <c r="AT98" s="176" t="s">
        <v>72</v>
      </c>
      <c r="AU98" s="176" t="s">
        <v>73</v>
      </c>
      <c r="AY98" s="175" t="s">
        <v>226</v>
      </c>
      <c r="BK98" s="177">
        <f>BK99</f>
        <v>0</v>
      </c>
    </row>
    <row r="99" spans="1:65" s="12" customFormat="1" ht="22.9" customHeight="1">
      <c r="B99" s="164"/>
      <c r="C99" s="165"/>
      <c r="D99" s="166" t="s">
        <v>72</v>
      </c>
      <c r="E99" s="178" t="s">
        <v>593</v>
      </c>
      <c r="F99" s="178" t="s">
        <v>5535</v>
      </c>
      <c r="G99" s="165"/>
      <c r="H99" s="165"/>
      <c r="I99" s="168"/>
      <c r="J99" s="179">
        <f>BK99</f>
        <v>0</v>
      </c>
      <c r="K99" s="165"/>
      <c r="L99" s="170"/>
      <c r="M99" s="171"/>
      <c r="N99" s="172"/>
      <c r="O99" s="172"/>
      <c r="P99" s="173">
        <f>P100+P123</f>
        <v>0</v>
      </c>
      <c r="Q99" s="172"/>
      <c r="R99" s="173">
        <f>R100+R123</f>
        <v>1.2074999999999999E-4</v>
      </c>
      <c r="S99" s="172"/>
      <c r="T99" s="174">
        <f>T100+T123</f>
        <v>0</v>
      </c>
      <c r="AR99" s="175" t="s">
        <v>80</v>
      </c>
      <c r="AT99" s="176" t="s">
        <v>72</v>
      </c>
      <c r="AU99" s="176" t="s">
        <v>80</v>
      </c>
      <c r="AY99" s="175" t="s">
        <v>226</v>
      </c>
      <c r="BK99" s="177">
        <f>BK100+BK123</f>
        <v>0</v>
      </c>
    </row>
    <row r="100" spans="1:65" s="12" customFormat="1" ht="20.85" customHeight="1">
      <c r="B100" s="164"/>
      <c r="C100" s="165"/>
      <c r="D100" s="166" t="s">
        <v>72</v>
      </c>
      <c r="E100" s="178" t="s">
        <v>80</v>
      </c>
      <c r="F100" s="178" t="s">
        <v>576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SUM(P101:P122)</f>
        <v>0</v>
      </c>
      <c r="Q100" s="172"/>
      <c r="R100" s="173">
        <f>SUM(R101:R122)</f>
        <v>1.2074999999999999E-4</v>
      </c>
      <c r="S100" s="172"/>
      <c r="T100" s="174">
        <f>SUM(T101:T122)</f>
        <v>0</v>
      </c>
      <c r="AR100" s="175" t="s">
        <v>80</v>
      </c>
      <c r="AT100" s="176" t="s">
        <v>72</v>
      </c>
      <c r="AU100" s="176" t="s">
        <v>82</v>
      </c>
      <c r="AY100" s="175" t="s">
        <v>226</v>
      </c>
      <c r="BK100" s="177">
        <f>SUM(BK101:BK122)</f>
        <v>0</v>
      </c>
    </row>
    <row r="101" spans="1:65" s="2" customFormat="1" ht="16.5" customHeight="1">
      <c r="A101" s="36"/>
      <c r="B101" s="37"/>
      <c r="C101" s="180" t="s">
        <v>80</v>
      </c>
      <c r="D101" s="180" t="s">
        <v>229</v>
      </c>
      <c r="E101" s="181" t="s">
        <v>5536</v>
      </c>
      <c r="F101" s="182" t="s">
        <v>5537</v>
      </c>
      <c r="G101" s="183" t="s">
        <v>261</v>
      </c>
      <c r="H101" s="184">
        <v>200</v>
      </c>
      <c r="I101" s="185"/>
      <c r="J101" s="186">
        <f>ROUND(I101*H101,2)</f>
        <v>0</v>
      </c>
      <c r="K101" s="182" t="s">
        <v>233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229</v>
      </c>
      <c r="AU101" s="191" t="s">
        <v>90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5538</v>
      </c>
    </row>
    <row r="102" spans="1:65" s="2" customFormat="1" ht="11.25">
      <c r="A102" s="36"/>
      <c r="B102" s="37"/>
      <c r="C102" s="38"/>
      <c r="D102" s="193" t="s">
        <v>236</v>
      </c>
      <c r="E102" s="38"/>
      <c r="F102" s="194" t="s">
        <v>5539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236</v>
      </c>
      <c r="AU102" s="19" t="s">
        <v>90</v>
      </c>
    </row>
    <row r="103" spans="1:65" s="13" customFormat="1" ht="11.25">
      <c r="B103" s="198"/>
      <c r="C103" s="199"/>
      <c r="D103" s="200" t="s">
        <v>238</v>
      </c>
      <c r="E103" s="201" t="s">
        <v>19</v>
      </c>
      <c r="F103" s="202" t="s">
        <v>5540</v>
      </c>
      <c r="G103" s="199"/>
      <c r="H103" s="201" t="s">
        <v>19</v>
      </c>
      <c r="I103" s="203"/>
      <c r="J103" s="199"/>
      <c r="K103" s="199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238</v>
      </c>
      <c r="AU103" s="208" t="s">
        <v>90</v>
      </c>
      <c r="AV103" s="13" t="s">
        <v>80</v>
      </c>
      <c r="AW103" s="13" t="s">
        <v>35</v>
      </c>
      <c r="AX103" s="13" t="s">
        <v>73</v>
      </c>
      <c r="AY103" s="208" t="s">
        <v>226</v>
      </c>
    </row>
    <row r="104" spans="1:65" s="16" customFormat="1" ht="11.25">
      <c r="B104" s="253"/>
      <c r="C104" s="254"/>
      <c r="D104" s="200" t="s">
        <v>238</v>
      </c>
      <c r="E104" s="255" t="s">
        <v>19</v>
      </c>
      <c r="F104" s="256" t="s">
        <v>1207</v>
      </c>
      <c r="G104" s="254"/>
      <c r="H104" s="257">
        <v>0</v>
      </c>
      <c r="I104" s="258"/>
      <c r="J104" s="254"/>
      <c r="K104" s="254"/>
      <c r="L104" s="259"/>
      <c r="M104" s="260"/>
      <c r="N104" s="261"/>
      <c r="O104" s="261"/>
      <c r="P104" s="261"/>
      <c r="Q104" s="261"/>
      <c r="R104" s="261"/>
      <c r="S104" s="261"/>
      <c r="T104" s="262"/>
      <c r="AT104" s="263" t="s">
        <v>238</v>
      </c>
      <c r="AU104" s="263" t="s">
        <v>90</v>
      </c>
      <c r="AV104" s="16" t="s">
        <v>90</v>
      </c>
      <c r="AW104" s="16" t="s">
        <v>35</v>
      </c>
      <c r="AX104" s="16" t="s">
        <v>73</v>
      </c>
      <c r="AY104" s="263" t="s">
        <v>226</v>
      </c>
    </row>
    <row r="105" spans="1:65" s="13" customFormat="1" ht="11.25">
      <c r="B105" s="198"/>
      <c r="C105" s="199"/>
      <c r="D105" s="200" t="s">
        <v>238</v>
      </c>
      <c r="E105" s="201" t="s">
        <v>19</v>
      </c>
      <c r="F105" s="202" t="s">
        <v>5541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238</v>
      </c>
      <c r="AU105" s="208" t="s">
        <v>90</v>
      </c>
      <c r="AV105" s="13" t="s">
        <v>80</v>
      </c>
      <c r="AW105" s="13" t="s">
        <v>35</v>
      </c>
      <c r="AX105" s="13" t="s">
        <v>73</v>
      </c>
      <c r="AY105" s="208" t="s">
        <v>226</v>
      </c>
    </row>
    <row r="106" spans="1:65" s="13" customFormat="1" ht="11.25">
      <c r="B106" s="198"/>
      <c r="C106" s="199"/>
      <c r="D106" s="200" t="s">
        <v>238</v>
      </c>
      <c r="E106" s="201" t="s">
        <v>19</v>
      </c>
      <c r="F106" s="202" t="s">
        <v>5542</v>
      </c>
      <c r="G106" s="199"/>
      <c r="H106" s="201" t="s">
        <v>19</v>
      </c>
      <c r="I106" s="203"/>
      <c r="J106" s="199"/>
      <c r="K106" s="199"/>
      <c r="L106" s="204"/>
      <c r="M106" s="205"/>
      <c r="N106" s="206"/>
      <c r="O106" s="206"/>
      <c r="P106" s="206"/>
      <c r="Q106" s="206"/>
      <c r="R106" s="206"/>
      <c r="S106" s="206"/>
      <c r="T106" s="207"/>
      <c r="AT106" s="208" t="s">
        <v>238</v>
      </c>
      <c r="AU106" s="208" t="s">
        <v>90</v>
      </c>
      <c r="AV106" s="13" t="s">
        <v>80</v>
      </c>
      <c r="AW106" s="13" t="s">
        <v>35</v>
      </c>
      <c r="AX106" s="13" t="s">
        <v>73</v>
      </c>
      <c r="AY106" s="208" t="s">
        <v>226</v>
      </c>
    </row>
    <row r="107" spans="1:65" s="14" customFormat="1" ht="11.25">
      <c r="B107" s="209"/>
      <c r="C107" s="210"/>
      <c r="D107" s="200" t="s">
        <v>238</v>
      </c>
      <c r="E107" s="211" t="s">
        <v>19</v>
      </c>
      <c r="F107" s="212" t="s">
        <v>5543</v>
      </c>
      <c r="G107" s="210"/>
      <c r="H107" s="213">
        <v>200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238</v>
      </c>
      <c r="AU107" s="219" t="s">
        <v>90</v>
      </c>
      <c r="AV107" s="14" t="s">
        <v>82</v>
      </c>
      <c r="AW107" s="14" t="s">
        <v>35</v>
      </c>
      <c r="AX107" s="14" t="s">
        <v>73</v>
      </c>
      <c r="AY107" s="219" t="s">
        <v>226</v>
      </c>
    </row>
    <row r="108" spans="1:65" s="15" customFormat="1" ht="11.25">
      <c r="B108" s="220"/>
      <c r="C108" s="221"/>
      <c r="D108" s="200" t="s">
        <v>238</v>
      </c>
      <c r="E108" s="222" t="s">
        <v>19</v>
      </c>
      <c r="F108" s="223" t="s">
        <v>241</v>
      </c>
      <c r="G108" s="221"/>
      <c r="H108" s="224">
        <v>200</v>
      </c>
      <c r="I108" s="225"/>
      <c r="J108" s="221"/>
      <c r="K108" s="221"/>
      <c r="L108" s="226"/>
      <c r="M108" s="227"/>
      <c r="N108" s="228"/>
      <c r="O108" s="228"/>
      <c r="P108" s="228"/>
      <c r="Q108" s="228"/>
      <c r="R108" s="228"/>
      <c r="S108" s="228"/>
      <c r="T108" s="229"/>
      <c r="AT108" s="230" t="s">
        <v>238</v>
      </c>
      <c r="AU108" s="230" t="s">
        <v>90</v>
      </c>
      <c r="AV108" s="15" t="s">
        <v>143</v>
      </c>
      <c r="AW108" s="15" t="s">
        <v>35</v>
      </c>
      <c r="AX108" s="15" t="s">
        <v>80</v>
      </c>
      <c r="AY108" s="230" t="s">
        <v>226</v>
      </c>
    </row>
    <row r="109" spans="1:65" s="2" customFormat="1" ht="24.2" customHeight="1">
      <c r="A109" s="36"/>
      <c r="B109" s="37"/>
      <c r="C109" s="231" t="s">
        <v>82</v>
      </c>
      <c r="D109" s="231" t="s">
        <v>242</v>
      </c>
      <c r="E109" s="232" t="s">
        <v>5544</v>
      </c>
      <c r="F109" s="233" t="s">
        <v>5545</v>
      </c>
      <c r="G109" s="234" t="s">
        <v>261</v>
      </c>
      <c r="H109" s="235">
        <v>206</v>
      </c>
      <c r="I109" s="236"/>
      <c r="J109" s="237">
        <f>ROUND(I109*H109,2)</f>
        <v>0</v>
      </c>
      <c r="K109" s="233" t="s">
        <v>19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0</v>
      </c>
      <c r="R109" s="189">
        <f>Q109*H109</f>
        <v>0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275</v>
      </c>
      <c r="AT109" s="191" t="s">
        <v>242</v>
      </c>
      <c r="AU109" s="191" t="s">
        <v>90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143</v>
      </c>
      <c r="BM109" s="191" t="s">
        <v>5546</v>
      </c>
    </row>
    <row r="110" spans="1:65" s="13" customFormat="1" ht="11.25">
      <c r="B110" s="198"/>
      <c r="C110" s="199"/>
      <c r="D110" s="200" t="s">
        <v>238</v>
      </c>
      <c r="E110" s="201" t="s">
        <v>19</v>
      </c>
      <c r="F110" s="202" t="s">
        <v>5547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238</v>
      </c>
      <c r="AU110" s="208" t="s">
        <v>90</v>
      </c>
      <c r="AV110" s="13" t="s">
        <v>80</v>
      </c>
      <c r="AW110" s="13" t="s">
        <v>35</v>
      </c>
      <c r="AX110" s="13" t="s">
        <v>73</v>
      </c>
      <c r="AY110" s="208" t="s">
        <v>226</v>
      </c>
    </row>
    <row r="111" spans="1:65" s="14" customFormat="1" ht="11.25">
      <c r="B111" s="209"/>
      <c r="C111" s="210"/>
      <c r="D111" s="200" t="s">
        <v>238</v>
      </c>
      <c r="E111" s="211" t="s">
        <v>19</v>
      </c>
      <c r="F111" s="212" t="s">
        <v>5548</v>
      </c>
      <c r="G111" s="210"/>
      <c r="H111" s="213">
        <v>206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238</v>
      </c>
      <c r="AU111" s="219" t="s">
        <v>90</v>
      </c>
      <c r="AV111" s="14" t="s">
        <v>82</v>
      </c>
      <c r="AW111" s="14" t="s">
        <v>35</v>
      </c>
      <c r="AX111" s="14" t="s">
        <v>73</v>
      </c>
      <c r="AY111" s="219" t="s">
        <v>226</v>
      </c>
    </row>
    <row r="112" spans="1:65" s="15" customFormat="1" ht="11.25">
      <c r="B112" s="220"/>
      <c r="C112" s="221"/>
      <c r="D112" s="200" t="s">
        <v>238</v>
      </c>
      <c r="E112" s="222" t="s">
        <v>19</v>
      </c>
      <c r="F112" s="223" t="s">
        <v>241</v>
      </c>
      <c r="G112" s="221"/>
      <c r="H112" s="224">
        <v>206</v>
      </c>
      <c r="I112" s="225"/>
      <c r="J112" s="221"/>
      <c r="K112" s="221"/>
      <c r="L112" s="226"/>
      <c r="M112" s="227"/>
      <c r="N112" s="228"/>
      <c r="O112" s="228"/>
      <c r="P112" s="228"/>
      <c r="Q112" s="228"/>
      <c r="R112" s="228"/>
      <c r="S112" s="228"/>
      <c r="T112" s="229"/>
      <c r="AT112" s="230" t="s">
        <v>238</v>
      </c>
      <c r="AU112" s="230" t="s">
        <v>90</v>
      </c>
      <c r="AV112" s="15" t="s">
        <v>143</v>
      </c>
      <c r="AW112" s="15" t="s">
        <v>35</v>
      </c>
      <c r="AX112" s="15" t="s">
        <v>80</v>
      </c>
      <c r="AY112" s="230" t="s">
        <v>226</v>
      </c>
    </row>
    <row r="113" spans="1:65" s="2" customFormat="1" ht="16.5" customHeight="1">
      <c r="A113" s="36"/>
      <c r="B113" s="37"/>
      <c r="C113" s="180" t="s">
        <v>90</v>
      </c>
      <c r="D113" s="180" t="s">
        <v>229</v>
      </c>
      <c r="E113" s="181" t="s">
        <v>5549</v>
      </c>
      <c r="F113" s="182" t="s">
        <v>5550</v>
      </c>
      <c r="G113" s="183" t="s">
        <v>232</v>
      </c>
      <c r="H113" s="184">
        <v>402.5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143</v>
      </c>
      <c r="AT113" s="191" t="s">
        <v>229</v>
      </c>
      <c r="AU113" s="191" t="s">
        <v>90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143</v>
      </c>
      <c r="BM113" s="191" t="s">
        <v>5551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5552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90</v>
      </c>
    </row>
    <row r="115" spans="1:65" s="2" customFormat="1" ht="16.5" customHeight="1">
      <c r="A115" s="36"/>
      <c r="B115" s="37"/>
      <c r="C115" s="180" t="s">
        <v>143</v>
      </c>
      <c r="D115" s="180" t="s">
        <v>229</v>
      </c>
      <c r="E115" s="181" t="s">
        <v>583</v>
      </c>
      <c r="F115" s="182" t="s">
        <v>584</v>
      </c>
      <c r="G115" s="183" t="s">
        <v>232</v>
      </c>
      <c r="H115" s="184">
        <v>402.5</v>
      </c>
      <c r="I115" s="185"/>
      <c r="J115" s="186">
        <f>ROUND(I115*H115,2)</f>
        <v>0</v>
      </c>
      <c r="K115" s="182" t="s">
        <v>233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2.9999999999999999E-7</v>
      </c>
      <c r="R115" s="189">
        <f>Q115*H115</f>
        <v>1.2074999999999999E-4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143</v>
      </c>
      <c r="AT115" s="191" t="s">
        <v>229</v>
      </c>
      <c r="AU115" s="191" t="s">
        <v>90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143</v>
      </c>
      <c r="BM115" s="191" t="s">
        <v>5553</v>
      </c>
    </row>
    <row r="116" spans="1:65" s="2" customFormat="1" ht="11.25">
      <c r="A116" s="36"/>
      <c r="B116" s="37"/>
      <c r="C116" s="38"/>
      <c r="D116" s="193" t="s">
        <v>236</v>
      </c>
      <c r="E116" s="38"/>
      <c r="F116" s="194" t="s">
        <v>586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90</v>
      </c>
    </row>
    <row r="117" spans="1:65" s="2" customFormat="1" ht="16.5" customHeight="1">
      <c r="A117" s="36"/>
      <c r="B117" s="37"/>
      <c r="C117" s="180" t="s">
        <v>258</v>
      </c>
      <c r="D117" s="180" t="s">
        <v>229</v>
      </c>
      <c r="E117" s="181" t="s">
        <v>577</v>
      </c>
      <c r="F117" s="182" t="s">
        <v>578</v>
      </c>
      <c r="G117" s="183" t="s">
        <v>420</v>
      </c>
      <c r="H117" s="184">
        <v>2.12</v>
      </c>
      <c r="I117" s="185"/>
      <c r="J117" s="186">
        <f>ROUND(I117*H117,2)</f>
        <v>0</v>
      </c>
      <c r="K117" s="182" t="s">
        <v>19</v>
      </c>
      <c r="L117" s="41"/>
      <c r="M117" s="187" t="s">
        <v>19</v>
      </c>
      <c r="N117" s="188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143</v>
      </c>
      <c r="AT117" s="191" t="s">
        <v>229</v>
      </c>
      <c r="AU117" s="191" t="s">
        <v>90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143</v>
      </c>
      <c r="BM117" s="191" t="s">
        <v>5554</v>
      </c>
    </row>
    <row r="118" spans="1:65" s="13" customFormat="1" ht="11.25">
      <c r="B118" s="198"/>
      <c r="C118" s="199"/>
      <c r="D118" s="200" t="s">
        <v>238</v>
      </c>
      <c r="E118" s="201" t="s">
        <v>19</v>
      </c>
      <c r="F118" s="202" t="s">
        <v>5555</v>
      </c>
      <c r="G118" s="199"/>
      <c r="H118" s="201" t="s">
        <v>19</v>
      </c>
      <c r="I118" s="203"/>
      <c r="J118" s="199"/>
      <c r="K118" s="199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238</v>
      </c>
      <c r="AU118" s="208" t="s">
        <v>90</v>
      </c>
      <c r="AV118" s="13" t="s">
        <v>80</v>
      </c>
      <c r="AW118" s="13" t="s">
        <v>35</v>
      </c>
      <c r="AX118" s="13" t="s">
        <v>73</v>
      </c>
      <c r="AY118" s="208" t="s">
        <v>226</v>
      </c>
    </row>
    <row r="119" spans="1:65" s="13" customFormat="1" ht="11.25">
      <c r="B119" s="198"/>
      <c r="C119" s="199"/>
      <c r="D119" s="200" t="s">
        <v>238</v>
      </c>
      <c r="E119" s="201" t="s">
        <v>19</v>
      </c>
      <c r="F119" s="202" t="s">
        <v>5556</v>
      </c>
      <c r="G119" s="199"/>
      <c r="H119" s="201" t="s">
        <v>19</v>
      </c>
      <c r="I119" s="203"/>
      <c r="J119" s="199"/>
      <c r="K119" s="199"/>
      <c r="L119" s="204"/>
      <c r="M119" s="205"/>
      <c r="N119" s="206"/>
      <c r="O119" s="206"/>
      <c r="P119" s="206"/>
      <c r="Q119" s="206"/>
      <c r="R119" s="206"/>
      <c r="S119" s="206"/>
      <c r="T119" s="207"/>
      <c r="AT119" s="208" t="s">
        <v>238</v>
      </c>
      <c r="AU119" s="208" t="s">
        <v>90</v>
      </c>
      <c r="AV119" s="13" t="s">
        <v>80</v>
      </c>
      <c r="AW119" s="13" t="s">
        <v>35</v>
      </c>
      <c r="AX119" s="13" t="s">
        <v>73</v>
      </c>
      <c r="AY119" s="208" t="s">
        <v>226</v>
      </c>
    </row>
    <row r="120" spans="1:65" s="14" customFormat="1" ht="11.25">
      <c r="B120" s="209"/>
      <c r="C120" s="210"/>
      <c r="D120" s="200" t="s">
        <v>238</v>
      </c>
      <c r="E120" s="211" t="s">
        <v>19</v>
      </c>
      <c r="F120" s="212" t="s">
        <v>5557</v>
      </c>
      <c r="G120" s="210"/>
      <c r="H120" s="213">
        <v>2.12</v>
      </c>
      <c r="I120" s="214"/>
      <c r="J120" s="210"/>
      <c r="K120" s="210"/>
      <c r="L120" s="215"/>
      <c r="M120" s="216"/>
      <c r="N120" s="217"/>
      <c r="O120" s="217"/>
      <c r="P120" s="217"/>
      <c r="Q120" s="217"/>
      <c r="R120" s="217"/>
      <c r="S120" s="217"/>
      <c r="T120" s="218"/>
      <c r="AT120" s="219" t="s">
        <v>238</v>
      </c>
      <c r="AU120" s="219" t="s">
        <v>90</v>
      </c>
      <c r="AV120" s="14" t="s">
        <v>82</v>
      </c>
      <c r="AW120" s="14" t="s">
        <v>35</v>
      </c>
      <c r="AX120" s="14" t="s">
        <v>73</v>
      </c>
      <c r="AY120" s="219" t="s">
        <v>226</v>
      </c>
    </row>
    <row r="121" spans="1:65" s="16" customFormat="1" ht="11.25">
      <c r="B121" s="253"/>
      <c r="C121" s="254"/>
      <c r="D121" s="200" t="s">
        <v>238</v>
      </c>
      <c r="E121" s="255" t="s">
        <v>19</v>
      </c>
      <c r="F121" s="256" t="s">
        <v>5558</v>
      </c>
      <c r="G121" s="254"/>
      <c r="H121" s="257">
        <v>2.12</v>
      </c>
      <c r="I121" s="258"/>
      <c r="J121" s="254"/>
      <c r="K121" s="254"/>
      <c r="L121" s="259"/>
      <c r="M121" s="260"/>
      <c r="N121" s="261"/>
      <c r="O121" s="261"/>
      <c r="P121" s="261"/>
      <c r="Q121" s="261"/>
      <c r="R121" s="261"/>
      <c r="S121" s="261"/>
      <c r="T121" s="262"/>
      <c r="AT121" s="263" t="s">
        <v>238</v>
      </c>
      <c r="AU121" s="263" t="s">
        <v>90</v>
      </c>
      <c r="AV121" s="16" t="s">
        <v>90</v>
      </c>
      <c r="AW121" s="16" t="s">
        <v>35</v>
      </c>
      <c r="AX121" s="16" t="s">
        <v>73</v>
      </c>
      <c r="AY121" s="263" t="s">
        <v>226</v>
      </c>
    </row>
    <row r="122" spans="1:65" s="15" customFormat="1" ht="11.25">
      <c r="B122" s="220"/>
      <c r="C122" s="221"/>
      <c r="D122" s="200" t="s">
        <v>238</v>
      </c>
      <c r="E122" s="222" t="s">
        <v>19</v>
      </c>
      <c r="F122" s="223" t="s">
        <v>241</v>
      </c>
      <c r="G122" s="221"/>
      <c r="H122" s="224">
        <v>2.12</v>
      </c>
      <c r="I122" s="225"/>
      <c r="J122" s="221"/>
      <c r="K122" s="221"/>
      <c r="L122" s="226"/>
      <c r="M122" s="227"/>
      <c r="N122" s="228"/>
      <c r="O122" s="228"/>
      <c r="P122" s="228"/>
      <c r="Q122" s="228"/>
      <c r="R122" s="228"/>
      <c r="S122" s="228"/>
      <c r="T122" s="229"/>
      <c r="AT122" s="230" t="s">
        <v>238</v>
      </c>
      <c r="AU122" s="230" t="s">
        <v>90</v>
      </c>
      <c r="AV122" s="15" t="s">
        <v>143</v>
      </c>
      <c r="AW122" s="15" t="s">
        <v>35</v>
      </c>
      <c r="AX122" s="15" t="s">
        <v>80</v>
      </c>
      <c r="AY122" s="230" t="s">
        <v>226</v>
      </c>
    </row>
    <row r="123" spans="1:65" s="12" customFormat="1" ht="20.85" customHeight="1">
      <c r="B123" s="164"/>
      <c r="C123" s="165"/>
      <c r="D123" s="166" t="s">
        <v>72</v>
      </c>
      <c r="E123" s="178" t="s">
        <v>587</v>
      </c>
      <c r="F123" s="178" t="s">
        <v>588</v>
      </c>
      <c r="G123" s="165"/>
      <c r="H123" s="165"/>
      <c r="I123" s="168"/>
      <c r="J123" s="179">
        <f>BK123</f>
        <v>0</v>
      </c>
      <c r="K123" s="165"/>
      <c r="L123" s="170"/>
      <c r="M123" s="171"/>
      <c r="N123" s="172"/>
      <c r="O123" s="172"/>
      <c r="P123" s="173">
        <f>SUM(P124:P125)</f>
        <v>0</v>
      </c>
      <c r="Q123" s="172"/>
      <c r="R123" s="173">
        <f>SUM(R124:R125)</f>
        <v>0</v>
      </c>
      <c r="S123" s="172"/>
      <c r="T123" s="174">
        <f>SUM(T124:T125)</f>
        <v>0</v>
      </c>
      <c r="AR123" s="175" t="s">
        <v>80</v>
      </c>
      <c r="AT123" s="176" t="s">
        <v>72</v>
      </c>
      <c r="AU123" s="176" t="s">
        <v>82</v>
      </c>
      <c r="AY123" s="175" t="s">
        <v>226</v>
      </c>
      <c r="BK123" s="177">
        <f>SUM(BK124:BK125)</f>
        <v>0</v>
      </c>
    </row>
    <row r="124" spans="1:65" s="2" customFormat="1" ht="24.2" customHeight="1">
      <c r="A124" s="36"/>
      <c r="B124" s="37"/>
      <c r="C124" s="180" t="s">
        <v>265</v>
      </c>
      <c r="D124" s="180" t="s">
        <v>229</v>
      </c>
      <c r="E124" s="181" t="s">
        <v>589</v>
      </c>
      <c r="F124" s="182" t="s">
        <v>590</v>
      </c>
      <c r="G124" s="183" t="s">
        <v>245</v>
      </c>
      <c r="H124" s="184">
        <v>0.10299999999999999</v>
      </c>
      <c r="I124" s="185"/>
      <c r="J124" s="186">
        <f>ROUND(I124*H124,2)</f>
        <v>0</v>
      </c>
      <c r="K124" s="182" t="s">
        <v>233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143</v>
      </c>
      <c r="AT124" s="191" t="s">
        <v>229</v>
      </c>
      <c r="AU124" s="191" t="s">
        <v>90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143</v>
      </c>
      <c r="BM124" s="191" t="s">
        <v>5559</v>
      </c>
    </row>
    <row r="125" spans="1:65" s="2" customFormat="1" ht="11.25">
      <c r="A125" s="36"/>
      <c r="B125" s="37"/>
      <c r="C125" s="38"/>
      <c r="D125" s="193" t="s">
        <v>236</v>
      </c>
      <c r="E125" s="38"/>
      <c r="F125" s="194" t="s">
        <v>592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236</v>
      </c>
      <c r="AU125" s="19" t="s">
        <v>90</v>
      </c>
    </row>
    <row r="126" spans="1:65" s="12" customFormat="1" ht="25.9" customHeight="1">
      <c r="B126" s="164"/>
      <c r="C126" s="165"/>
      <c r="D126" s="166" t="s">
        <v>72</v>
      </c>
      <c r="E126" s="167" t="s">
        <v>681</v>
      </c>
      <c r="F126" s="167" t="s">
        <v>682</v>
      </c>
      <c r="G126" s="165"/>
      <c r="H126" s="165"/>
      <c r="I126" s="168"/>
      <c r="J126" s="169">
        <f>BK126</f>
        <v>0</v>
      </c>
      <c r="K126" s="165"/>
      <c r="L126" s="170"/>
      <c r="M126" s="171"/>
      <c r="N126" s="172"/>
      <c r="O126" s="172"/>
      <c r="P126" s="173">
        <f>P127</f>
        <v>0</v>
      </c>
      <c r="Q126" s="172"/>
      <c r="R126" s="173">
        <f>R127</f>
        <v>0</v>
      </c>
      <c r="S126" s="172"/>
      <c r="T126" s="174">
        <f>T127</f>
        <v>0</v>
      </c>
      <c r="AR126" s="175" t="s">
        <v>258</v>
      </c>
      <c r="AT126" s="176" t="s">
        <v>72</v>
      </c>
      <c r="AU126" s="176" t="s">
        <v>73</v>
      </c>
      <c r="AY126" s="175" t="s">
        <v>226</v>
      </c>
      <c r="BK126" s="177">
        <f>BK127</f>
        <v>0</v>
      </c>
    </row>
    <row r="127" spans="1:65" s="12" customFormat="1" ht="22.9" customHeight="1">
      <c r="B127" s="164"/>
      <c r="C127" s="165"/>
      <c r="D127" s="166" t="s">
        <v>72</v>
      </c>
      <c r="E127" s="178" t="s">
        <v>672</v>
      </c>
      <c r="F127" s="178" t="s">
        <v>673</v>
      </c>
      <c r="G127" s="165"/>
      <c r="H127" s="165"/>
      <c r="I127" s="168"/>
      <c r="J127" s="179">
        <f>BK127</f>
        <v>0</v>
      </c>
      <c r="K127" s="165"/>
      <c r="L127" s="170"/>
      <c r="M127" s="171"/>
      <c r="N127" s="172"/>
      <c r="O127" s="172"/>
      <c r="P127" s="173">
        <f>P128</f>
        <v>0</v>
      </c>
      <c r="Q127" s="172"/>
      <c r="R127" s="173">
        <f>R128</f>
        <v>0</v>
      </c>
      <c r="S127" s="172"/>
      <c r="T127" s="174">
        <f>T128</f>
        <v>0</v>
      </c>
      <c r="AR127" s="175" t="s">
        <v>258</v>
      </c>
      <c r="AT127" s="176" t="s">
        <v>72</v>
      </c>
      <c r="AU127" s="176" t="s">
        <v>80</v>
      </c>
      <c r="AY127" s="175" t="s">
        <v>226</v>
      </c>
      <c r="BK127" s="177">
        <f>BK128</f>
        <v>0</v>
      </c>
    </row>
    <row r="128" spans="1:65" s="2" customFormat="1" ht="21.75" customHeight="1">
      <c r="A128" s="36"/>
      <c r="B128" s="37"/>
      <c r="C128" s="180" t="s">
        <v>270</v>
      </c>
      <c r="D128" s="180" t="s">
        <v>229</v>
      </c>
      <c r="E128" s="181" t="s">
        <v>674</v>
      </c>
      <c r="F128" s="182" t="s">
        <v>675</v>
      </c>
      <c r="G128" s="183" t="s">
        <v>676</v>
      </c>
      <c r="H128" s="184">
        <v>1</v>
      </c>
      <c r="I128" s="185"/>
      <c r="J128" s="186">
        <f>ROUND(I128*H128,2)</f>
        <v>0</v>
      </c>
      <c r="K128" s="182" t="s">
        <v>19</v>
      </c>
      <c r="L128" s="41"/>
      <c r="M128" s="245" t="s">
        <v>19</v>
      </c>
      <c r="N128" s="246" t="s">
        <v>44</v>
      </c>
      <c r="O128" s="243"/>
      <c r="P128" s="247">
        <f>O128*H128</f>
        <v>0</v>
      </c>
      <c r="Q128" s="247">
        <v>0</v>
      </c>
      <c r="R128" s="247">
        <f>Q128*H128</f>
        <v>0</v>
      </c>
      <c r="S128" s="247">
        <v>0</v>
      </c>
      <c r="T128" s="248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91" t="s">
        <v>143</v>
      </c>
      <c r="AT128" s="191" t="s">
        <v>229</v>
      </c>
      <c r="AU128" s="191" t="s">
        <v>82</v>
      </c>
      <c r="AY128" s="19" t="s">
        <v>226</v>
      </c>
      <c r="BE128" s="192">
        <f>IF(N128="základní",J128,0)</f>
        <v>0</v>
      </c>
      <c r="BF128" s="192">
        <f>IF(N128="snížená",J128,0)</f>
        <v>0</v>
      </c>
      <c r="BG128" s="192">
        <f>IF(N128="zákl. přenesená",J128,0)</f>
        <v>0</v>
      </c>
      <c r="BH128" s="192">
        <f>IF(N128="sníž. přenesená",J128,0)</f>
        <v>0</v>
      </c>
      <c r="BI128" s="192">
        <f>IF(N128="nulová",J128,0)</f>
        <v>0</v>
      </c>
      <c r="BJ128" s="19" t="s">
        <v>80</v>
      </c>
      <c r="BK128" s="192">
        <f>ROUND(I128*H128,2)</f>
        <v>0</v>
      </c>
      <c r="BL128" s="19" t="s">
        <v>143</v>
      </c>
      <c r="BM128" s="191" t="s">
        <v>5560</v>
      </c>
    </row>
    <row r="129" spans="1:31" s="2" customFormat="1" ht="6.95" customHeight="1">
      <c r="A129" s="36"/>
      <c r="B129" s="49"/>
      <c r="C129" s="50"/>
      <c r="D129" s="50"/>
      <c r="E129" s="50"/>
      <c r="F129" s="50"/>
      <c r="G129" s="50"/>
      <c r="H129" s="50"/>
      <c r="I129" s="50"/>
      <c r="J129" s="50"/>
      <c r="K129" s="50"/>
      <c r="L129" s="41"/>
      <c r="M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</row>
  </sheetData>
  <sheetProtection algorithmName="SHA-512" hashValue="31DrIZP6YRNZY2y3kitk8IN/hpkHLJDkln1gm0v3FOv2Gq8TkyG2WwXKaD4wmbNpSfUV/5h406swl7w3Xd1FJg==" saltValue="PB1jZJv4WsLzw7XsqW3PxSNCgDRjeuEqwoJWcZuVPdMYc4qKXbxzZs/ADuht75TuxgV2Cv8VTnoZvacaayJ2SQ==" spinCount="100000" sheet="1" objects="1" scenarios="1" formatColumns="0" formatRows="0" autoFilter="0"/>
  <autoFilter ref="C96:K128" xr:uid="{00000000-0009-0000-0000-00001B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1B00-000000000000}"/>
    <hyperlink ref="F114" r:id="rId2" xr:uid="{00000000-0004-0000-1B00-000001000000}"/>
    <hyperlink ref="F116" r:id="rId3" xr:uid="{00000000-0004-0000-1B00-000002000000}"/>
    <hyperlink ref="F125" r:id="rId4" xr:uid="{00000000-0004-0000-1B00-000003000000}"/>
  </hyperlinks>
  <pageMargins left="0.39370078740157483" right="0.39370078740157483" top="0.39370078740157483" bottom="0.39370078740157483" header="0" footer="0"/>
  <pageSetup paperSize="9" scale="84" fitToHeight="100" orientation="landscape" r:id="rId5"/>
  <headerFooter>
    <oddFooter>&amp;CStrana &amp;P z &amp;N</oddFooter>
  </headerFooter>
  <drawing r:id="rId6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28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177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5561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ROUND(J95,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ROUND((SUM(BE95:BE281)),  2)</f>
        <v>0</v>
      </c>
      <c r="G35" s="36"/>
      <c r="H35" s="36"/>
      <c r="I35" s="126">
        <v>0.21</v>
      </c>
      <c r="J35" s="125">
        <f>ROUND(((SUM(BE95:BE281))*I35),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ROUND((SUM(BF95:BF281)),  2)</f>
        <v>0</v>
      </c>
      <c r="G36" s="36"/>
      <c r="H36" s="36"/>
      <c r="I36" s="126">
        <v>0.15</v>
      </c>
      <c r="J36" s="125">
        <f>ROUND(((SUM(BF95:BF281))*I36),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ROUND((SUM(BG95:BG281)),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ROUND((SUM(BH95:BH281)),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ROUND((SUM(BI95:BI281)),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05 - Veřejné osvětlení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J95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205</v>
      </c>
      <c r="E64" s="145"/>
      <c r="F64" s="145"/>
      <c r="G64" s="145"/>
      <c r="H64" s="145"/>
      <c r="I64" s="145"/>
      <c r="J64" s="146">
        <f>J96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3369</v>
      </c>
      <c r="E65" s="150"/>
      <c r="F65" s="150"/>
      <c r="G65" s="150"/>
      <c r="H65" s="150"/>
      <c r="I65" s="150"/>
      <c r="J65" s="151">
        <f>J97</f>
        <v>0</v>
      </c>
      <c r="K65" s="98"/>
      <c r="L65" s="152"/>
    </row>
    <row r="66" spans="1:31" s="9" customFormat="1" ht="24.95" customHeight="1">
      <c r="B66" s="142"/>
      <c r="C66" s="143"/>
      <c r="D66" s="144" t="s">
        <v>3371</v>
      </c>
      <c r="E66" s="145"/>
      <c r="F66" s="145"/>
      <c r="G66" s="145"/>
      <c r="H66" s="145"/>
      <c r="I66" s="145"/>
      <c r="J66" s="146">
        <f>J165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3372</v>
      </c>
      <c r="E67" s="150"/>
      <c r="F67" s="150"/>
      <c r="G67" s="150"/>
      <c r="H67" s="150"/>
      <c r="I67" s="150"/>
      <c r="J67" s="151">
        <f>J166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3374</v>
      </c>
      <c r="E68" s="150"/>
      <c r="F68" s="150"/>
      <c r="G68" s="150"/>
      <c r="H68" s="150"/>
      <c r="I68" s="150"/>
      <c r="J68" s="151">
        <f>J194</f>
        <v>0</v>
      </c>
      <c r="K68" s="98"/>
      <c r="L68" s="152"/>
    </row>
    <row r="69" spans="1:31" s="9" customFormat="1" ht="24.95" customHeight="1">
      <c r="B69" s="142"/>
      <c r="C69" s="143"/>
      <c r="D69" s="144" t="s">
        <v>3373</v>
      </c>
      <c r="E69" s="145"/>
      <c r="F69" s="145"/>
      <c r="G69" s="145"/>
      <c r="H69" s="145"/>
      <c r="I69" s="145"/>
      <c r="J69" s="146">
        <f>J248</f>
        <v>0</v>
      </c>
      <c r="K69" s="143"/>
      <c r="L69" s="147"/>
    </row>
    <row r="70" spans="1:31" s="9" customFormat="1" ht="24.95" customHeight="1">
      <c r="B70" s="142"/>
      <c r="C70" s="143"/>
      <c r="D70" s="144" t="s">
        <v>679</v>
      </c>
      <c r="E70" s="145"/>
      <c r="F70" s="145"/>
      <c r="G70" s="145"/>
      <c r="H70" s="145"/>
      <c r="I70" s="145"/>
      <c r="J70" s="146">
        <f>J260</f>
        <v>0</v>
      </c>
      <c r="K70" s="143"/>
      <c r="L70" s="147"/>
    </row>
    <row r="71" spans="1:31" s="10" customFormat="1" ht="19.899999999999999" customHeight="1">
      <c r="B71" s="148"/>
      <c r="C71" s="98"/>
      <c r="D71" s="149" t="s">
        <v>3375</v>
      </c>
      <c r="E71" s="150"/>
      <c r="F71" s="150"/>
      <c r="G71" s="150"/>
      <c r="H71" s="150"/>
      <c r="I71" s="150"/>
      <c r="J71" s="151">
        <f>J261</f>
        <v>0</v>
      </c>
      <c r="K71" s="98"/>
      <c r="L71" s="152"/>
    </row>
    <row r="72" spans="1:31" s="10" customFormat="1" ht="19.899999999999999" customHeight="1">
      <c r="B72" s="148"/>
      <c r="C72" s="98"/>
      <c r="D72" s="149" t="s">
        <v>5562</v>
      </c>
      <c r="E72" s="150"/>
      <c r="F72" s="150"/>
      <c r="G72" s="150"/>
      <c r="H72" s="150"/>
      <c r="I72" s="150"/>
      <c r="J72" s="151">
        <f>J272</f>
        <v>0</v>
      </c>
      <c r="K72" s="98"/>
      <c r="L72" s="152"/>
    </row>
    <row r="73" spans="1:31" s="10" customFormat="1" ht="19.899999999999999" customHeight="1">
      <c r="B73" s="148"/>
      <c r="C73" s="98"/>
      <c r="D73" s="149" t="s">
        <v>3376</v>
      </c>
      <c r="E73" s="150"/>
      <c r="F73" s="150"/>
      <c r="G73" s="150"/>
      <c r="H73" s="150"/>
      <c r="I73" s="150"/>
      <c r="J73" s="151">
        <f>J275</f>
        <v>0</v>
      </c>
      <c r="K73" s="98"/>
      <c r="L73" s="152"/>
    </row>
    <row r="74" spans="1:31" s="2" customFormat="1" ht="21.7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>
      <c r="A80" s="36"/>
      <c r="B80" s="37"/>
      <c r="C80" s="25" t="s">
        <v>211</v>
      </c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2" customHeight="1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2" customFormat="1" ht="16.5" customHeight="1">
      <c r="A83" s="36"/>
      <c r="B83" s="37"/>
      <c r="C83" s="38"/>
      <c r="D83" s="38"/>
      <c r="E83" s="414" t="str">
        <f>E7</f>
        <v>Vstupní objekt do areálu Kamencového jezera D1 Mostecká</v>
      </c>
      <c r="F83" s="415"/>
      <c r="G83" s="415"/>
      <c r="H83" s="415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3" s="1" customFormat="1" ht="12" customHeight="1">
      <c r="B84" s="23"/>
      <c r="C84" s="31" t="s">
        <v>195</v>
      </c>
      <c r="D84" s="24"/>
      <c r="E84" s="24"/>
      <c r="F84" s="24"/>
      <c r="G84" s="24"/>
      <c r="H84" s="24"/>
      <c r="I84" s="24"/>
      <c r="J84" s="24"/>
      <c r="K84" s="24"/>
      <c r="L84" s="22"/>
    </row>
    <row r="85" spans="1:63" s="2" customFormat="1" ht="16.5" customHeight="1">
      <c r="A85" s="36"/>
      <c r="B85" s="37"/>
      <c r="C85" s="38"/>
      <c r="D85" s="38"/>
      <c r="E85" s="414" t="s">
        <v>689</v>
      </c>
      <c r="F85" s="417"/>
      <c r="G85" s="417"/>
      <c r="H85" s="417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2" customHeight="1">
      <c r="A86" s="36"/>
      <c r="B86" s="37"/>
      <c r="C86" s="31" t="s">
        <v>197</v>
      </c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16.5" customHeight="1">
      <c r="A87" s="36"/>
      <c r="B87" s="37"/>
      <c r="C87" s="38"/>
      <c r="D87" s="38"/>
      <c r="E87" s="387" t="str">
        <f>E11</f>
        <v>SO 05 - Veřejné osvětlení</v>
      </c>
      <c r="F87" s="417"/>
      <c r="G87" s="417"/>
      <c r="H87" s="417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6.9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12" customHeight="1">
      <c r="A89" s="36"/>
      <c r="B89" s="37"/>
      <c r="C89" s="31" t="s">
        <v>21</v>
      </c>
      <c r="D89" s="38"/>
      <c r="E89" s="38"/>
      <c r="F89" s="29" t="str">
        <f>F14</f>
        <v xml:space="preserve"> </v>
      </c>
      <c r="G89" s="38"/>
      <c r="H89" s="38"/>
      <c r="I89" s="31" t="s">
        <v>23</v>
      </c>
      <c r="J89" s="61" t="str">
        <f>IF(J14="","",J14)</f>
        <v>5. 4. 2022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6.9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25</v>
      </c>
      <c r="D91" s="38"/>
      <c r="E91" s="38"/>
      <c r="F91" s="29" t="str">
        <f>E17</f>
        <v>Statutární město Chomutov</v>
      </c>
      <c r="G91" s="38"/>
      <c r="H91" s="38"/>
      <c r="I91" s="31" t="s">
        <v>31</v>
      </c>
      <c r="J91" s="34" t="str">
        <f>E23</f>
        <v>Refuel s.r.o.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5.2" customHeight="1">
      <c r="A92" s="36"/>
      <c r="B92" s="37"/>
      <c r="C92" s="31" t="s">
        <v>29</v>
      </c>
      <c r="D92" s="38"/>
      <c r="E92" s="38"/>
      <c r="F92" s="29" t="str">
        <f>IF(E20="","",E20)</f>
        <v>Vyplň údaj</v>
      </c>
      <c r="G92" s="38"/>
      <c r="H92" s="38"/>
      <c r="I92" s="31" t="s">
        <v>36</v>
      </c>
      <c r="J92" s="34" t="str">
        <f>E26</f>
        <v xml:space="preserve"> </v>
      </c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2" customFormat="1" ht="10.35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1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63" s="11" customFormat="1" ht="29.25" customHeight="1">
      <c r="A94" s="153"/>
      <c r="B94" s="154"/>
      <c r="C94" s="155" t="s">
        <v>212</v>
      </c>
      <c r="D94" s="156" t="s">
        <v>58</v>
      </c>
      <c r="E94" s="156" t="s">
        <v>54</v>
      </c>
      <c r="F94" s="156" t="s">
        <v>55</v>
      </c>
      <c r="G94" s="156" t="s">
        <v>213</v>
      </c>
      <c r="H94" s="156" t="s">
        <v>214</v>
      </c>
      <c r="I94" s="156" t="s">
        <v>215</v>
      </c>
      <c r="J94" s="156" t="s">
        <v>203</v>
      </c>
      <c r="K94" s="157" t="s">
        <v>216</v>
      </c>
      <c r="L94" s="158"/>
      <c r="M94" s="70" t="s">
        <v>19</v>
      </c>
      <c r="N94" s="71" t="s">
        <v>43</v>
      </c>
      <c r="O94" s="71" t="s">
        <v>217</v>
      </c>
      <c r="P94" s="71" t="s">
        <v>218</v>
      </c>
      <c r="Q94" s="71" t="s">
        <v>219</v>
      </c>
      <c r="R94" s="71" t="s">
        <v>220</v>
      </c>
      <c r="S94" s="71" t="s">
        <v>221</v>
      </c>
      <c r="T94" s="72" t="s">
        <v>222</v>
      </c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</row>
    <row r="95" spans="1:63" s="2" customFormat="1" ht="22.9" customHeight="1">
      <c r="A95" s="36"/>
      <c r="B95" s="37"/>
      <c r="C95" s="77" t="s">
        <v>223</v>
      </c>
      <c r="D95" s="38"/>
      <c r="E95" s="38"/>
      <c r="F95" s="38"/>
      <c r="G95" s="38"/>
      <c r="H95" s="38"/>
      <c r="I95" s="38"/>
      <c r="J95" s="159">
        <f>BK95</f>
        <v>0</v>
      </c>
      <c r="K95" s="38"/>
      <c r="L95" s="41"/>
      <c r="M95" s="73"/>
      <c r="N95" s="160"/>
      <c r="O95" s="74"/>
      <c r="P95" s="161">
        <f>P96+P165+P248+P260</f>
        <v>0</v>
      </c>
      <c r="Q95" s="74"/>
      <c r="R95" s="161">
        <f>R96+R165+R248+R260</f>
        <v>3.66017248</v>
      </c>
      <c r="S95" s="74"/>
      <c r="T95" s="162">
        <f>T96+T165+T248+T260</f>
        <v>0.82189000000000001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72</v>
      </c>
      <c r="AU95" s="19" t="s">
        <v>204</v>
      </c>
      <c r="BK95" s="163">
        <f>BK96+BK165+BK248+BK260</f>
        <v>0</v>
      </c>
    </row>
    <row r="96" spans="1:63" s="12" customFormat="1" ht="25.9" customHeight="1">
      <c r="B96" s="164"/>
      <c r="C96" s="165"/>
      <c r="D96" s="166" t="s">
        <v>72</v>
      </c>
      <c r="E96" s="167" t="s">
        <v>224</v>
      </c>
      <c r="F96" s="167" t="s">
        <v>225</v>
      </c>
      <c r="G96" s="165"/>
      <c r="H96" s="165"/>
      <c r="I96" s="168"/>
      <c r="J96" s="16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0.800813</v>
      </c>
      <c r="S96" s="172"/>
      <c r="T96" s="174">
        <f>T97</f>
        <v>0.10189000000000001</v>
      </c>
      <c r="AR96" s="175" t="s">
        <v>82</v>
      </c>
      <c r="AT96" s="176" t="s">
        <v>72</v>
      </c>
      <c r="AU96" s="176" t="s">
        <v>73</v>
      </c>
      <c r="AY96" s="175" t="s">
        <v>226</v>
      </c>
      <c r="BK96" s="177">
        <f>BK97</f>
        <v>0</v>
      </c>
    </row>
    <row r="97" spans="1:65" s="12" customFormat="1" ht="22.9" customHeight="1">
      <c r="B97" s="164"/>
      <c r="C97" s="165"/>
      <c r="D97" s="166" t="s">
        <v>72</v>
      </c>
      <c r="E97" s="178" t="s">
        <v>3377</v>
      </c>
      <c r="F97" s="178" t="s">
        <v>3378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SUM(P98:P164)</f>
        <v>0</v>
      </c>
      <c r="Q97" s="172"/>
      <c r="R97" s="173">
        <f>SUM(R98:R164)</f>
        <v>0.800813</v>
      </c>
      <c r="S97" s="172"/>
      <c r="T97" s="174">
        <f>SUM(T98:T164)</f>
        <v>0.10189000000000001</v>
      </c>
      <c r="AR97" s="175" t="s">
        <v>82</v>
      </c>
      <c r="AT97" s="176" t="s">
        <v>72</v>
      </c>
      <c r="AU97" s="176" t="s">
        <v>80</v>
      </c>
      <c r="AY97" s="175" t="s">
        <v>226</v>
      </c>
      <c r="BK97" s="177">
        <f>SUM(BK98:BK164)</f>
        <v>0</v>
      </c>
    </row>
    <row r="98" spans="1:65" s="2" customFormat="1" ht="24.2" customHeight="1">
      <c r="A98" s="36"/>
      <c r="B98" s="37"/>
      <c r="C98" s="180" t="s">
        <v>80</v>
      </c>
      <c r="D98" s="180" t="s">
        <v>229</v>
      </c>
      <c r="E98" s="181" t="s">
        <v>5563</v>
      </c>
      <c r="F98" s="182" t="s">
        <v>5564</v>
      </c>
      <c r="G98" s="183" t="s">
        <v>328</v>
      </c>
      <c r="H98" s="184">
        <v>30</v>
      </c>
      <c r="I98" s="185"/>
      <c r="J98" s="186">
        <f>ROUND(I98*H98,2)</f>
        <v>0</v>
      </c>
      <c r="K98" s="182" t="s">
        <v>233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234</v>
      </c>
      <c r="AT98" s="191" t="s">
        <v>229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234</v>
      </c>
      <c r="BM98" s="191" t="s">
        <v>5565</v>
      </c>
    </row>
    <row r="99" spans="1:65" s="2" customFormat="1" ht="11.25">
      <c r="A99" s="36"/>
      <c r="B99" s="37"/>
      <c r="C99" s="38"/>
      <c r="D99" s="193" t="s">
        <v>236</v>
      </c>
      <c r="E99" s="38"/>
      <c r="F99" s="194" t="s">
        <v>5566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236</v>
      </c>
      <c r="AU99" s="19" t="s">
        <v>82</v>
      </c>
    </row>
    <row r="100" spans="1:65" s="2" customFormat="1" ht="16.5" customHeight="1">
      <c r="A100" s="36"/>
      <c r="B100" s="37"/>
      <c r="C100" s="231" t="s">
        <v>82</v>
      </c>
      <c r="D100" s="231" t="s">
        <v>242</v>
      </c>
      <c r="E100" s="232" t="s">
        <v>5567</v>
      </c>
      <c r="F100" s="233" t="s">
        <v>5568</v>
      </c>
      <c r="G100" s="234" t="s">
        <v>328</v>
      </c>
      <c r="H100" s="235">
        <v>33</v>
      </c>
      <c r="I100" s="236"/>
      <c r="J100" s="237">
        <f>ROUND(I100*H100,2)</f>
        <v>0</v>
      </c>
      <c r="K100" s="233" t="s">
        <v>233</v>
      </c>
      <c r="L100" s="238"/>
      <c r="M100" s="239" t="s">
        <v>19</v>
      </c>
      <c r="N100" s="240" t="s">
        <v>44</v>
      </c>
      <c r="O100" s="66"/>
      <c r="P100" s="189">
        <f>O100*H100</f>
        <v>0</v>
      </c>
      <c r="Q100" s="189">
        <v>1E-4</v>
      </c>
      <c r="R100" s="189">
        <f>Q100*H100</f>
        <v>3.3E-3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246</v>
      </c>
      <c r="AT100" s="191" t="s">
        <v>242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234</v>
      </c>
      <c r="BM100" s="191" t="s">
        <v>5569</v>
      </c>
    </row>
    <row r="101" spans="1:65" s="2" customFormat="1" ht="19.5">
      <c r="A101" s="36"/>
      <c r="B101" s="37"/>
      <c r="C101" s="38"/>
      <c r="D101" s="200" t="s">
        <v>737</v>
      </c>
      <c r="E101" s="38"/>
      <c r="F101" s="249" t="s">
        <v>5570</v>
      </c>
      <c r="G101" s="38"/>
      <c r="H101" s="38"/>
      <c r="I101" s="195"/>
      <c r="J101" s="38"/>
      <c r="K101" s="38"/>
      <c r="L101" s="41"/>
      <c r="M101" s="196"/>
      <c r="N101" s="197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737</v>
      </c>
      <c r="AU101" s="19" t="s">
        <v>82</v>
      </c>
    </row>
    <row r="102" spans="1:65" s="14" customFormat="1" ht="11.25">
      <c r="B102" s="209"/>
      <c r="C102" s="210"/>
      <c r="D102" s="200" t="s">
        <v>238</v>
      </c>
      <c r="E102" s="210"/>
      <c r="F102" s="212" t="s">
        <v>5571</v>
      </c>
      <c r="G102" s="210"/>
      <c r="H102" s="213">
        <v>33</v>
      </c>
      <c r="I102" s="214"/>
      <c r="J102" s="210"/>
      <c r="K102" s="210"/>
      <c r="L102" s="215"/>
      <c r="M102" s="216"/>
      <c r="N102" s="217"/>
      <c r="O102" s="217"/>
      <c r="P102" s="217"/>
      <c r="Q102" s="217"/>
      <c r="R102" s="217"/>
      <c r="S102" s="217"/>
      <c r="T102" s="218"/>
      <c r="AT102" s="219" t="s">
        <v>238</v>
      </c>
      <c r="AU102" s="219" t="s">
        <v>82</v>
      </c>
      <c r="AV102" s="14" t="s">
        <v>82</v>
      </c>
      <c r="AW102" s="14" t="s">
        <v>4</v>
      </c>
      <c r="AX102" s="14" t="s">
        <v>80</v>
      </c>
      <c r="AY102" s="219" t="s">
        <v>226</v>
      </c>
    </row>
    <row r="103" spans="1:65" s="2" customFormat="1" ht="24.2" customHeight="1">
      <c r="A103" s="36"/>
      <c r="B103" s="37"/>
      <c r="C103" s="180" t="s">
        <v>90</v>
      </c>
      <c r="D103" s="180" t="s">
        <v>229</v>
      </c>
      <c r="E103" s="181" t="s">
        <v>3401</v>
      </c>
      <c r="F103" s="182" t="s">
        <v>3402</v>
      </c>
      <c r="G103" s="183" t="s">
        <v>328</v>
      </c>
      <c r="H103" s="184">
        <v>298</v>
      </c>
      <c r="I103" s="185"/>
      <c r="J103" s="186">
        <f>ROUND(I103*H103,2)</f>
        <v>0</v>
      </c>
      <c r="K103" s="182" t="s">
        <v>233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234</v>
      </c>
      <c r="AT103" s="191" t="s">
        <v>229</v>
      </c>
      <c r="AU103" s="191" t="s">
        <v>82</v>
      </c>
      <c r="AY103" s="19" t="s">
        <v>226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234</v>
      </c>
      <c r="BM103" s="191" t="s">
        <v>5572</v>
      </c>
    </row>
    <row r="104" spans="1:65" s="2" customFormat="1" ht="11.25">
      <c r="A104" s="36"/>
      <c r="B104" s="37"/>
      <c r="C104" s="38"/>
      <c r="D104" s="193" t="s">
        <v>236</v>
      </c>
      <c r="E104" s="38"/>
      <c r="F104" s="194" t="s">
        <v>3404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82</v>
      </c>
    </row>
    <row r="105" spans="1:65" s="2" customFormat="1" ht="16.5" customHeight="1">
      <c r="A105" s="36"/>
      <c r="B105" s="37"/>
      <c r="C105" s="231" t="s">
        <v>143</v>
      </c>
      <c r="D105" s="231" t="s">
        <v>242</v>
      </c>
      <c r="E105" s="232" t="s">
        <v>5573</v>
      </c>
      <c r="F105" s="233" t="s">
        <v>5574</v>
      </c>
      <c r="G105" s="234" t="s">
        <v>328</v>
      </c>
      <c r="H105" s="235">
        <v>195.8</v>
      </c>
      <c r="I105" s="236"/>
      <c r="J105" s="237">
        <f>ROUND(I105*H105,2)</f>
        <v>0</v>
      </c>
      <c r="K105" s="233" t="s">
        <v>3467</v>
      </c>
      <c r="L105" s="238"/>
      <c r="M105" s="239" t="s">
        <v>19</v>
      </c>
      <c r="N105" s="240" t="s">
        <v>44</v>
      </c>
      <c r="O105" s="66"/>
      <c r="P105" s="189">
        <f>O105*H105</f>
        <v>0</v>
      </c>
      <c r="Q105" s="189">
        <v>1.1E-4</v>
      </c>
      <c r="R105" s="189">
        <f>Q105*H105</f>
        <v>2.1538000000000002E-2</v>
      </c>
      <c r="S105" s="189">
        <v>0</v>
      </c>
      <c r="T105" s="190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91" t="s">
        <v>246</v>
      </c>
      <c r="AT105" s="191" t="s">
        <v>242</v>
      </c>
      <c r="AU105" s="191" t="s">
        <v>82</v>
      </c>
      <c r="AY105" s="19" t="s">
        <v>226</v>
      </c>
      <c r="BE105" s="192">
        <f>IF(N105="základní",J105,0)</f>
        <v>0</v>
      </c>
      <c r="BF105" s="192">
        <f>IF(N105="snížená",J105,0)</f>
        <v>0</v>
      </c>
      <c r="BG105" s="192">
        <f>IF(N105="zákl. přenesená",J105,0)</f>
        <v>0</v>
      </c>
      <c r="BH105" s="192">
        <f>IF(N105="sníž. přenesená",J105,0)</f>
        <v>0</v>
      </c>
      <c r="BI105" s="192">
        <f>IF(N105="nulová",J105,0)</f>
        <v>0</v>
      </c>
      <c r="BJ105" s="19" t="s">
        <v>80</v>
      </c>
      <c r="BK105" s="192">
        <f>ROUND(I105*H105,2)</f>
        <v>0</v>
      </c>
      <c r="BL105" s="19" t="s">
        <v>234</v>
      </c>
      <c r="BM105" s="191" t="s">
        <v>5575</v>
      </c>
    </row>
    <row r="106" spans="1:65" s="2" customFormat="1" ht="19.5">
      <c r="A106" s="36"/>
      <c r="B106" s="37"/>
      <c r="C106" s="38"/>
      <c r="D106" s="200" t="s">
        <v>737</v>
      </c>
      <c r="E106" s="38"/>
      <c r="F106" s="249" t="s">
        <v>5576</v>
      </c>
      <c r="G106" s="38"/>
      <c r="H106" s="38"/>
      <c r="I106" s="195"/>
      <c r="J106" s="38"/>
      <c r="K106" s="38"/>
      <c r="L106" s="41"/>
      <c r="M106" s="196"/>
      <c r="N106" s="197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737</v>
      </c>
      <c r="AU106" s="19" t="s">
        <v>82</v>
      </c>
    </row>
    <row r="107" spans="1:65" s="14" customFormat="1" ht="11.25">
      <c r="B107" s="209"/>
      <c r="C107" s="210"/>
      <c r="D107" s="200" t="s">
        <v>238</v>
      </c>
      <c r="E107" s="211" t="s">
        <v>19</v>
      </c>
      <c r="F107" s="212" t="s">
        <v>5577</v>
      </c>
      <c r="G107" s="210"/>
      <c r="H107" s="213">
        <v>178</v>
      </c>
      <c r="I107" s="214"/>
      <c r="J107" s="210"/>
      <c r="K107" s="210"/>
      <c r="L107" s="215"/>
      <c r="M107" s="216"/>
      <c r="N107" s="217"/>
      <c r="O107" s="217"/>
      <c r="P107" s="217"/>
      <c r="Q107" s="217"/>
      <c r="R107" s="217"/>
      <c r="S107" s="217"/>
      <c r="T107" s="218"/>
      <c r="AT107" s="219" t="s">
        <v>238</v>
      </c>
      <c r="AU107" s="219" t="s">
        <v>82</v>
      </c>
      <c r="AV107" s="14" t="s">
        <v>82</v>
      </c>
      <c r="AW107" s="14" t="s">
        <v>35</v>
      </c>
      <c r="AX107" s="14" t="s">
        <v>80</v>
      </c>
      <c r="AY107" s="219" t="s">
        <v>226</v>
      </c>
    </row>
    <row r="108" spans="1:65" s="14" customFormat="1" ht="11.25">
      <c r="B108" s="209"/>
      <c r="C108" s="210"/>
      <c r="D108" s="200" t="s">
        <v>238</v>
      </c>
      <c r="E108" s="210"/>
      <c r="F108" s="212" t="s">
        <v>5578</v>
      </c>
      <c r="G108" s="210"/>
      <c r="H108" s="213">
        <v>195.8</v>
      </c>
      <c r="I108" s="214"/>
      <c r="J108" s="210"/>
      <c r="K108" s="210"/>
      <c r="L108" s="215"/>
      <c r="M108" s="216"/>
      <c r="N108" s="217"/>
      <c r="O108" s="217"/>
      <c r="P108" s="217"/>
      <c r="Q108" s="217"/>
      <c r="R108" s="217"/>
      <c r="S108" s="217"/>
      <c r="T108" s="218"/>
      <c r="AT108" s="219" t="s">
        <v>238</v>
      </c>
      <c r="AU108" s="219" t="s">
        <v>82</v>
      </c>
      <c r="AV108" s="14" t="s">
        <v>82</v>
      </c>
      <c r="AW108" s="14" t="s">
        <v>4</v>
      </c>
      <c r="AX108" s="14" t="s">
        <v>80</v>
      </c>
      <c r="AY108" s="219" t="s">
        <v>226</v>
      </c>
    </row>
    <row r="109" spans="1:65" s="2" customFormat="1" ht="16.5" customHeight="1">
      <c r="A109" s="36"/>
      <c r="B109" s="37"/>
      <c r="C109" s="231" t="s">
        <v>258</v>
      </c>
      <c r="D109" s="231" t="s">
        <v>242</v>
      </c>
      <c r="E109" s="232" t="s">
        <v>3409</v>
      </c>
      <c r="F109" s="233" t="s">
        <v>3410</v>
      </c>
      <c r="G109" s="234" t="s">
        <v>328</v>
      </c>
      <c r="H109" s="235">
        <v>88</v>
      </c>
      <c r="I109" s="236"/>
      <c r="J109" s="237">
        <f>ROUND(I109*H109,2)</f>
        <v>0</v>
      </c>
      <c r="K109" s="233" t="s">
        <v>233</v>
      </c>
      <c r="L109" s="238"/>
      <c r="M109" s="239" t="s">
        <v>19</v>
      </c>
      <c r="N109" s="240" t="s">
        <v>44</v>
      </c>
      <c r="O109" s="66"/>
      <c r="P109" s="189">
        <f>O109*H109</f>
        <v>0</v>
      </c>
      <c r="Q109" s="189">
        <v>1.7000000000000001E-4</v>
      </c>
      <c r="R109" s="189">
        <f>Q109*H109</f>
        <v>1.4960000000000001E-2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2124</v>
      </c>
      <c r="AT109" s="191" t="s">
        <v>242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2124</v>
      </c>
      <c r="BM109" s="191" t="s">
        <v>5579</v>
      </c>
    </row>
    <row r="110" spans="1:65" s="2" customFormat="1" ht="19.5">
      <c r="A110" s="36"/>
      <c r="B110" s="37"/>
      <c r="C110" s="38"/>
      <c r="D110" s="200" t="s">
        <v>737</v>
      </c>
      <c r="E110" s="38"/>
      <c r="F110" s="249" t="s">
        <v>5580</v>
      </c>
      <c r="G110" s="38"/>
      <c r="H110" s="38"/>
      <c r="I110" s="195"/>
      <c r="J110" s="38"/>
      <c r="K110" s="38"/>
      <c r="L110" s="41"/>
      <c r="M110" s="196"/>
      <c r="N110" s="197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737</v>
      </c>
      <c r="AU110" s="19" t="s">
        <v>82</v>
      </c>
    </row>
    <row r="111" spans="1:65" s="14" customFormat="1" ht="11.25">
      <c r="B111" s="209"/>
      <c r="C111" s="210"/>
      <c r="D111" s="200" t="s">
        <v>238</v>
      </c>
      <c r="E111" s="210"/>
      <c r="F111" s="212" t="s">
        <v>5581</v>
      </c>
      <c r="G111" s="210"/>
      <c r="H111" s="213">
        <v>88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238</v>
      </c>
      <c r="AU111" s="219" t="s">
        <v>82</v>
      </c>
      <c r="AV111" s="14" t="s">
        <v>82</v>
      </c>
      <c r="AW111" s="14" t="s">
        <v>4</v>
      </c>
      <c r="AX111" s="14" t="s">
        <v>80</v>
      </c>
      <c r="AY111" s="219" t="s">
        <v>226</v>
      </c>
    </row>
    <row r="112" spans="1:65" s="2" customFormat="1" ht="16.5" customHeight="1">
      <c r="A112" s="36"/>
      <c r="B112" s="37"/>
      <c r="C112" s="231" t="s">
        <v>265</v>
      </c>
      <c r="D112" s="231" t="s">
        <v>242</v>
      </c>
      <c r="E112" s="232" t="s">
        <v>3413</v>
      </c>
      <c r="F112" s="233" t="s">
        <v>3414</v>
      </c>
      <c r="G112" s="234" t="s">
        <v>328</v>
      </c>
      <c r="H112" s="235">
        <v>44</v>
      </c>
      <c r="I112" s="236"/>
      <c r="J112" s="237">
        <f>ROUND(I112*H112,2)</f>
        <v>0</v>
      </c>
      <c r="K112" s="233" t="s">
        <v>233</v>
      </c>
      <c r="L112" s="238"/>
      <c r="M112" s="239" t="s">
        <v>19</v>
      </c>
      <c r="N112" s="240" t="s">
        <v>44</v>
      </c>
      <c r="O112" s="66"/>
      <c r="P112" s="189">
        <f>O112*H112</f>
        <v>0</v>
      </c>
      <c r="Q112" s="189">
        <v>2.3000000000000001E-4</v>
      </c>
      <c r="R112" s="189">
        <f>Q112*H112</f>
        <v>1.0120000000000001E-2</v>
      </c>
      <c r="S112" s="189">
        <v>0</v>
      </c>
      <c r="T112" s="190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91" t="s">
        <v>2124</v>
      </c>
      <c r="AT112" s="191" t="s">
        <v>242</v>
      </c>
      <c r="AU112" s="191" t="s">
        <v>82</v>
      </c>
      <c r="AY112" s="19" t="s">
        <v>226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9" t="s">
        <v>80</v>
      </c>
      <c r="BK112" s="192">
        <f>ROUND(I112*H112,2)</f>
        <v>0</v>
      </c>
      <c r="BL112" s="19" t="s">
        <v>2124</v>
      </c>
      <c r="BM112" s="191" t="s">
        <v>5582</v>
      </c>
    </row>
    <row r="113" spans="1:65" s="2" customFormat="1" ht="19.5">
      <c r="A113" s="36"/>
      <c r="B113" s="37"/>
      <c r="C113" s="38"/>
      <c r="D113" s="200" t="s">
        <v>737</v>
      </c>
      <c r="E113" s="38"/>
      <c r="F113" s="249" t="s">
        <v>5583</v>
      </c>
      <c r="G113" s="38"/>
      <c r="H113" s="38"/>
      <c r="I113" s="195"/>
      <c r="J113" s="38"/>
      <c r="K113" s="38"/>
      <c r="L113" s="41"/>
      <c r="M113" s="196"/>
      <c r="N113" s="197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737</v>
      </c>
      <c r="AU113" s="19" t="s">
        <v>82</v>
      </c>
    </row>
    <row r="114" spans="1:65" s="14" customFormat="1" ht="11.25">
      <c r="B114" s="209"/>
      <c r="C114" s="210"/>
      <c r="D114" s="200" t="s">
        <v>238</v>
      </c>
      <c r="E114" s="210"/>
      <c r="F114" s="212" t="s">
        <v>5584</v>
      </c>
      <c r="G114" s="210"/>
      <c r="H114" s="213">
        <v>44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238</v>
      </c>
      <c r="AU114" s="219" t="s">
        <v>82</v>
      </c>
      <c r="AV114" s="14" t="s">
        <v>82</v>
      </c>
      <c r="AW114" s="14" t="s">
        <v>4</v>
      </c>
      <c r="AX114" s="14" t="s">
        <v>80</v>
      </c>
      <c r="AY114" s="219" t="s">
        <v>226</v>
      </c>
    </row>
    <row r="115" spans="1:65" s="2" customFormat="1" ht="24.2" customHeight="1">
      <c r="A115" s="36"/>
      <c r="B115" s="37"/>
      <c r="C115" s="180" t="s">
        <v>270</v>
      </c>
      <c r="D115" s="180" t="s">
        <v>229</v>
      </c>
      <c r="E115" s="181" t="s">
        <v>5585</v>
      </c>
      <c r="F115" s="182" t="s">
        <v>5586</v>
      </c>
      <c r="G115" s="183" t="s">
        <v>328</v>
      </c>
      <c r="H115" s="184">
        <v>460</v>
      </c>
      <c r="I115" s="185"/>
      <c r="J115" s="186">
        <f>ROUND(I115*H115,2)</f>
        <v>0</v>
      </c>
      <c r="K115" s="182" t="s">
        <v>233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234</v>
      </c>
      <c r="AT115" s="191" t="s">
        <v>229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234</v>
      </c>
      <c r="BM115" s="191" t="s">
        <v>5587</v>
      </c>
    </row>
    <row r="116" spans="1:65" s="2" customFormat="1" ht="11.25">
      <c r="A116" s="36"/>
      <c r="B116" s="37"/>
      <c r="C116" s="38"/>
      <c r="D116" s="193" t="s">
        <v>236</v>
      </c>
      <c r="E116" s="38"/>
      <c r="F116" s="194" t="s">
        <v>5588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82</v>
      </c>
    </row>
    <row r="117" spans="1:65" s="2" customFormat="1" ht="16.5" customHeight="1">
      <c r="A117" s="36"/>
      <c r="B117" s="37"/>
      <c r="C117" s="231" t="s">
        <v>275</v>
      </c>
      <c r="D117" s="231" t="s">
        <v>242</v>
      </c>
      <c r="E117" s="232" t="s">
        <v>5589</v>
      </c>
      <c r="F117" s="233" t="s">
        <v>5590</v>
      </c>
      <c r="G117" s="234" t="s">
        <v>328</v>
      </c>
      <c r="H117" s="235">
        <v>506</v>
      </c>
      <c r="I117" s="236"/>
      <c r="J117" s="237">
        <f>ROUND(I117*H117,2)</f>
        <v>0</v>
      </c>
      <c r="K117" s="233" t="s">
        <v>233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6.4000000000000005E-4</v>
      </c>
      <c r="R117" s="189">
        <f>Q117*H117</f>
        <v>0.32384000000000002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246</v>
      </c>
      <c r="AT117" s="191" t="s">
        <v>242</v>
      </c>
      <c r="AU117" s="191" t="s">
        <v>82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234</v>
      </c>
      <c r="BM117" s="191" t="s">
        <v>5591</v>
      </c>
    </row>
    <row r="118" spans="1:65" s="14" customFormat="1" ht="11.25">
      <c r="B118" s="209"/>
      <c r="C118" s="210"/>
      <c r="D118" s="200" t="s">
        <v>238</v>
      </c>
      <c r="E118" s="210"/>
      <c r="F118" s="212" t="s">
        <v>5592</v>
      </c>
      <c r="G118" s="210"/>
      <c r="H118" s="213">
        <v>506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238</v>
      </c>
      <c r="AU118" s="219" t="s">
        <v>82</v>
      </c>
      <c r="AV118" s="14" t="s">
        <v>82</v>
      </c>
      <c r="AW118" s="14" t="s">
        <v>4</v>
      </c>
      <c r="AX118" s="14" t="s">
        <v>80</v>
      </c>
      <c r="AY118" s="219" t="s">
        <v>226</v>
      </c>
    </row>
    <row r="119" spans="1:65" s="2" customFormat="1" ht="24.2" customHeight="1">
      <c r="A119" s="36"/>
      <c r="B119" s="37"/>
      <c r="C119" s="180" t="s">
        <v>281</v>
      </c>
      <c r="D119" s="180" t="s">
        <v>229</v>
      </c>
      <c r="E119" s="181" t="s">
        <v>5593</v>
      </c>
      <c r="F119" s="182" t="s">
        <v>5594</v>
      </c>
      <c r="G119" s="183" t="s">
        <v>261</v>
      </c>
      <c r="H119" s="184">
        <v>15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234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234</v>
      </c>
      <c r="BM119" s="191" t="s">
        <v>5595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5596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2" customFormat="1" ht="19.5">
      <c r="A121" s="36"/>
      <c r="B121" s="37"/>
      <c r="C121" s="38"/>
      <c r="D121" s="200" t="s">
        <v>737</v>
      </c>
      <c r="E121" s="38"/>
      <c r="F121" s="249" t="s">
        <v>5597</v>
      </c>
      <c r="G121" s="38"/>
      <c r="H121" s="38"/>
      <c r="I121" s="195"/>
      <c r="J121" s="38"/>
      <c r="K121" s="38"/>
      <c r="L121" s="41"/>
      <c r="M121" s="196"/>
      <c r="N121" s="197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737</v>
      </c>
      <c r="AU121" s="19" t="s">
        <v>82</v>
      </c>
    </row>
    <row r="122" spans="1:65" s="2" customFormat="1" ht="16.5" customHeight="1">
      <c r="A122" s="36"/>
      <c r="B122" s="37"/>
      <c r="C122" s="231" t="s">
        <v>285</v>
      </c>
      <c r="D122" s="231" t="s">
        <v>242</v>
      </c>
      <c r="E122" s="232" t="s">
        <v>5598</v>
      </c>
      <c r="F122" s="233" t="s">
        <v>5599</v>
      </c>
      <c r="G122" s="234" t="s">
        <v>261</v>
      </c>
      <c r="H122" s="235">
        <v>15</v>
      </c>
      <c r="I122" s="236"/>
      <c r="J122" s="237">
        <f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246</v>
      </c>
      <c r="AT122" s="191" t="s">
        <v>242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234</v>
      </c>
      <c r="BM122" s="191" t="s">
        <v>5600</v>
      </c>
    </row>
    <row r="123" spans="1:65" s="2" customFormat="1" ht="21.75" customHeight="1">
      <c r="A123" s="36"/>
      <c r="B123" s="37"/>
      <c r="C123" s="180" t="s">
        <v>290</v>
      </c>
      <c r="D123" s="180" t="s">
        <v>229</v>
      </c>
      <c r="E123" s="181" t="s">
        <v>5601</v>
      </c>
      <c r="F123" s="182" t="s">
        <v>5602</v>
      </c>
      <c r="G123" s="183" t="s">
        <v>261</v>
      </c>
      <c r="H123" s="184">
        <v>28</v>
      </c>
      <c r="I123" s="185"/>
      <c r="J123" s="186">
        <f>ROUND(I123*H123,2)</f>
        <v>0</v>
      </c>
      <c r="K123" s="182" t="s">
        <v>233</v>
      </c>
      <c r="L123" s="41"/>
      <c r="M123" s="187" t="s">
        <v>19</v>
      </c>
      <c r="N123" s="188" t="s">
        <v>44</v>
      </c>
      <c r="O123" s="66"/>
      <c r="P123" s="189">
        <f>O123*H123</f>
        <v>0</v>
      </c>
      <c r="Q123" s="189">
        <v>0</v>
      </c>
      <c r="R123" s="189">
        <f>Q123*H123</f>
        <v>0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234</v>
      </c>
      <c r="AT123" s="191" t="s">
        <v>229</v>
      </c>
      <c r="AU123" s="191" t="s">
        <v>82</v>
      </c>
      <c r="AY123" s="19" t="s">
        <v>226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234</v>
      </c>
      <c r="BM123" s="191" t="s">
        <v>5603</v>
      </c>
    </row>
    <row r="124" spans="1:65" s="2" customFormat="1" ht="11.25">
      <c r="A124" s="36"/>
      <c r="B124" s="37"/>
      <c r="C124" s="38"/>
      <c r="D124" s="193" t="s">
        <v>236</v>
      </c>
      <c r="E124" s="38"/>
      <c r="F124" s="194" t="s">
        <v>5604</v>
      </c>
      <c r="G124" s="38"/>
      <c r="H124" s="38"/>
      <c r="I124" s="195"/>
      <c r="J124" s="38"/>
      <c r="K124" s="38"/>
      <c r="L124" s="41"/>
      <c r="M124" s="196"/>
      <c r="N124" s="197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236</v>
      </c>
      <c r="AU124" s="19" t="s">
        <v>82</v>
      </c>
    </row>
    <row r="125" spans="1:65" s="2" customFormat="1" ht="19.5">
      <c r="A125" s="36"/>
      <c r="B125" s="37"/>
      <c r="C125" s="38"/>
      <c r="D125" s="200" t="s">
        <v>737</v>
      </c>
      <c r="E125" s="38"/>
      <c r="F125" s="249" t="s">
        <v>5605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737</v>
      </c>
      <c r="AU125" s="19" t="s">
        <v>82</v>
      </c>
    </row>
    <row r="126" spans="1:65" s="2" customFormat="1" ht="16.5" customHeight="1">
      <c r="A126" s="36"/>
      <c r="B126" s="37"/>
      <c r="C126" s="231" t="s">
        <v>294</v>
      </c>
      <c r="D126" s="231" t="s">
        <v>242</v>
      </c>
      <c r="E126" s="232" t="s">
        <v>5606</v>
      </c>
      <c r="F126" s="233" t="s">
        <v>5607</v>
      </c>
      <c r="G126" s="234" t="s">
        <v>261</v>
      </c>
      <c r="H126" s="235">
        <v>28</v>
      </c>
      <c r="I126" s="236"/>
      <c r="J126" s="237">
        <f>ROUND(I126*H126,2)</f>
        <v>0</v>
      </c>
      <c r="K126" s="233" t="s">
        <v>3467</v>
      </c>
      <c r="L126" s="238"/>
      <c r="M126" s="239" t="s">
        <v>19</v>
      </c>
      <c r="N126" s="240" t="s">
        <v>44</v>
      </c>
      <c r="O126" s="66"/>
      <c r="P126" s="189">
        <f>O126*H126</f>
        <v>0</v>
      </c>
      <c r="Q126" s="189">
        <v>0</v>
      </c>
      <c r="R126" s="189">
        <f>Q126*H126</f>
        <v>0</v>
      </c>
      <c r="S126" s="189">
        <v>0</v>
      </c>
      <c r="T126" s="190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91" t="s">
        <v>246</v>
      </c>
      <c r="AT126" s="191" t="s">
        <v>242</v>
      </c>
      <c r="AU126" s="191" t="s">
        <v>82</v>
      </c>
      <c r="AY126" s="19" t="s">
        <v>226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9" t="s">
        <v>80</v>
      </c>
      <c r="BK126" s="192">
        <f>ROUND(I126*H126,2)</f>
        <v>0</v>
      </c>
      <c r="BL126" s="19" t="s">
        <v>234</v>
      </c>
      <c r="BM126" s="191" t="s">
        <v>5608</v>
      </c>
    </row>
    <row r="127" spans="1:65" s="2" customFormat="1" ht="24.2" customHeight="1">
      <c r="A127" s="36"/>
      <c r="B127" s="37"/>
      <c r="C127" s="180" t="s">
        <v>299</v>
      </c>
      <c r="D127" s="180" t="s">
        <v>229</v>
      </c>
      <c r="E127" s="181" t="s">
        <v>5609</v>
      </c>
      <c r="F127" s="182" t="s">
        <v>5610</v>
      </c>
      <c r="G127" s="183" t="s">
        <v>261</v>
      </c>
      <c r="H127" s="184">
        <v>1</v>
      </c>
      <c r="I127" s="185"/>
      <c r="J127" s="186">
        <f>ROUND(I127*H127,2)</f>
        <v>0</v>
      </c>
      <c r="K127" s="182" t="s">
        <v>233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234</v>
      </c>
      <c r="AT127" s="191" t="s">
        <v>229</v>
      </c>
      <c r="AU127" s="191" t="s">
        <v>82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234</v>
      </c>
      <c r="BM127" s="191" t="s">
        <v>5611</v>
      </c>
    </row>
    <row r="128" spans="1:65" s="2" customFormat="1" ht="11.25">
      <c r="A128" s="36"/>
      <c r="B128" s="37"/>
      <c r="C128" s="38"/>
      <c r="D128" s="193" t="s">
        <v>236</v>
      </c>
      <c r="E128" s="38"/>
      <c r="F128" s="194" t="s">
        <v>5612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236</v>
      </c>
      <c r="AU128" s="19" t="s">
        <v>82</v>
      </c>
    </row>
    <row r="129" spans="1:65" s="2" customFormat="1" ht="16.5" customHeight="1">
      <c r="A129" s="36"/>
      <c r="B129" s="37"/>
      <c r="C129" s="231" t="s">
        <v>303</v>
      </c>
      <c r="D129" s="231" t="s">
        <v>242</v>
      </c>
      <c r="E129" s="232" t="s">
        <v>5613</v>
      </c>
      <c r="F129" s="233" t="s">
        <v>5614</v>
      </c>
      <c r="G129" s="234" t="s">
        <v>261</v>
      </c>
      <c r="H129" s="235">
        <v>1</v>
      </c>
      <c r="I129" s="236"/>
      <c r="J129" s="237">
        <f>ROUND(I129*H129,2)</f>
        <v>0</v>
      </c>
      <c r="K129" s="233" t="s">
        <v>233</v>
      </c>
      <c r="L129" s="238"/>
      <c r="M129" s="239" t="s">
        <v>19</v>
      </c>
      <c r="N129" s="240" t="s">
        <v>44</v>
      </c>
      <c r="O129" s="66"/>
      <c r="P129" s="189">
        <f>O129*H129</f>
        <v>0</v>
      </c>
      <c r="Q129" s="189">
        <v>8.0999999999999996E-3</v>
      </c>
      <c r="R129" s="189">
        <f>Q129*H129</f>
        <v>8.0999999999999996E-3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246</v>
      </c>
      <c r="AT129" s="191" t="s">
        <v>242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234</v>
      </c>
      <c r="BM129" s="191" t="s">
        <v>5615</v>
      </c>
    </row>
    <row r="130" spans="1:65" s="2" customFormat="1" ht="21.75" customHeight="1">
      <c r="A130" s="36"/>
      <c r="B130" s="37"/>
      <c r="C130" s="180" t="s">
        <v>8</v>
      </c>
      <c r="D130" s="180" t="s">
        <v>229</v>
      </c>
      <c r="E130" s="181" t="s">
        <v>5616</v>
      </c>
      <c r="F130" s="182" t="s">
        <v>5617</v>
      </c>
      <c r="G130" s="183" t="s">
        <v>261</v>
      </c>
      <c r="H130" s="184">
        <v>1</v>
      </c>
      <c r="I130" s="185"/>
      <c r="J130" s="186">
        <f>ROUND(I130*H130,2)</f>
        <v>0</v>
      </c>
      <c r="K130" s="182" t="s">
        <v>233</v>
      </c>
      <c r="L130" s="41"/>
      <c r="M130" s="187" t="s">
        <v>19</v>
      </c>
      <c r="N130" s="188" t="s">
        <v>44</v>
      </c>
      <c r="O130" s="66"/>
      <c r="P130" s="189">
        <f>O130*H130</f>
        <v>0</v>
      </c>
      <c r="Q130" s="189">
        <v>0</v>
      </c>
      <c r="R130" s="189">
        <f>Q130*H130</f>
        <v>0</v>
      </c>
      <c r="S130" s="189">
        <v>0.1</v>
      </c>
      <c r="T130" s="190">
        <f>S130*H130</f>
        <v>0.1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91" t="s">
        <v>234</v>
      </c>
      <c r="AT130" s="191" t="s">
        <v>229</v>
      </c>
      <c r="AU130" s="191" t="s">
        <v>82</v>
      </c>
      <c r="AY130" s="19" t="s">
        <v>226</v>
      </c>
      <c r="BE130" s="192">
        <f>IF(N130="základní",J130,0)</f>
        <v>0</v>
      </c>
      <c r="BF130" s="192">
        <f>IF(N130="snížená",J130,0)</f>
        <v>0</v>
      </c>
      <c r="BG130" s="192">
        <f>IF(N130="zákl. přenesená",J130,0)</f>
        <v>0</v>
      </c>
      <c r="BH130" s="192">
        <f>IF(N130="sníž. přenesená",J130,0)</f>
        <v>0</v>
      </c>
      <c r="BI130" s="192">
        <f>IF(N130="nulová",J130,0)</f>
        <v>0</v>
      </c>
      <c r="BJ130" s="19" t="s">
        <v>80</v>
      </c>
      <c r="BK130" s="192">
        <f>ROUND(I130*H130,2)</f>
        <v>0</v>
      </c>
      <c r="BL130" s="19" t="s">
        <v>234</v>
      </c>
      <c r="BM130" s="191" t="s">
        <v>5618</v>
      </c>
    </row>
    <row r="131" spans="1:65" s="2" customFormat="1" ht="11.25">
      <c r="A131" s="36"/>
      <c r="B131" s="37"/>
      <c r="C131" s="38"/>
      <c r="D131" s="193" t="s">
        <v>236</v>
      </c>
      <c r="E131" s="38"/>
      <c r="F131" s="194" t="s">
        <v>5619</v>
      </c>
      <c r="G131" s="38"/>
      <c r="H131" s="38"/>
      <c r="I131" s="195"/>
      <c r="J131" s="38"/>
      <c r="K131" s="38"/>
      <c r="L131" s="41"/>
      <c r="M131" s="196"/>
      <c r="N131" s="197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236</v>
      </c>
      <c r="AU131" s="19" t="s">
        <v>82</v>
      </c>
    </row>
    <row r="132" spans="1:65" s="2" customFormat="1" ht="21.75" customHeight="1">
      <c r="A132" s="36"/>
      <c r="B132" s="37"/>
      <c r="C132" s="180" t="s">
        <v>234</v>
      </c>
      <c r="D132" s="180" t="s">
        <v>229</v>
      </c>
      <c r="E132" s="181" t="s">
        <v>5620</v>
      </c>
      <c r="F132" s="182" t="s">
        <v>5621</v>
      </c>
      <c r="G132" s="183" t="s">
        <v>261</v>
      </c>
      <c r="H132" s="184">
        <v>3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6.3000000000000003E-4</v>
      </c>
      <c r="T132" s="190">
        <f>S132*H132</f>
        <v>1.8900000000000002E-3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234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234</v>
      </c>
      <c r="BM132" s="191" t="s">
        <v>5622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5623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2" customFormat="1" ht="16.5" customHeight="1">
      <c r="A134" s="36"/>
      <c r="B134" s="37"/>
      <c r="C134" s="180" t="s">
        <v>316</v>
      </c>
      <c r="D134" s="180" t="s">
        <v>229</v>
      </c>
      <c r="E134" s="181" t="s">
        <v>5624</v>
      </c>
      <c r="F134" s="182" t="s">
        <v>5625</v>
      </c>
      <c r="G134" s="183" t="s">
        <v>261</v>
      </c>
      <c r="H134" s="184">
        <v>14</v>
      </c>
      <c r="I134" s="185"/>
      <c r="J134" s="186">
        <f>ROUND(I134*H134,2)</f>
        <v>0</v>
      </c>
      <c r="K134" s="182" t="s">
        <v>233</v>
      </c>
      <c r="L134" s="41"/>
      <c r="M134" s="187" t="s">
        <v>19</v>
      </c>
      <c r="N134" s="188" t="s">
        <v>44</v>
      </c>
      <c r="O134" s="66"/>
      <c r="P134" s="189">
        <f>O134*H134</f>
        <v>0</v>
      </c>
      <c r="Q134" s="189">
        <v>0</v>
      </c>
      <c r="R134" s="189">
        <f>Q134*H134</f>
        <v>0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234</v>
      </c>
      <c r="AT134" s="191" t="s">
        <v>229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234</v>
      </c>
      <c r="BM134" s="191" t="s">
        <v>5626</v>
      </c>
    </row>
    <row r="135" spans="1:65" s="2" customFormat="1" ht="11.25">
      <c r="A135" s="36"/>
      <c r="B135" s="37"/>
      <c r="C135" s="38"/>
      <c r="D135" s="193" t="s">
        <v>236</v>
      </c>
      <c r="E135" s="38"/>
      <c r="F135" s="194" t="s">
        <v>5627</v>
      </c>
      <c r="G135" s="38"/>
      <c r="H135" s="38"/>
      <c r="I135" s="195"/>
      <c r="J135" s="38"/>
      <c r="K135" s="38"/>
      <c r="L135" s="41"/>
      <c r="M135" s="196"/>
      <c r="N135" s="197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236</v>
      </c>
      <c r="AU135" s="19" t="s">
        <v>82</v>
      </c>
    </row>
    <row r="136" spans="1:65" s="2" customFormat="1" ht="29.25">
      <c r="A136" s="36"/>
      <c r="B136" s="37"/>
      <c r="C136" s="38"/>
      <c r="D136" s="200" t="s">
        <v>737</v>
      </c>
      <c r="E136" s="38"/>
      <c r="F136" s="249" t="s">
        <v>5628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737</v>
      </c>
      <c r="AU136" s="19" t="s">
        <v>82</v>
      </c>
    </row>
    <row r="137" spans="1:65" s="2" customFormat="1" ht="16.5" customHeight="1">
      <c r="A137" s="36"/>
      <c r="B137" s="37"/>
      <c r="C137" s="231" t="s">
        <v>321</v>
      </c>
      <c r="D137" s="231" t="s">
        <v>242</v>
      </c>
      <c r="E137" s="232" t="s">
        <v>5629</v>
      </c>
      <c r="F137" s="233" t="s">
        <v>5630</v>
      </c>
      <c r="G137" s="234" t="s">
        <v>261</v>
      </c>
      <c r="H137" s="235">
        <v>10</v>
      </c>
      <c r="I137" s="236"/>
      <c r="J137" s="237">
        <f>ROUND(I137*H137,2)</f>
        <v>0</v>
      </c>
      <c r="K137" s="233" t="s">
        <v>3467</v>
      </c>
      <c r="L137" s="238"/>
      <c r="M137" s="239" t="s">
        <v>19</v>
      </c>
      <c r="N137" s="240" t="s">
        <v>44</v>
      </c>
      <c r="O137" s="66"/>
      <c r="P137" s="189">
        <f>O137*H137</f>
        <v>0</v>
      </c>
      <c r="Q137" s="189">
        <v>7.1000000000000004E-3</v>
      </c>
      <c r="R137" s="189">
        <f>Q137*H137</f>
        <v>7.1000000000000008E-2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246</v>
      </c>
      <c r="AT137" s="191" t="s">
        <v>242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234</v>
      </c>
      <c r="BM137" s="191" t="s">
        <v>5631</v>
      </c>
    </row>
    <row r="138" spans="1:65" s="2" customFormat="1" ht="19.5">
      <c r="A138" s="36"/>
      <c r="B138" s="37"/>
      <c r="C138" s="38"/>
      <c r="D138" s="200" t="s">
        <v>737</v>
      </c>
      <c r="E138" s="38"/>
      <c r="F138" s="249" t="s">
        <v>5632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737</v>
      </c>
      <c r="AU138" s="19" t="s">
        <v>82</v>
      </c>
    </row>
    <row r="139" spans="1:65" s="2" customFormat="1" ht="16.5" customHeight="1">
      <c r="A139" s="36"/>
      <c r="B139" s="37"/>
      <c r="C139" s="231" t="s">
        <v>325</v>
      </c>
      <c r="D139" s="231" t="s">
        <v>242</v>
      </c>
      <c r="E139" s="232" t="s">
        <v>5633</v>
      </c>
      <c r="F139" s="233" t="s">
        <v>5634</v>
      </c>
      <c r="G139" s="234" t="s">
        <v>261</v>
      </c>
      <c r="H139" s="235">
        <v>10</v>
      </c>
      <c r="I139" s="236"/>
      <c r="J139" s="237">
        <f>ROUND(I139*H139,2)</f>
        <v>0</v>
      </c>
      <c r="K139" s="233" t="s">
        <v>233</v>
      </c>
      <c r="L139" s="238"/>
      <c r="M139" s="239" t="s">
        <v>19</v>
      </c>
      <c r="N139" s="240" t="s">
        <v>44</v>
      </c>
      <c r="O139" s="66"/>
      <c r="P139" s="189">
        <f>O139*H139</f>
        <v>0</v>
      </c>
      <c r="Q139" s="189">
        <v>1.7000000000000001E-4</v>
      </c>
      <c r="R139" s="189">
        <f>Q139*H139</f>
        <v>1.7000000000000001E-3</v>
      </c>
      <c r="S139" s="189">
        <v>0</v>
      </c>
      <c r="T139" s="190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91" t="s">
        <v>246</v>
      </c>
      <c r="AT139" s="191" t="s">
        <v>242</v>
      </c>
      <c r="AU139" s="191" t="s">
        <v>82</v>
      </c>
      <c r="AY139" s="19" t="s">
        <v>226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9" t="s">
        <v>80</v>
      </c>
      <c r="BK139" s="192">
        <f>ROUND(I139*H139,2)</f>
        <v>0</v>
      </c>
      <c r="BL139" s="19" t="s">
        <v>234</v>
      </c>
      <c r="BM139" s="191" t="s">
        <v>5635</v>
      </c>
    </row>
    <row r="140" spans="1:65" s="2" customFormat="1" ht="21.75" customHeight="1">
      <c r="A140" s="36"/>
      <c r="B140" s="37"/>
      <c r="C140" s="180" t="s">
        <v>332</v>
      </c>
      <c r="D140" s="180" t="s">
        <v>229</v>
      </c>
      <c r="E140" s="181" t="s">
        <v>5636</v>
      </c>
      <c r="F140" s="182" t="s">
        <v>5637</v>
      </c>
      <c r="G140" s="183" t="s">
        <v>261</v>
      </c>
      <c r="H140" s="184">
        <v>7</v>
      </c>
      <c r="I140" s="185"/>
      <c r="J140" s="186">
        <f>ROUND(I140*H140,2)</f>
        <v>0</v>
      </c>
      <c r="K140" s="182" t="s">
        <v>233</v>
      </c>
      <c r="L140" s="41"/>
      <c r="M140" s="187" t="s">
        <v>19</v>
      </c>
      <c r="N140" s="188" t="s">
        <v>44</v>
      </c>
      <c r="O140" s="66"/>
      <c r="P140" s="189">
        <f>O140*H140</f>
        <v>0</v>
      </c>
      <c r="Q140" s="189">
        <v>0</v>
      </c>
      <c r="R140" s="189">
        <f>Q140*H140</f>
        <v>0</v>
      </c>
      <c r="S140" s="189">
        <v>0</v>
      </c>
      <c r="T140" s="190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91" t="s">
        <v>234</v>
      </c>
      <c r="AT140" s="191" t="s">
        <v>229</v>
      </c>
      <c r="AU140" s="191" t="s">
        <v>82</v>
      </c>
      <c r="AY140" s="19" t="s">
        <v>226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9" t="s">
        <v>80</v>
      </c>
      <c r="BK140" s="192">
        <f>ROUND(I140*H140,2)</f>
        <v>0</v>
      </c>
      <c r="BL140" s="19" t="s">
        <v>234</v>
      </c>
      <c r="BM140" s="191" t="s">
        <v>5638</v>
      </c>
    </row>
    <row r="141" spans="1:65" s="2" customFormat="1" ht="11.25">
      <c r="A141" s="36"/>
      <c r="B141" s="37"/>
      <c r="C141" s="38"/>
      <c r="D141" s="193" t="s">
        <v>236</v>
      </c>
      <c r="E141" s="38"/>
      <c r="F141" s="194" t="s">
        <v>5639</v>
      </c>
      <c r="G141" s="38"/>
      <c r="H141" s="38"/>
      <c r="I141" s="195"/>
      <c r="J141" s="38"/>
      <c r="K141" s="38"/>
      <c r="L141" s="41"/>
      <c r="M141" s="196"/>
      <c r="N141" s="197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236</v>
      </c>
      <c r="AU141" s="19" t="s">
        <v>82</v>
      </c>
    </row>
    <row r="142" spans="1:65" s="2" customFormat="1" ht="33" customHeight="1">
      <c r="A142" s="36"/>
      <c r="B142" s="37"/>
      <c r="C142" s="231" t="s">
        <v>7</v>
      </c>
      <c r="D142" s="231" t="s">
        <v>242</v>
      </c>
      <c r="E142" s="232" t="s">
        <v>3677</v>
      </c>
      <c r="F142" s="233" t="s">
        <v>5640</v>
      </c>
      <c r="G142" s="234" t="s">
        <v>3157</v>
      </c>
      <c r="H142" s="235">
        <v>7</v>
      </c>
      <c r="I142" s="236"/>
      <c r="J142" s="237">
        <f>ROUND(I142*H142,2)</f>
        <v>0</v>
      </c>
      <c r="K142" s="233" t="s">
        <v>19</v>
      </c>
      <c r="L142" s="238"/>
      <c r="M142" s="239" t="s">
        <v>19</v>
      </c>
      <c r="N142" s="240" t="s">
        <v>44</v>
      </c>
      <c r="O142" s="66"/>
      <c r="P142" s="189">
        <f>O142*H142</f>
        <v>0</v>
      </c>
      <c r="Q142" s="189">
        <v>0</v>
      </c>
      <c r="R142" s="189">
        <f>Q142*H142</f>
        <v>0</v>
      </c>
      <c r="S142" s="189">
        <v>0</v>
      </c>
      <c r="T142" s="190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91" t="s">
        <v>246</v>
      </c>
      <c r="AT142" s="191" t="s">
        <v>242</v>
      </c>
      <c r="AU142" s="191" t="s">
        <v>82</v>
      </c>
      <c r="AY142" s="19" t="s">
        <v>226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9" t="s">
        <v>80</v>
      </c>
      <c r="BK142" s="192">
        <f>ROUND(I142*H142,2)</f>
        <v>0</v>
      </c>
      <c r="BL142" s="19" t="s">
        <v>234</v>
      </c>
      <c r="BM142" s="191" t="s">
        <v>5641</v>
      </c>
    </row>
    <row r="143" spans="1:65" s="2" customFormat="1" ht="19.5">
      <c r="A143" s="36"/>
      <c r="B143" s="37"/>
      <c r="C143" s="38"/>
      <c r="D143" s="200" t="s">
        <v>737</v>
      </c>
      <c r="E143" s="38"/>
      <c r="F143" s="249" t="s">
        <v>5642</v>
      </c>
      <c r="G143" s="38"/>
      <c r="H143" s="38"/>
      <c r="I143" s="195"/>
      <c r="J143" s="38"/>
      <c r="K143" s="38"/>
      <c r="L143" s="41"/>
      <c r="M143" s="196"/>
      <c r="N143" s="197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737</v>
      </c>
      <c r="AU143" s="19" t="s">
        <v>82</v>
      </c>
    </row>
    <row r="144" spans="1:65" s="2" customFormat="1" ht="21.75" customHeight="1">
      <c r="A144" s="36"/>
      <c r="B144" s="37"/>
      <c r="C144" s="180" t="s">
        <v>341</v>
      </c>
      <c r="D144" s="180" t="s">
        <v>229</v>
      </c>
      <c r="E144" s="181" t="s">
        <v>5643</v>
      </c>
      <c r="F144" s="182" t="s">
        <v>5644</v>
      </c>
      <c r="G144" s="183" t="s">
        <v>261</v>
      </c>
      <c r="H144" s="184">
        <v>4</v>
      </c>
      <c r="I144" s="185"/>
      <c r="J144" s="186">
        <f>ROUND(I144*H144,2)</f>
        <v>0</v>
      </c>
      <c r="K144" s="182" t="s">
        <v>233</v>
      </c>
      <c r="L144" s="41"/>
      <c r="M144" s="187" t="s">
        <v>19</v>
      </c>
      <c r="N144" s="188" t="s">
        <v>44</v>
      </c>
      <c r="O144" s="66"/>
      <c r="P144" s="189">
        <f>O144*H144</f>
        <v>0</v>
      </c>
      <c r="Q144" s="189">
        <v>0</v>
      </c>
      <c r="R144" s="189">
        <f>Q144*H144</f>
        <v>0</v>
      </c>
      <c r="S144" s="189">
        <v>0</v>
      </c>
      <c r="T144" s="190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91" t="s">
        <v>234</v>
      </c>
      <c r="AT144" s="191" t="s">
        <v>229</v>
      </c>
      <c r="AU144" s="191" t="s">
        <v>82</v>
      </c>
      <c r="AY144" s="19" t="s">
        <v>226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9" t="s">
        <v>80</v>
      </c>
      <c r="BK144" s="192">
        <f>ROUND(I144*H144,2)</f>
        <v>0</v>
      </c>
      <c r="BL144" s="19" t="s">
        <v>234</v>
      </c>
      <c r="BM144" s="191" t="s">
        <v>5645</v>
      </c>
    </row>
    <row r="145" spans="1:65" s="2" customFormat="1" ht="11.25">
      <c r="A145" s="36"/>
      <c r="B145" s="37"/>
      <c r="C145" s="38"/>
      <c r="D145" s="193" t="s">
        <v>236</v>
      </c>
      <c r="E145" s="38"/>
      <c r="F145" s="194" t="s">
        <v>5646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236</v>
      </c>
      <c r="AU145" s="19" t="s">
        <v>82</v>
      </c>
    </row>
    <row r="146" spans="1:65" s="2" customFormat="1" ht="21.75" customHeight="1">
      <c r="A146" s="36"/>
      <c r="B146" s="37"/>
      <c r="C146" s="180" t="s">
        <v>346</v>
      </c>
      <c r="D146" s="180" t="s">
        <v>229</v>
      </c>
      <c r="E146" s="181" t="s">
        <v>5647</v>
      </c>
      <c r="F146" s="182" t="s">
        <v>5648</v>
      </c>
      <c r="G146" s="183" t="s">
        <v>261</v>
      </c>
      <c r="H146" s="184">
        <v>8</v>
      </c>
      <c r="I146" s="185"/>
      <c r="J146" s="186">
        <f>ROUND(I146*H146,2)</f>
        <v>0</v>
      </c>
      <c r="K146" s="182" t="s">
        <v>233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234</v>
      </c>
      <c r="AT146" s="191" t="s">
        <v>229</v>
      </c>
      <c r="AU146" s="191" t="s">
        <v>82</v>
      </c>
      <c r="AY146" s="19" t="s">
        <v>226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234</v>
      </c>
      <c r="BM146" s="191" t="s">
        <v>5649</v>
      </c>
    </row>
    <row r="147" spans="1:65" s="2" customFormat="1" ht="11.25">
      <c r="A147" s="36"/>
      <c r="B147" s="37"/>
      <c r="C147" s="38"/>
      <c r="D147" s="193" t="s">
        <v>236</v>
      </c>
      <c r="E147" s="38"/>
      <c r="F147" s="194" t="s">
        <v>5650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236</v>
      </c>
      <c r="AU147" s="19" t="s">
        <v>82</v>
      </c>
    </row>
    <row r="148" spans="1:65" s="2" customFormat="1" ht="24.2" customHeight="1">
      <c r="A148" s="36"/>
      <c r="B148" s="37"/>
      <c r="C148" s="231" t="s">
        <v>351</v>
      </c>
      <c r="D148" s="231" t="s">
        <v>242</v>
      </c>
      <c r="E148" s="232" t="s">
        <v>5651</v>
      </c>
      <c r="F148" s="233" t="s">
        <v>5652</v>
      </c>
      <c r="G148" s="234" t="s">
        <v>3157</v>
      </c>
      <c r="H148" s="235">
        <v>8</v>
      </c>
      <c r="I148" s="236"/>
      <c r="J148" s="237">
        <f>ROUND(I148*H148,2)</f>
        <v>0</v>
      </c>
      <c r="K148" s="233" t="s">
        <v>19</v>
      </c>
      <c r="L148" s="238"/>
      <c r="M148" s="239" t="s">
        <v>19</v>
      </c>
      <c r="N148" s="240" t="s">
        <v>44</v>
      </c>
      <c r="O148" s="66"/>
      <c r="P148" s="189">
        <f>O148*H148</f>
        <v>0</v>
      </c>
      <c r="Q148" s="189">
        <v>0</v>
      </c>
      <c r="R148" s="189">
        <f>Q148*H148</f>
        <v>0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246</v>
      </c>
      <c r="AT148" s="191" t="s">
        <v>242</v>
      </c>
      <c r="AU148" s="191" t="s">
        <v>82</v>
      </c>
      <c r="AY148" s="19" t="s">
        <v>226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234</v>
      </c>
      <c r="BM148" s="191" t="s">
        <v>5653</v>
      </c>
    </row>
    <row r="149" spans="1:65" s="2" customFormat="1" ht="19.5">
      <c r="A149" s="36"/>
      <c r="B149" s="37"/>
      <c r="C149" s="38"/>
      <c r="D149" s="200" t="s">
        <v>737</v>
      </c>
      <c r="E149" s="38"/>
      <c r="F149" s="249" t="s">
        <v>5642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737</v>
      </c>
      <c r="AU149" s="19" t="s">
        <v>82</v>
      </c>
    </row>
    <row r="150" spans="1:65" s="2" customFormat="1" ht="24.2" customHeight="1">
      <c r="A150" s="36"/>
      <c r="B150" s="37"/>
      <c r="C150" s="180" t="s">
        <v>355</v>
      </c>
      <c r="D150" s="180" t="s">
        <v>229</v>
      </c>
      <c r="E150" s="181" t="s">
        <v>5654</v>
      </c>
      <c r="F150" s="182" t="s">
        <v>5655</v>
      </c>
      <c r="G150" s="183" t="s">
        <v>328</v>
      </c>
      <c r="H150" s="184">
        <v>500</v>
      </c>
      <c r="I150" s="185"/>
      <c r="J150" s="186">
        <f>ROUND(I150*H150,2)</f>
        <v>0</v>
      </c>
      <c r="K150" s="182" t="s">
        <v>233</v>
      </c>
      <c r="L150" s="41"/>
      <c r="M150" s="187" t="s">
        <v>19</v>
      </c>
      <c r="N150" s="188" t="s">
        <v>44</v>
      </c>
      <c r="O150" s="66"/>
      <c r="P150" s="189">
        <f>O150*H150</f>
        <v>0</v>
      </c>
      <c r="Q150" s="189">
        <v>0</v>
      </c>
      <c r="R150" s="189">
        <f>Q150*H150</f>
        <v>0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234</v>
      </c>
      <c r="AT150" s="191" t="s">
        <v>229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234</v>
      </c>
      <c r="BM150" s="191" t="s">
        <v>5656</v>
      </c>
    </row>
    <row r="151" spans="1:65" s="2" customFormat="1" ht="11.25">
      <c r="A151" s="36"/>
      <c r="B151" s="37"/>
      <c r="C151" s="38"/>
      <c r="D151" s="193" t="s">
        <v>236</v>
      </c>
      <c r="E151" s="38"/>
      <c r="F151" s="194" t="s">
        <v>5657</v>
      </c>
      <c r="G151" s="38"/>
      <c r="H151" s="38"/>
      <c r="I151" s="195"/>
      <c r="J151" s="38"/>
      <c r="K151" s="38"/>
      <c r="L151" s="41"/>
      <c r="M151" s="196"/>
      <c r="N151" s="197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236</v>
      </c>
      <c r="AU151" s="19" t="s">
        <v>82</v>
      </c>
    </row>
    <row r="152" spans="1:65" s="2" customFormat="1" ht="16.5" customHeight="1">
      <c r="A152" s="36"/>
      <c r="B152" s="37"/>
      <c r="C152" s="231" t="s">
        <v>361</v>
      </c>
      <c r="D152" s="231" t="s">
        <v>242</v>
      </c>
      <c r="E152" s="232" t="s">
        <v>4677</v>
      </c>
      <c r="F152" s="233" t="s">
        <v>4678</v>
      </c>
      <c r="G152" s="234" t="s">
        <v>608</v>
      </c>
      <c r="H152" s="235">
        <v>341.61500000000001</v>
      </c>
      <c r="I152" s="236"/>
      <c r="J152" s="237">
        <f>ROUND(I152*H152,2)</f>
        <v>0</v>
      </c>
      <c r="K152" s="233" t="s">
        <v>233</v>
      </c>
      <c r="L152" s="238"/>
      <c r="M152" s="239" t="s">
        <v>19</v>
      </c>
      <c r="N152" s="240" t="s">
        <v>44</v>
      </c>
      <c r="O152" s="66"/>
      <c r="P152" s="189">
        <f>O152*H152</f>
        <v>0</v>
      </c>
      <c r="Q152" s="189">
        <v>1E-3</v>
      </c>
      <c r="R152" s="189">
        <f>Q152*H152</f>
        <v>0.341615</v>
      </c>
      <c r="S152" s="189">
        <v>0</v>
      </c>
      <c r="T152" s="190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91" t="s">
        <v>246</v>
      </c>
      <c r="AT152" s="191" t="s">
        <v>242</v>
      </c>
      <c r="AU152" s="191" t="s">
        <v>82</v>
      </c>
      <c r="AY152" s="19" t="s">
        <v>226</v>
      </c>
      <c r="BE152" s="192">
        <f>IF(N152="základní",J152,0)</f>
        <v>0</v>
      </c>
      <c r="BF152" s="192">
        <f>IF(N152="snížená",J152,0)</f>
        <v>0</v>
      </c>
      <c r="BG152" s="192">
        <f>IF(N152="zákl. přenesená",J152,0)</f>
        <v>0</v>
      </c>
      <c r="BH152" s="192">
        <f>IF(N152="sníž. přenesená",J152,0)</f>
        <v>0</v>
      </c>
      <c r="BI152" s="192">
        <f>IF(N152="nulová",J152,0)</f>
        <v>0</v>
      </c>
      <c r="BJ152" s="19" t="s">
        <v>80</v>
      </c>
      <c r="BK152" s="192">
        <f>ROUND(I152*H152,2)</f>
        <v>0</v>
      </c>
      <c r="BL152" s="19" t="s">
        <v>234</v>
      </c>
      <c r="BM152" s="191" t="s">
        <v>5658</v>
      </c>
    </row>
    <row r="153" spans="1:65" s="14" customFormat="1" ht="11.25">
      <c r="B153" s="209"/>
      <c r="C153" s="210"/>
      <c r="D153" s="200" t="s">
        <v>238</v>
      </c>
      <c r="E153" s="211" t="s">
        <v>19</v>
      </c>
      <c r="F153" s="212" t="s">
        <v>5659</v>
      </c>
      <c r="G153" s="210"/>
      <c r="H153" s="213">
        <v>310.55900000000003</v>
      </c>
      <c r="I153" s="214"/>
      <c r="J153" s="210"/>
      <c r="K153" s="210"/>
      <c r="L153" s="215"/>
      <c r="M153" s="216"/>
      <c r="N153" s="217"/>
      <c r="O153" s="217"/>
      <c r="P153" s="217"/>
      <c r="Q153" s="217"/>
      <c r="R153" s="217"/>
      <c r="S153" s="217"/>
      <c r="T153" s="218"/>
      <c r="AT153" s="219" t="s">
        <v>238</v>
      </c>
      <c r="AU153" s="219" t="s">
        <v>82</v>
      </c>
      <c r="AV153" s="14" t="s">
        <v>82</v>
      </c>
      <c r="AW153" s="14" t="s">
        <v>35</v>
      </c>
      <c r="AX153" s="14" t="s">
        <v>80</v>
      </c>
      <c r="AY153" s="219" t="s">
        <v>226</v>
      </c>
    </row>
    <row r="154" spans="1:65" s="14" customFormat="1" ht="11.25">
      <c r="B154" s="209"/>
      <c r="C154" s="210"/>
      <c r="D154" s="200" t="s">
        <v>238</v>
      </c>
      <c r="E154" s="210"/>
      <c r="F154" s="212" t="s">
        <v>5660</v>
      </c>
      <c r="G154" s="210"/>
      <c r="H154" s="213">
        <v>341.61500000000001</v>
      </c>
      <c r="I154" s="214"/>
      <c r="J154" s="210"/>
      <c r="K154" s="210"/>
      <c r="L154" s="215"/>
      <c r="M154" s="216"/>
      <c r="N154" s="217"/>
      <c r="O154" s="217"/>
      <c r="P154" s="217"/>
      <c r="Q154" s="217"/>
      <c r="R154" s="217"/>
      <c r="S154" s="217"/>
      <c r="T154" s="218"/>
      <c r="AT154" s="219" t="s">
        <v>238</v>
      </c>
      <c r="AU154" s="219" t="s">
        <v>82</v>
      </c>
      <c r="AV154" s="14" t="s">
        <v>82</v>
      </c>
      <c r="AW154" s="14" t="s">
        <v>4</v>
      </c>
      <c r="AX154" s="14" t="s">
        <v>80</v>
      </c>
      <c r="AY154" s="219" t="s">
        <v>226</v>
      </c>
    </row>
    <row r="155" spans="1:65" s="2" customFormat="1" ht="16.5" customHeight="1">
      <c r="A155" s="36"/>
      <c r="B155" s="37"/>
      <c r="C155" s="180" t="s">
        <v>365</v>
      </c>
      <c r="D155" s="180" t="s">
        <v>229</v>
      </c>
      <c r="E155" s="181" t="s">
        <v>3752</v>
      </c>
      <c r="F155" s="182" t="s">
        <v>3753</v>
      </c>
      <c r="G155" s="183" t="s">
        <v>261</v>
      </c>
      <c r="H155" s="184">
        <v>36</v>
      </c>
      <c r="I155" s="185"/>
      <c r="J155" s="186">
        <f>ROUND(I155*H155,2)</f>
        <v>0</v>
      </c>
      <c r="K155" s="182" t="s">
        <v>233</v>
      </c>
      <c r="L155" s="41"/>
      <c r="M155" s="187" t="s">
        <v>19</v>
      </c>
      <c r="N155" s="188" t="s">
        <v>44</v>
      </c>
      <c r="O155" s="66"/>
      <c r="P155" s="189">
        <f>O155*H155</f>
        <v>0</v>
      </c>
      <c r="Q155" s="189">
        <v>0</v>
      </c>
      <c r="R155" s="189">
        <f>Q155*H155</f>
        <v>0</v>
      </c>
      <c r="S155" s="189">
        <v>0</v>
      </c>
      <c r="T155" s="190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91" t="s">
        <v>234</v>
      </c>
      <c r="AT155" s="191" t="s">
        <v>229</v>
      </c>
      <c r="AU155" s="191" t="s">
        <v>82</v>
      </c>
      <c r="AY155" s="19" t="s">
        <v>226</v>
      </c>
      <c r="BE155" s="192">
        <f>IF(N155="základní",J155,0)</f>
        <v>0</v>
      </c>
      <c r="BF155" s="192">
        <f>IF(N155="snížená",J155,0)</f>
        <v>0</v>
      </c>
      <c r="BG155" s="192">
        <f>IF(N155="zákl. přenesená",J155,0)</f>
        <v>0</v>
      </c>
      <c r="BH155" s="192">
        <f>IF(N155="sníž. přenesená",J155,0)</f>
        <v>0</v>
      </c>
      <c r="BI155" s="192">
        <f>IF(N155="nulová",J155,0)</f>
        <v>0</v>
      </c>
      <c r="BJ155" s="19" t="s">
        <v>80</v>
      </c>
      <c r="BK155" s="192">
        <f>ROUND(I155*H155,2)</f>
        <v>0</v>
      </c>
      <c r="BL155" s="19" t="s">
        <v>234</v>
      </c>
      <c r="BM155" s="191" t="s">
        <v>5661</v>
      </c>
    </row>
    <row r="156" spans="1:65" s="2" customFormat="1" ht="11.25">
      <c r="A156" s="36"/>
      <c r="B156" s="37"/>
      <c r="C156" s="38"/>
      <c r="D156" s="193" t="s">
        <v>236</v>
      </c>
      <c r="E156" s="38"/>
      <c r="F156" s="194" t="s">
        <v>3755</v>
      </c>
      <c r="G156" s="38"/>
      <c r="H156" s="38"/>
      <c r="I156" s="195"/>
      <c r="J156" s="38"/>
      <c r="K156" s="38"/>
      <c r="L156" s="41"/>
      <c r="M156" s="196"/>
      <c r="N156" s="197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236</v>
      </c>
      <c r="AU156" s="19" t="s">
        <v>82</v>
      </c>
    </row>
    <row r="157" spans="1:65" s="2" customFormat="1" ht="16.5" customHeight="1">
      <c r="A157" s="36"/>
      <c r="B157" s="37"/>
      <c r="C157" s="231" t="s">
        <v>371</v>
      </c>
      <c r="D157" s="231" t="s">
        <v>242</v>
      </c>
      <c r="E157" s="232" t="s">
        <v>3756</v>
      </c>
      <c r="F157" s="233" t="s">
        <v>3757</v>
      </c>
      <c r="G157" s="234" t="s">
        <v>261</v>
      </c>
      <c r="H157" s="235">
        <v>20</v>
      </c>
      <c r="I157" s="236"/>
      <c r="J157" s="237">
        <f>ROUND(I157*H157,2)</f>
        <v>0</v>
      </c>
      <c r="K157" s="233" t="s">
        <v>233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1.2E-4</v>
      </c>
      <c r="R157" s="189">
        <f>Q157*H157</f>
        <v>2.4000000000000002E-3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246</v>
      </c>
      <c r="AT157" s="191" t="s">
        <v>242</v>
      </c>
      <c r="AU157" s="191" t="s">
        <v>82</v>
      </c>
      <c r="AY157" s="19" t="s">
        <v>226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234</v>
      </c>
      <c r="BM157" s="191" t="s">
        <v>5662</v>
      </c>
    </row>
    <row r="158" spans="1:65" s="2" customFormat="1" ht="16.5" customHeight="1">
      <c r="A158" s="36"/>
      <c r="B158" s="37"/>
      <c r="C158" s="231" t="s">
        <v>374</v>
      </c>
      <c r="D158" s="231" t="s">
        <v>242</v>
      </c>
      <c r="E158" s="232" t="s">
        <v>3759</v>
      </c>
      <c r="F158" s="233" t="s">
        <v>3760</v>
      </c>
      <c r="G158" s="234" t="s">
        <v>261</v>
      </c>
      <c r="H158" s="235">
        <v>16</v>
      </c>
      <c r="I158" s="236"/>
      <c r="J158" s="237">
        <f>ROUND(I158*H158,2)</f>
        <v>0</v>
      </c>
      <c r="K158" s="233" t="s">
        <v>233</v>
      </c>
      <c r="L158" s="238"/>
      <c r="M158" s="239" t="s">
        <v>19</v>
      </c>
      <c r="N158" s="240" t="s">
        <v>44</v>
      </c>
      <c r="O158" s="66"/>
      <c r="P158" s="189">
        <f>O158*H158</f>
        <v>0</v>
      </c>
      <c r="Q158" s="189">
        <v>1.3999999999999999E-4</v>
      </c>
      <c r="R158" s="189">
        <f>Q158*H158</f>
        <v>2.2399999999999998E-3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246</v>
      </c>
      <c r="AT158" s="191" t="s">
        <v>242</v>
      </c>
      <c r="AU158" s="191" t="s">
        <v>82</v>
      </c>
      <c r="AY158" s="19" t="s">
        <v>226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234</v>
      </c>
      <c r="BM158" s="191" t="s">
        <v>5663</v>
      </c>
    </row>
    <row r="159" spans="1:65" s="2" customFormat="1" ht="24.2" customHeight="1">
      <c r="A159" s="36"/>
      <c r="B159" s="37"/>
      <c r="C159" s="180" t="s">
        <v>380</v>
      </c>
      <c r="D159" s="180" t="s">
        <v>229</v>
      </c>
      <c r="E159" s="181" t="s">
        <v>3779</v>
      </c>
      <c r="F159" s="182" t="s">
        <v>3780</v>
      </c>
      <c r="G159" s="183" t="s">
        <v>261</v>
      </c>
      <c r="H159" s="184">
        <v>1</v>
      </c>
      <c r="I159" s="185"/>
      <c r="J159" s="186">
        <f>ROUND(I159*H159,2)</f>
        <v>0</v>
      </c>
      <c r="K159" s="182" t="s">
        <v>233</v>
      </c>
      <c r="L159" s="41"/>
      <c r="M159" s="187" t="s">
        <v>19</v>
      </c>
      <c r="N159" s="188" t="s">
        <v>44</v>
      </c>
      <c r="O159" s="66"/>
      <c r="P159" s="189">
        <f>O159*H159</f>
        <v>0</v>
      </c>
      <c r="Q159" s="189">
        <v>0</v>
      </c>
      <c r="R159" s="189">
        <f>Q159*H159</f>
        <v>0</v>
      </c>
      <c r="S159" s="189">
        <v>0</v>
      </c>
      <c r="T159" s="190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91" t="s">
        <v>234</v>
      </c>
      <c r="AT159" s="191" t="s">
        <v>229</v>
      </c>
      <c r="AU159" s="191" t="s">
        <v>82</v>
      </c>
      <c r="AY159" s="19" t="s">
        <v>226</v>
      </c>
      <c r="BE159" s="192">
        <f>IF(N159="základní",J159,0)</f>
        <v>0</v>
      </c>
      <c r="BF159" s="192">
        <f>IF(N159="snížená",J159,0)</f>
        <v>0</v>
      </c>
      <c r="BG159" s="192">
        <f>IF(N159="zákl. přenesená",J159,0)</f>
        <v>0</v>
      </c>
      <c r="BH159" s="192">
        <f>IF(N159="sníž. přenesená",J159,0)</f>
        <v>0</v>
      </c>
      <c r="BI159" s="192">
        <f>IF(N159="nulová",J159,0)</f>
        <v>0</v>
      </c>
      <c r="BJ159" s="19" t="s">
        <v>80</v>
      </c>
      <c r="BK159" s="192">
        <f>ROUND(I159*H159,2)</f>
        <v>0</v>
      </c>
      <c r="BL159" s="19" t="s">
        <v>234</v>
      </c>
      <c r="BM159" s="191" t="s">
        <v>5664</v>
      </c>
    </row>
    <row r="160" spans="1:65" s="2" customFormat="1" ht="11.25">
      <c r="A160" s="36"/>
      <c r="B160" s="37"/>
      <c r="C160" s="38"/>
      <c r="D160" s="193" t="s">
        <v>236</v>
      </c>
      <c r="E160" s="38"/>
      <c r="F160" s="194" t="s">
        <v>3782</v>
      </c>
      <c r="G160" s="38"/>
      <c r="H160" s="38"/>
      <c r="I160" s="195"/>
      <c r="J160" s="38"/>
      <c r="K160" s="38"/>
      <c r="L160" s="41"/>
      <c r="M160" s="196"/>
      <c r="N160" s="197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236</v>
      </c>
      <c r="AU160" s="19" t="s">
        <v>82</v>
      </c>
    </row>
    <row r="161" spans="1:65" s="2" customFormat="1" ht="33" customHeight="1">
      <c r="A161" s="36"/>
      <c r="B161" s="37"/>
      <c r="C161" s="180" t="s">
        <v>383</v>
      </c>
      <c r="D161" s="180" t="s">
        <v>229</v>
      </c>
      <c r="E161" s="181" t="s">
        <v>5665</v>
      </c>
      <c r="F161" s="182" t="s">
        <v>5666</v>
      </c>
      <c r="G161" s="183" t="s">
        <v>261</v>
      </c>
      <c r="H161" s="184">
        <v>1</v>
      </c>
      <c r="I161" s="185"/>
      <c r="J161" s="186">
        <f>ROUND(I161*H161,2)</f>
        <v>0</v>
      </c>
      <c r="K161" s="182" t="s">
        <v>233</v>
      </c>
      <c r="L161" s="41"/>
      <c r="M161" s="187" t="s">
        <v>19</v>
      </c>
      <c r="N161" s="188" t="s">
        <v>44</v>
      </c>
      <c r="O161" s="66"/>
      <c r="P161" s="189">
        <f>O161*H161</f>
        <v>0</v>
      </c>
      <c r="Q161" s="189">
        <v>0</v>
      </c>
      <c r="R161" s="189">
        <f>Q161*H161</f>
        <v>0</v>
      </c>
      <c r="S161" s="189">
        <v>0</v>
      </c>
      <c r="T161" s="190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91" t="s">
        <v>234</v>
      </c>
      <c r="AT161" s="191" t="s">
        <v>229</v>
      </c>
      <c r="AU161" s="191" t="s">
        <v>82</v>
      </c>
      <c r="AY161" s="19" t="s">
        <v>226</v>
      </c>
      <c r="BE161" s="192">
        <f>IF(N161="základní",J161,0)</f>
        <v>0</v>
      </c>
      <c r="BF161" s="192">
        <f>IF(N161="snížená",J161,0)</f>
        <v>0</v>
      </c>
      <c r="BG161" s="192">
        <f>IF(N161="zákl. přenesená",J161,0)</f>
        <v>0</v>
      </c>
      <c r="BH161" s="192">
        <f>IF(N161="sníž. přenesená",J161,0)</f>
        <v>0</v>
      </c>
      <c r="BI161" s="192">
        <f>IF(N161="nulová",J161,0)</f>
        <v>0</v>
      </c>
      <c r="BJ161" s="19" t="s">
        <v>80</v>
      </c>
      <c r="BK161" s="192">
        <f>ROUND(I161*H161,2)</f>
        <v>0</v>
      </c>
      <c r="BL161" s="19" t="s">
        <v>234</v>
      </c>
      <c r="BM161" s="191" t="s">
        <v>5667</v>
      </c>
    </row>
    <row r="162" spans="1:65" s="2" customFormat="1" ht="11.25">
      <c r="A162" s="36"/>
      <c r="B162" s="37"/>
      <c r="C162" s="38"/>
      <c r="D162" s="193" t="s">
        <v>236</v>
      </c>
      <c r="E162" s="38"/>
      <c r="F162" s="194" t="s">
        <v>5668</v>
      </c>
      <c r="G162" s="38"/>
      <c r="H162" s="38"/>
      <c r="I162" s="195"/>
      <c r="J162" s="38"/>
      <c r="K162" s="38"/>
      <c r="L162" s="41"/>
      <c r="M162" s="196"/>
      <c r="N162" s="197"/>
      <c r="O162" s="66"/>
      <c r="P162" s="66"/>
      <c r="Q162" s="66"/>
      <c r="R162" s="66"/>
      <c r="S162" s="66"/>
      <c r="T162" s="67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T162" s="19" t="s">
        <v>236</v>
      </c>
      <c r="AU162" s="19" t="s">
        <v>82</v>
      </c>
    </row>
    <row r="163" spans="1:65" s="2" customFormat="1" ht="24.2" customHeight="1">
      <c r="A163" s="36"/>
      <c r="B163" s="37"/>
      <c r="C163" s="180" t="s">
        <v>246</v>
      </c>
      <c r="D163" s="180" t="s">
        <v>229</v>
      </c>
      <c r="E163" s="181" t="s">
        <v>5669</v>
      </c>
      <c r="F163" s="182" t="s">
        <v>5670</v>
      </c>
      <c r="G163" s="183" t="s">
        <v>3789</v>
      </c>
      <c r="H163" s="264"/>
      <c r="I163" s="185"/>
      <c r="J163" s="186">
        <f>ROUND(I163*H163,2)</f>
        <v>0</v>
      </c>
      <c r="K163" s="182" t="s">
        <v>233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234</v>
      </c>
      <c r="AT163" s="191" t="s">
        <v>229</v>
      </c>
      <c r="AU163" s="191" t="s">
        <v>82</v>
      </c>
      <c r="AY163" s="19" t="s">
        <v>226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234</v>
      </c>
      <c r="BM163" s="191" t="s">
        <v>5671</v>
      </c>
    </row>
    <row r="164" spans="1:65" s="2" customFormat="1" ht="11.25">
      <c r="A164" s="36"/>
      <c r="B164" s="37"/>
      <c r="C164" s="38"/>
      <c r="D164" s="193" t="s">
        <v>236</v>
      </c>
      <c r="E164" s="38"/>
      <c r="F164" s="194" t="s">
        <v>5672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236</v>
      </c>
      <c r="AU164" s="19" t="s">
        <v>82</v>
      </c>
    </row>
    <row r="165" spans="1:65" s="12" customFormat="1" ht="25.9" customHeight="1">
      <c r="B165" s="164"/>
      <c r="C165" s="165"/>
      <c r="D165" s="166" t="s">
        <v>72</v>
      </c>
      <c r="E165" s="167" t="s">
        <v>242</v>
      </c>
      <c r="F165" s="167" t="s">
        <v>3853</v>
      </c>
      <c r="G165" s="165"/>
      <c r="H165" s="165"/>
      <c r="I165" s="168"/>
      <c r="J165" s="169">
        <f>BK165</f>
        <v>0</v>
      </c>
      <c r="K165" s="165"/>
      <c r="L165" s="170"/>
      <c r="M165" s="171"/>
      <c r="N165" s="172"/>
      <c r="O165" s="172"/>
      <c r="P165" s="173">
        <f>P166+P194</f>
        <v>0</v>
      </c>
      <c r="Q165" s="172"/>
      <c r="R165" s="173">
        <f>R166+R194</f>
        <v>2.8593594800000002</v>
      </c>
      <c r="S165" s="172"/>
      <c r="T165" s="174">
        <f>T166+T194</f>
        <v>0.72</v>
      </c>
      <c r="AR165" s="175" t="s">
        <v>90</v>
      </c>
      <c r="AT165" s="176" t="s">
        <v>72</v>
      </c>
      <c r="AU165" s="176" t="s">
        <v>73</v>
      </c>
      <c r="AY165" s="175" t="s">
        <v>226</v>
      </c>
      <c r="BK165" s="177">
        <f>BK166+BK194</f>
        <v>0</v>
      </c>
    </row>
    <row r="166" spans="1:65" s="12" customFormat="1" ht="22.9" customHeight="1">
      <c r="B166" s="164"/>
      <c r="C166" s="165"/>
      <c r="D166" s="166" t="s">
        <v>72</v>
      </c>
      <c r="E166" s="178" t="s">
        <v>3854</v>
      </c>
      <c r="F166" s="178" t="s">
        <v>3855</v>
      </c>
      <c r="G166" s="165"/>
      <c r="H166" s="165"/>
      <c r="I166" s="168"/>
      <c r="J166" s="179">
        <f>BK166</f>
        <v>0</v>
      </c>
      <c r="K166" s="165"/>
      <c r="L166" s="170"/>
      <c r="M166" s="171"/>
      <c r="N166" s="172"/>
      <c r="O166" s="172"/>
      <c r="P166" s="173">
        <f>SUM(P167:P193)</f>
        <v>0</v>
      </c>
      <c r="Q166" s="172"/>
      <c r="R166" s="173">
        <f>SUM(R167:R193)</f>
        <v>0.95700000000000007</v>
      </c>
      <c r="S166" s="172"/>
      <c r="T166" s="174">
        <f>SUM(T167:T193)</f>
        <v>0</v>
      </c>
      <c r="AR166" s="175" t="s">
        <v>90</v>
      </c>
      <c r="AT166" s="176" t="s">
        <v>72</v>
      </c>
      <c r="AU166" s="176" t="s">
        <v>80</v>
      </c>
      <c r="AY166" s="175" t="s">
        <v>226</v>
      </c>
      <c r="BK166" s="177">
        <f>SUM(BK167:BK193)</f>
        <v>0</v>
      </c>
    </row>
    <row r="167" spans="1:65" s="2" customFormat="1" ht="21.75" customHeight="1">
      <c r="A167" s="36"/>
      <c r="B167" s="37"/>
      <c r="C167" s="180" t="s">
        <v>390</v>
      </c>
      <c r="D167" s="180" t="s">
        <v>229</v>
      </c>
      <c r="E167" s="181" t="s">
        <v>5673</v>
      </c>
      <c r="F167" s="182" t="s">
        <v>5674</v>
      </c>
      <c r="G167" s="183" t="s">
        <v>261</v>
      </c>
      <c r="H167" s="184">
        <v>5</v>
      </c>
      <c r="I167" s="185"/>
      <c r="J167" s="186">
        <f>ROUND(I167*H167,2)</f>
        <v>0</v>
      </c>
      <c r="K167" s="182" t="s">
        <v>3796</v>
      </c>
      <c r="L167" s="41"/>
      <c r="M167" s="187" t="s">
        <v>19</v>
      </c>
      <c r="N167" s="188" t="s">
        <v>44</v>
      </c>
      <c r="O167" s="66"/>
      <c r="P167" s="189">
        <f>O167*H167</f>
        <v>0</v>
      </c>
      <c r="Q167" s="189">
        <v>0</v>
      </c>
      <c r="R167" s="189">
        <f>Q167*H167</f>
        <v>0</v>
      </c>
      <c r="S167" s="189">
        <v>0</v>
      </c>
      <c r="T167" s="190">
        <f>S167*H167</f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91" t="s">
        <v>1170</v>
      </c>
      <c r="AT167" s="191" t="s">
        <v>229</v>
      </c>
      <c r="AU167" s="191" t="s">
        <v>82</v>
      </c>
      <c r="AY167" s="19" t="s">
        <v>226</v>
      </c>
      <c r="BE167" s="192">
        <f>IF(N167="základní",J167,0)</f>
        <v>0</v>
      </c>
      <c r="BF167" s="192">
        <f>IF(N167="snížená",J167,0)</f>
        <v>0</v>
      </c>
      <c r="BG167" s="192">
        <f>IF(N167="zákl. přenesená",J167,0)</f>
        <v>0</v>
      </c>
      <c r="BH167" s="192">
        <f>IF(N167="sníž. přenesená",J167,0)</f>
        <v>0</v>
      </c>
      <c r="BI167" s="192">
        <f>IF(N167="nulová",J167,0)</f>
        <v>0</v>
      </c>
      <c r="BJ167" s="19" t="s">
        <v>80</v>
      </c>
      <c r="BK167" s="192">
        <f>ROUND(I167*H167,2)</f>
        <v>0</v>
      </c>
      <c r="BL167" s="19" t="s">
        <v>1170</v>
      </c>
      <c r="BM167" s="191" t="s">
        <v>5675</v>
      </c>
    </row>
    <row r="168" spans="1:65" s="2" customFormat="1" ht="11.25">
      <c r="A168" s="36"/>
      <c r="B168" s="37"/>
      <c r="C168" s="38"/>
      <c r="D168" s="193" t="s">
        <v>236</v>
      </c>
      <c r="E168" s="38"/>
      <c r="F168" s="194" t="s">
        <v>5676</v>
      </c>
      <c r="G168" s="38"/>
      <c r="H168" s="38"/>
      <c r="I168" s="195"/>
      <c r="J168" s="38"/>
      <c r="K168" s="38"/>
      <c r="L168" s="41"/>
      <c r="M168" s="196"/>
      <c r="N168" s="197"/>
      <c r="O168" s="66"/>
      <c r="P168" s="66"/>
      <c r="Q168" s="66"/>
      <c r="R168" s="66"/>
      <c r="S168" s="66"/>
      <c r="T168" s="67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9" t="s">
        <v>236</v>
      </c>
      <c r="AU168" s="19" t="s">
        <v>82</v>
      </c>
    </row>
    <row r="169" spans="1:65" s="2" customFormat="1" ht="16.5" customHeight="1">
      <c r="A169" s="36"/>
      <c r="B169" s="37"/>
      <c r="C169" s="180" t="s">
        <v>397</v>
      </c>
      <c r="D169" s="180" t="s">
        <v>229</v>
      </c>
      <c r="E169" s="181" t="s">
        <v>5677</v>
      </c>
      <c r="F169" s="182" t="s">
        <v>5678</v>
      </c>
      <c r="G169" s="183" t="s">
        <v>261</v>
      </c>
      <c r="H169" s="184">
        <v>7</v>
      </c>
      <c r="I169" s="185"/>
      <c r="J169" s="186">
        <f>ROUND(I169*H169,2)</f>
        <v>0</v>
      </c>
      <c r="K169" s="182" t="s">
        <v>233</v>
      </c>
      <c r="L169" s="41"/>
      <c r="M169" s="187" t="s">
        <v>19</v>
      </c>
      <c r="N169" s="188" t="s">
        <v>44</v>
      </c>
      <c r="O169" s="66"/>
      <c r="P169" s="189">
        <f>O169*H169</f>
        <v>0</v>
      </c>
      <c r="Q169" s="189">
        <v>0</v>
      </c>
      <c r="R169" s="189">
        <f>Q169*H169</f>
        <v>0</v>
      </c>
      <c r="S169" s="189">
        <v>0</v>
      </c>
      <c r="T169" s="190">
        <f>S169*H169</f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91" t="s">
        <v>1170</v>
      </c>
      <c r="AT169" s="191" t="s">
        <v>229</v>
      </c>
      <c r="AU169" s="191" t="s">
        <v>82</v>
      </c>
      <c r="AY169" s="19" t="s">
        <v>226</v>
      </c>
      <c r="BE169" s="192">
        <f>IF(N169="základní",J169,0)</f>
        <v>0</v>
      </c>
      <c r="BF169" s="192">
        <f>IF(N169="snížená",J169,0)</f>
        <v>0</v>
      </c>
      <c r="BG169" s="192">
        <f>IF(N169="zákl. přenesená",J169,0)</f>
        <v>0</v>
      </c>
      <c r="BH169" s="192">
        <f>IF(N169="sníž. přenesená",J169,0)</f>
        <v>0</v>
      </c>
      <c r="BI169" s="192">
        <f>IF(N169="nulová",J169,0)</f>
        <v>0</v>
      </c>
      <c r="BJ169" s="19" t="s">
        <v>80</v>
      </c>
      <c r="BK169" s="192">
        <f>ROUND(I169*H169,2)</f>
        <v>0</v>
      </c>
      <c r="BL169" s="19" t="s">
        <v>1170</v>
      </c>
      <c r="BM169" s="191" t="s">
        <v>5679</v>
      </c>
    </row>
    <row r="170" spans="1:65" s="2" customFormat="1" ht="11.25">
      <c r="A170" s="36"/>
      <c r="B170" s="37"/>
      <c r="C170" s="38"/>
      <c r="D170" s="193" t="s">
        <v>236</v>
      </c>
      <c r="E170" s="38"/>
      <c r="F170" s="194" t="s">
        <v>5680</v>
      </c>
      <c r="G170" s="38"/>
      <c r="H170" s="38"/>
      <c r="I170" s="195"/>
      <c r="J170" s="38"/>
      <c r="K170" s="38"/>
      <c r="L170" s="41"/>
      <c r="M170" s="196"/>
      <c r="N170" s="197"/>
      <c r="O170" s="66"/>
      <c r="P170" s="66"/>
      <c r="Q170" s="66"/>
      <c r="R170" s="66"/>
      <c r="S170" s="66"/>
      <c r="T170" s="67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T170" s="19" t="s">
        <v>236</v>
      </c>
      <c r="AU170" s="19" t="s">
        <v>82</v>
      </c>
    </row>
    <row r="171" spans="1:65" s="2" customFormat="1" ht="19.5">
      <c r="A171" s="36"/>
      <c r="B171" s="37"/>
      <c r="C171" s="38"/>
      <c r="D171" s="200" t="s">
        <v>737</v>
      </c>
      <c r="E171" s="38"/>
      <c r="F171" s="249" t="s">
        <v>5681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737</v>
      </c>
      <c r="AU171" s="19" t="s">
        <v>82</v>
      </c>
    </row>
    <row r="172" spans="1:65" s="2" customFormat="1" ht="16.5" customHeight="1">
      <c r="A172" s="36"/>
      <c r="B172" s="37"/>
      <c r="C172" s="180" t="s">
        <v>403</v>
      </c>
      <c r="D172" s="180" t="s">
        <v>229</v>
      </c>
      <c r="E172" s="181" t="s">
        <v>5682</v>
      </c>
      <c r="F172" s="182" t="s">
        <v>5683</v>
      </c>
      <c r="G172" s="183" t="s">
        <v>261</v>
      </c>
      <c r="H172" s="184">
        <v>7</v>
      </c>
      <c r="I172" s="185"/>
      <c r="J172" s="186">
        <f>ROUND(I172*H172,2)</f>
        <v>0</v>
      </c>
      <c r="K172" s="182" t="s">
        <v>233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1170</v>
      </c>
      <c r="AT172" s="191" t="s">
        <v>229</v>
      </c>
      <c r="AU172" s="191" t="s">
        <v>82</v>
      </c>
      <c r="AY172" s="19" t="s">
        <v>226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1170</v>
      </c>
      <c r="BM172" s="191" t="s">
        <v>5684</v>
      </c>
    </row>
    <row r="173" spans="1:65" s="2" customFormat="1" ht="11.25">
      <c r="A173" s="36"/>
      <c r="B173" s="37"/>
      <c r="C173" s="38"/>
      <c r="D173" s="193" t="s">
        <v>236</v>
      </c>
      <c r="E173" s="38"/>
      <c r="F173" s="194" t="s">
        <v>5685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236</v>
      </c>
      <c r="AU173" s="19" t="s">
        <v>82</v>
      </c>
    </row>
    <row r="174" spans="1:65" s="2" customFormat="1" ht="19.5">
      <c r="A174" s="36"/>
      <c r="B174" s="37"/>
      <c r="C174" s="38"/>
      <c r="D174" s="200" t="s">
        <v>737</v>
      </c>
      <c r="E174" s="38"/>
      <c r="F174" s="249" t="s">
        <v>5686</v>
      </c>
      <c r="G174" s="38"/>
      <c r="H174" s="38"/>
      <c r="I174" s="195"/>
      <c r="J174" s="38"/>
      <c r="K174" s="38"/>
      <c r="L174" s="41"/>
      <c r="M174" s="196"/>
      <c r="N174" s="197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737</v>
      </c>
      <c r="AU174" s="19" t="s">
        <v>82</v>
      </c>
    </row>
    <row r="175" spans="1:65" s="2" customFormat="1" ht="16.5" customHeight="1">
      <c r="A175" s="36"/>
      <c r="B175" s="37"/>
      <c r="C175" s="231" t="s">
        <v>408</v>
      </c>
      <c r="D175" s="231" t="s">
        <v>242</v>
      </c>
      <c r="E175" s="232" t="s">
        <v>5687</v>
      </c>
      <c r="F175" s="233" t="s">
        <v>5688</v>
      </c>
      <c r="G175" s="234" t="s">
        <v>261</v>
      </c>
      <c r="H175" s="235">
        <v>6</v>
      </c>
      <c r="I175" s="236"/>
      <c r="J175" s="237">
        <f>ROUND(I175*H175,2)</f>
        <v>0</v>
      </c>
      <c r="K175" s="233" t="s">
        <v>233</v>
      </c>
      <c r="L175" s="238"/>
      <c r="M175" s="239" t="s">
        <v>19</v>
      </c>
      <c r="N175" s="240" t="s">
        <v>44</v>
      </c>
      <c r="O175" s="66"/>
      <c r="P175" s="189">
        <f>O175*H175</f>
        <v>0</v>
      </c>
      <c r="Q175" s="189">
        <v>0.127</v>
      </c>
      <c r="R175" s="189">
        <f>Q175*H175</f>
        <v>0.76200000000000001</v>
      </c>
      <c r="S175" s="189">
        <v>0</v>
      </c>
      <c r="T175" s="190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91" t="s">
        <v>5689</v>
      </c>
      <c r="AT175" s="191" t="s">
        <v>242</v>
      </c>
      <c r="AU175" s="191" t="s">
        <v>82</v>
      </c>
      <c r="AY175" s="19" t="s">
        <v>226</v>
      </c>
      <c r="BE175" s="192">
        <f>IF(N175="základní",J175,0)</f>
        <v>0</v>
      </c>
      <c r="BF175" s="192">
        <f>IF(N175="snížená",J175,0)</f>
        <v>0</v>
      </c>
      <c r="BG175" s="192">
        <f>IF(N175="zákl. přenesená",J175,0)</f>
        <v>0</v>
      </c>
      <c r="BH175" s="192">
        <f>IF(N175="sníž. přenesená",J175,0)</f>
        <v>0</v>
      </c>
      <c r="BI175" s="192">
        <f>IF(N175="nulová",J175,0)</f>
        <v>0</v>
      </c>
      <c r="BJ175" s="19" t="s">
        <v>80</v>
      </c>
      <c r="BK175" s="192">
        <f>ROUND(I175*H175,2)</f>
        <v>0</v>
      </c>
      <c r="BL175" s="19" t="s">
        <v>1170</v>
      </c>
      <c r="BM175" s="191" t="s">
        <v>5690</v>
      </c>
    </row>
    <row r="176" spans="1:65" s="2" customFormat="1" ht="16.5" customHeight="1">
      <c r="A176" s="36"/>
      <c r="B176" s="37"/>
      <c r="C176" s="180" t="s">
        <v>412</v>
      </c>
      <c r="D176" s="180" t="s">
        <v>229</v>
      </c>
      <c r="E176" s="181" t="s">
        <v>5691</v>
      </c>
      <c r="F176" s="182" t="s">
        <v>5692</v>
      </c>
      <c r="G176" s="183" t="s">
        <v>261</v>
      </c>
      <c r="H176" s="184">
        <v>1</v>
      </c>
      <c r="I176" s="185"/>
      <c r="J176" s="186">
        <f>ROUND(I176*H176,2)</f>
        <v>0</v>
      </c>
      <c r="K176" s="182" t="s">
        <v>3796</v>
      </c>
      <c r="L176" s="41"/>
      <c r="M176" s="187" t="s">
        <v>19</v>
      </c>
      <c r="N176" s="188" t="s">
        <v>44</v>
      </c>
      <c r="O176" s="66"/>
      <c r="P176" s="189">
        <f>O176*H176</f>
        <v>0</v>
      </c>
      <c r="Q176" s="189">
        <v>0</v>
      </c>
      <c r="R176" s="189">
        <f>Q176*H176</f>
        <v>0</v>
      </c>
      <c r="S176" s="189">
        <v>0</v>
      </c>
      <c r="T176" s="190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91" t="s">
        <v>1170</v>
      </c>
      <c r="AT176" s="191" t="s">
        <v>229</v>
      </c>
      <c r="AU176" s="191" t="s">
        <v>82</v>
      </c>
      <c r="AY176" s="19" t="s">
        <v>226</v>
      </c>
      <c r="BE176" s="192">
        <f>IF(N176="základní",J176,0)</f>
        <v>0</v>
      </c>
      <c r="BF176" s="192">
        <f>IF(N176="snížená",J176,0)</f>
        <v>0</v>
      </c>
      <c r="BG176" s="192">
        <f>IF(N176="zákl. přenesená",J176,0)</f>
        <v>0</v>
      </c>
      <c r="BH176" s="192">
        <f>IF(N176="sníž. přenesená",J176,0)</f>
        <v>0</v>
      </c>
      <c r="BI176" s="192">
        <f>IF(N176="nulová",J176,0)</f>
        <v>0</v>
      </c>
      <c r="BJ176" s="19" t="s">
        <v>80</v>
      </c>
      <c r="BK176" s="192">
        <f>ROUND(I176*H176,2)</f>
        <v>0</v>
      </c>
      <c r="BL176" s="19" t="s">
        <v>1170</v>
      </c>
      <c r="BM176" s="191" t="s">
        <v>5693</v>
      </c>
    </row>
    <row r="177" spans="1:65" s="2" customFormat="1" ht="11.25">
      <c r="A177" s="36"/>
      <c r="B177" s="37"/>
      <c r="C177" s="38"/>
      <c r="D177" s="193" t="s">
        <v>236</v>
      </c>
      <c r="E177" s="38"/>
      <c r="F177" s="194" t="s">
        <v>5694</v>
      </c>
      <c r="G177" s="38"/>
      <c r="H177" s="38"/>
      <c r="I177" s="195"/>
      <c r="J177" s="38"/>
      <c r="K177" s="38"/>
      <c r="L177" s="41"/>
      <c r="M177" s="196"/>
      <c r="N177" s="197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236</v>
      </c>
      <c r="AU177" s="19" t="s">
        <v>82</v>
      </c>
    </row>
    <row r="178" spans="1:65" s="2" customFormat="1" ht="29.25">
      <c r="A178" s="36"/>
      <c r="B178" s="37"/>
      <c r="C178" s="38"/>
      <c r="D178" s="200" t="s">
        <v>737</v>
      </c>
      <c r="E178" s="38"/>
      <c r="F178" s="249" t="s">
        <v>5695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737</v>
      </c>
      <c r="AU178" s="19" t="s">
        <v>82</v>
      </c>
    </row>
    <row r="179" spans="1:65" s="2" customFormat="1" ht="16.5" customHeight="1">
      <c r="A179" s="36"/>
      <c r="B179" s="37"/>
      <c r="C179" s="180" t="s">
        <v>417</v>
      </c>
      <c r="D179" s="180" t="s">
        <v>229</v>
      </c>
      <c r="E179" s="181" t="s">
        <v>5696</v>
      </c>
      <c r="F179" s="182" t="s">
        <v>5697</v>
      </c>
      <c r="G179" s="183" t="s">
        <v>261</v>
      </c>
      <c r="H179" s="184">
        <v>5</v>
      </c>
      <c r="I179" s="185"/>
      <c r="J179" s="186">
        <f>ROUND(I179*H179,2)</f>
        <v>0</v>
      </c>
      <c r="K179" s="182" t="s">
        <v>233</v>
      </c>
      <c r="L179" s="41"/>
      <c r="M179" s="187" t="s">
        <v>19</v>
      </c>
      <c r="N179" s="188" t="s">
        <v>44</v>
      </c>
      <c r="O179" s="66"/>
      <c r="P179" s="189">
        <f>O179*H179</f>
        <v>0</v>
      </c>
      <c r="Q179" s="189">
        <v>0</v>
      </c>
      <c r="R179" s="189">
        <f>Q179*H179</f>
        <v>0</v>
      </c>
      <c r="S179" s="189">
        <v>0</v>
      </c>
      <c r="T179" s="190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91" t="s">
        <v>1170</v>
      </c>
      <c r="AT179" s="191" t="s">
        <v>229</v>
      </c>
      <c r="AU179" s="191" t="s">
        <v>82</v>
      </c>
      <c r="AY179" s="19" t="s">
        <v>226</v>
      </c>
      <c r="BE179" s="192">
        <f>IF(N179="základní",J179,0)</f>
        <v>0</v>
      </c>
      <c r="BF179" s="192">
        <f>IF(N179="snížená",J179,0)</f>
        <v>0</v>
      </c>
      <c r="BG179" s="192">
        <f>IF(N179="zákl. přenesená",J179,0)</f>
        <v>0</v>
      </c>
      <c r="BH179" s="192">
        <f>IF(N179="sníž. přenesená",J179,0)</f>
        <v>0</v>
      </c>
      <c r="BI179" s="192">
        <f>IF(N179="nulová",J179,0)</f>
        <v>0</v>
      </c>
      <c r="BJ179" s="19" t="s">
        <v>80</v>
      </c>
      <c r="BK179" s="192">
        <f>ROUND(I179*H179,2)</f>
        <v>0</v>
      </c>
      <c r="BL179" s="19" t="s">
        <v>1170</v>
      </c>
      <c r="BM179" s="191" t="s">
        <v>5698</v>
      </c>
    </row>
    <row r="180" spans="1:65" s="2" customFormat="1" ht="11.25">
      <c r="A180" s="36"/>
      <c r="B180" s="37"/>
      <c r="C180" s="38"/>
      <c r="D180" s="193" t="s">
        <v>236</v>
      </c>
      <c r="E180" s="38"/>
      <c r="F180" s="194" t="s">
        <v>5699</v>
      </c>
      <c r="G180" s="38"/>
      <c r="H180" s="38"/>
      <c r="I180" s="195"/>
      <c r="J180" s="38"/>
      <c r="K180" s="38"/>
      <c r="L180" s="41"/>
      <c r="M180" s="196"/>
      <c r="N180" s="197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236</v>
      </c>
      <c r="AU180" s="19" t="s">
        <v>82</v>
      </c>
    </row>
    <row r="181" spans="1:65" s="2" customFormat="1" ht="16.5" customHeight="1">
      <c r="A181" s="36"/>
      <c r="B181" s="37"/>
      <c r="C181" s="231" t="s">
        <v>425</v>
      </c>
      <c r="D181" s="231" t="s">
        <v>242</v>
      </c>
      <c r="E181" s="232" t="s">
        <v>5700</v>
      </c>
      <c r="F181" s="233" t="s">
        <v>5701</v>
      </c>
      <c r="G181" s="234" t="s">
        <v>261</v>
      </c>
      <c r="H181" s="235">
        <v>4</v>
      </c>
      <c r="I181" s="236"/>
      <c r="J181" s="237">
        <f>ROUND(I181*H181,2)</f>
        <v>0</v>
      </c>
      <c r="K181" s="233" t="s">
        <v>233</v>
      </c>
      <c r="L181" s="238"/>
      <c r="M181" s="239" t="s">
        <v>19</v>
      </c>
      <c r="N181" s="240" t="s">
        <v>44</v>
      </c>
      <c r="O181" s="66"/>
      <c r="P181" s="189">
        <f>O181*H181</f>
        <v>0</v>
      </c>
      <c r="Q181" s="189">
        <v>1.8499999999999999E-2</v>
      </c>
      <c r="R181" s="189">
        <f>Q181*H181</f>
        <v>7.3999999999999996E-2</v>
      </c>
      <c r="S181" s="189">
        <v>0</v>
      </c>
      <c r="T181" s="190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91" t="s">
        <v>2124</v>
      </c>
      <c r="AT181" s="191" t="s">
        <v>242</v>
      </c>
      <c r="AU181" s="191" t="s">
        <v>82</v>
      </c>
      <c r="AY181" s="19" t="s">
        <v>226</v>
      </c>
      <c r="BE181" s="192">
        <f>IF(N181="základní",J181,0)</f>
        <v>0</v>
      </c>
      <c r="BF181" s="192">
        <f>IF(N181="snížená",J181,0)</f>
        <v>0</v>
      </c>
      <c r="BG181" s="192">
        <f>IF(N181="zákl. přenesená",J181,0)</f>
        <v>0</v>
      </c>
      <c r="BH181" s="192">
        <f>IF(N181="sníž. přenesená",J181,0)</f>
        <v>0</v>
      </c>
      <c r="BI181" s="192">
        <f>IF(N181="nulová",J181,0)</f>
        <v>0</v>
      </c>
      <c r="BJ181" s="19" t="s">
        <v>80</v>
      </c>
      <c r="BK181" s="192">
        <f>ROUND(I181*H181,2)</f>
        <v>0</v>
      </c>
      <c r="BL181" s="19" t="s">
        <v>2124</v>
      </c>
      <c r="BM181" s="191" t="s">
        <v>5702</v>
      </c>
    </row>
    <row r="182" spans="1:65" s="2" customFormat="1" ht="19.5">
      <c r="A182" s="36"/>
      <c r="B182" s="37"/>
      <c r="C182" s="38"/>
      <c r="D182" s="200" t="s">
        <v>737</v>
      </c>
      <c r="E182" s="38"/>
      <c r="F182" s="249" t="s">
        <v>5703</v>
      </c>
      <c r="G182" s="38"/>
      <c r="H182" s="38"/>
      <c r="I182" s="195"/>
      <c r="J182" s="38"/>
      <c r="K182" s="38"/>
      <c r="L182" s="41"/>
      <c r="M182" s="196"/>
      <c r="N182" s="197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737</v>
      </c>
      <c r="AU182" s="19" t="s">
        <v>82</v>
      </c>
    </row>
    <row r="183" spans="1:65" s="2" customFormat="1" ht="16.5" customHeight="1">
      <c r="A183" s="36"/>
      <c r="B183" s="37"/>
      <c r="C183" s="180" t="s">
        <v>431</v>
      </c>
      <c r="D183" s="180" t="s">
        <v>229</v>
      </c>
      <c r="E183" s="181" t="s">
        <v>5704</v>
      </c>
      <c r="F183" s="182" t="s">
        <v>5705</v>
      </c>
      <c r="G183" s="183" t="s">
        <v>261</v>
      </c>
      <c r="H183" s="184">
        <v>3</v>
      </c>
      <c r="I183" s="185"/>
      <c r="J183" s="186">
        <f>ROUND(I183*H183,2)</f>
        <v>0</v>
      </c>
      <c r="K183" s="182" t="s">
        <v>233</v>
      </c>
      <c r="L183" s="41"/>
      <c r="M183" s="187" t="s">
        <v>19</v>
      </c>
      <c r="N183" s="188" t="s">
        <v>44</v>
      </c>
      <c r="O183" s="66"/>
      <c r="P183" s="189">
        <f>O183*H183</f>
        <v>0</v>
      </c>
      <c r="Q183" s="189">
        <v>0</v>
      </c>
      <c r="R183" s="189">
        <f>Q183*H183</f>
        <v>0</v>
      </c>
      <c r="S183" s="189">
        <v>0</v>
      </c>
      <c r="T183" s="190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91" t="s">
        <v>1170</v>
      </c>
      <c r="AT183" s="191" t="s">
        <v>229</v>
      </c>
      <c r="AU183" s="191" t="s">
        <v>82</v>
      </c>
      <c r="AY183" s="19" t="s">
        <v>226</v>
      </c>
      <c r="BE183" s="192">
        <f>IF(N183="základní",J183,0)</f>
        <v>0</v>
      </c>
      <c r="BF183" s="192">
        <f>IF(N183="snížená",J183,0)</f>
        <v>0</v>
      </c>
      <c r="BG183" s="192">
        <f>IF(N183="zákl. přenesená",J183,0)</f>
        <v>0</v>
      </c>
      <c r="BH183" s="192">
        <f>IF(N183="sníž. přenesená",J183,0)</f>
        <v>0</v>
      </c>
      <c r="BI183" s="192">
        <f>IF(N183="nulová",J183,0)</f>
        <v>0</v>
      </c>
      <c r="BJ183" s="19" t="s">
        <v>80</v>
      </c>
      <c r="BK183" s="192">
        <f>ROUND(I183*H183,2)</f>
        <v>0</v>
      </c>
      <c r="BL183" s="19" t="s">
        <v>1170</v>
      </c>
      <c r="BM183" s="191" t="s">
        <v>5706</v>
      </c>
    </row>
    <row r="184" spans="1:65" s="2" customFormat="1" ht="11.25">
      <c r="A184" s="36"/>
      <c r="B184" s="37"/>
      <c r="C184" s="38"/>
      <c r="D184" s="193" t="s">
        <v>236</v>
      </c>
      <c r="E184" s="38"/>
      <c r="F184" s="194" t="s">
        <v>5707</v>
      </c>
      <c r="G184" s="38"/>
      <c r="H184" s="38"/>
      <c r="I184" s="195"/>
      <c r="J184" s="38"/>
      <c r="K184" s="38"/>
      <c r="L184" s="41"/>
      <c r="M184" s="196"/>
      <c r="N184" s="197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236</v>
      </c>
      <c r="AU184" s="19" t="s">
        <v>82</v>
      </c>
    </row>
    <row r="185" spans="1:65" s="2" customFormat="1" ht="29.25">
      <c r="A185" s="36"/>
      <c r="B185" s="37"/>
      <c r="C185" s="38"/>
      <c r="D185" s="200" t="s">
        <v>737</v>
      </c>
      <c r="E185" s="38"/>
      <c r="F185" s="249" t="s">
        <v>5708</v>
      </c>
      <c r="G185" s="38"/>
      <c r="H185" s="38"/>
      <c r="I185" s="195"/>
      <c r="J185" s="38"/>
      <c r="K185" s="38"/>
      <c r="L185" s="41"/>
      <c r="M185" s="196"/>
      <c r="N185" s="197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737</v>
      </c>
      <c r="AU185" s="19" t="s">
        <v>82</v>
      </c>
    </row>
    <row r="186" spans="1:65" s="2" customFormat="1" ht="16.5" customHeight="1">
      <c r="A186" s="36"/>
      <c r="B186" s="37"/>
      <c r="C186" s="180" t="s">
        <v>443</v>
      </c>
      <c r="D186" s="180" t="s">
        <v>229</v>
      </c>
      <c r="E186" s="181" t="s">
        <v>5709</v>
      </c>
      <c r="F186" s="182" t="s">
        <v>5710</v>
      </c>
      <c r="G186" s="183" t="s">
        <v>261</v>
      </c>
      <c r="H186" s="184">
        <v>5</v>
      </c>
      <c r="I186" s="185"/>
      <c r="J186" s="186">
        <f>ROUND(I186*H186,2)</f>
        <v>0</v>
      </c>
      <c r="K186" s="182" t="s">
        <v>233</v>
      </c>
      <c r="L186" s="41"/>
      <c r="M186" s="187" t="s">
        <v>19</v>
      </c>
      <c r="N186" s="188" t="s">
        <v>44</v>
      </c>
      <c r="O186" s="66"/>
      <c r="P186" s="189">
        <f>O186*H186</f>
        <v>0</v>
      </c>
      <c r="Q186" s="189">
        <v>0</v>
      </c>
      <c r="R186" s="189">
        <f>Q186*H186</f>
        <v>0</v>
      </c>
      <c r="S186" s="189">
        <v>0</v>
      </c>
      <c r="T186" s="190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91" t="s">
        <v>1170</v>
      </c>
      <c r="AT186" s="191" t="s">
        <v>229</v>
      </c>
      <c r="AU186" s="191" t="s">
        <v>82</v>
      </c>
      <c r="AY186" s="19" t="s">
        <v>226</v>
      </c>
      <c r="BE186" s="192">
        <f>IF(N186="základní",J186,0)</f>
        <v>0</v>
      </c>
      <c r="BF186" s="192">
        <f>IF(N186="snížená",J186,0)</f>
        <v>0</v>
      </c>
      <c r="BG186" s="192">
        <f>IF(N186="zákl. přenesená",J186,0)</f>
        <v>0</v>
      </c>
      <c r="BH186" s="192">
        <f>IF(N186="sníž. přenesená",J186,0)</f>
        <v>0</v>
      </c>
      <c r="BI186" s="192">
        <f>IF(N186="nulová",J186,0)</f>
        <v>0</v>
      </c>
      <c r="BJ186" s="19" t="s">
        <v>80</v>
      </c>
      <c r="BK186" s="192">
        <f>ROUND(I186*H186,2)</f>
        <v>0</v>
      </c>
      <c r="BL186" s="19" t="s">
        <v>1170</v>
      </c>
      <c r="BM186" s="191" t="s">
        <v>5711</v>
      </c>
    </row>
    <row r="187" spans="1:65" s="2" customFormat="1" ht="11.25">
      <c r="A187" s="36"/>
      <c r="B187" s="37"/>
      <c r="C187" s="38"/>
      <c r="D187" s="193" t="s">
        <v>236</v>
      </c>
      <c r="E187" s="38"/>
      <c r="F187" s="194" t="s">
        <v>5712</v>
      </c>
      <c r="G187" s="38"/>
      <c r="H187" s="38"/>
      <c r="I187" s="195"/>
      <c r="J187" s="38"/>
      <c r="K187" s="38"/>
      <c r="L187" s="41"/>
      <c r="M187" s="196"/>
      <c r="N187" s="197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236</v>
      </c>
      <c r="AU187" s="19" t="s">
        <v>82</v>
      </c>
    </row>
    <row r="188" spans="1:65" s="2" customFormat="1" ht="16.5" customHeight="1">
      <c r="A188" s="36"/>
      <c r="B188" s="37"/>
      <c r="C188" s="231" t="s">
        <v>448</v>
      </c>
      <c r="D188" s="231" t="s">
        <v>242</v>
      </c>
      <c r="E188" s="232" t="s">
        <v>5713</v>
      </c>
      <c r="F188" s="233" t="s">
        <v>5714</v>
      </c>
      <c r="G188" s="234" t="s">
        <v>261</v>
      </c>
      <c r="H188" s="235">
        <v>4</v>
      </c>
      <c r="I188" s="236"/>
      <c r="J188" s="237">
        <f>ROUND(I188*H188,2)</f>
        <v>0</v>
      </c>
      <c r="K188" s="233" t="s">
        <v>233</v>
      </c>
      <c r="L188" s="238"/>
      <c r="M188" s="239" t="s">
        <v>19</v>
      </c>
      <c r="N188" s="240" t="s">
        <v>44</v>
      </c>
      <c r="O188" s="66"/>
      <c r="P188" s="189">
        <f>O188*H188</f>
        <v>0</v>
      </c>
      <c r="Q188" s="189">
        <v>2.3800000000000002E-2</v>
      </c>
      <c r="R188" s="189">
        <f>Q188*H188</f>
        <v>9.5200000000000007E-2</v>
      </c>
      <c r="S188" s="189">
        <v>0</v>
      </c>
      <c r="T188" s="190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91" t="s">
        <v>2124</v>
      </c>
      <c r="AT188" s="191" t="s">
        <v>242</v>
      </c>
      <c r="AU188" s="191" t="s">
        <v>82</v>
      </c>
      <c r="AY188" s="19" t="s">
        <v>226</v>
      </c>
      <c r="BE188" s="192">
        <f>IF(N188="základní",J188,0)</f>
        <v>0</v>
      </c>
      <c r="BF188" s="192">
        <f>IF(N188="snížená",J188,0)</f>
        <v>0</v>
      </c>
      <c r="BG188" s="192">
        <f>IF(N188="zákl. přenesená",J188,0)</f>
        <v>0</v>
      </c>
      <c r="BH188" s="192">
        <f>IF(N188="sníž. přenesená",J188,0)</f>
        <v>0</v>
      </c>
      <c r="BI188" s="192">
        <f>IF(N188="nulová",J188,0)</f>
        <v>0</v>
      </c>
      <c r="BJ188" s="19" t="s">
        <v>80</v>
      </c>
      <c r="BK188" s="192">
        <f>ROUND(I188*H188,2)</f>
        <v>0</v>
      </c>
      <c r="BL188" s="19" t="s">
        <v>2124</v>
      </c>
      <c r="BM188" s="191" t="s">
        <v>5715</v>
      </c>
    </row>
    <row r="189" spans="1:65" s="2" customFormat="1" ht="24.2" customHeight="1">
      <c r="A189" s="36"/>
      <c r="B189" s="37"/>
      <c r="C189" s="231" t="s">
        <v>452</v>
      </c>
      <c r="D189" s="231" t="s">
        <v>242</v>
      </c>
      <c r="E189" s="232" t="s">
        <v>5716</v>
      </c>
      <c r="F189" s="233" t="s">
        <v>5717</v>
      </c>
      <c r="G189" s="234" t="s">
        <v>261</v>
      </c>
      <c r="H189" s="235">
        <v>1</v>
      </c>
      <c r="I189" s="236"/>
      <c r="J189" s="237">
        <f>ROUND(I189*H189,2)</f>
        <v>0</v>
      </c>
      <c r="K189" s="233" t="s">
        <v>19</v>
      </c>
      <c r="L189" s="238"/>
      <c r="M189" s="239" t="s">
        <v>19</v>
      </c>
      <c r="N189" s="240" t="s">
        <v>44</v>
      </c>
      <c r="O189" s="66"/>
      <c r="P189" s="189">
        <f>O189*H189</f>
        <v>0</v>
      </c>
      <c r="Q189" s="189">
        <v>2.3800000000000002E-2</v>
      </c>
      <c r="R189" s="189">
        <f>Q189*H189</f>
        <v>2.3800000000000002E-2</v>
      </c>
      <c r="S189" s="189">
        <v>0</v>
      </c>
      <c r="T189" s="190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91" t="s">
        <v>2124</v>
      </c>
      <c r="AT189" s="191" t="s">
        <v>242</v>
      </c>
      <c r="AU189" s="191" t="s">
        <v>82</v>
      </c>
      <c r="AY189" s="19" t="s">
        <v>226</v>
      </c>
      <c r="BE189" s="192">
        <f>IF(N189="základní",J189,0)</f>
        <v>0</v>
      </c>
      <c r="BF189" s="192">
        <f>IF(N189="snížená",J189,0)</f>
        <v>0</v>
      </c>
      <c r="BG189" s="192">
        <f>IF(N189="zákl. přenesená",J189,0)</f>
        <v>0</v>
      </c>
      <c r="BH189" s="192">
        <f>IF(N189="sníž. přenesená",J189,0)</f>
        <v>0</v>
      </c>
      <c r="BI189" s="192">
        <f>IF(N189="nulová",J189,0)</f>
        <v>0</v>
      </c>
      <c r="BJ189" s="19" t="s">
        <v>80</v>
      </c>
      <c r="BK189" s="192">
        <f>ROUND(I189*H189,2)</f>
        <v>0</v>
      </c>
      <c r="BL189" s="19" t="s">
        <v>2124</v>
      </c>
      <c r="BM189" s="191" t="s">
        <v>5718</v>
      </c>
    </row>
    <row r="190" spans="1:65" s="2" customFormat="1" ht="16.5" customHeight="1">
      <c r="A190" s="36"/>
      <c r="B190" s="37"/>
      <c r="C190" s="180" t="s">
        <v>456</v>
      </c>
      <c r="D190" s="180" t="s">
        <v>229</v>
      </c>
      <c r="E190" s="181" t="s">
        <v>5719</v>
      </c>
      <c r="F190" s="182" t="s">
        <v>5720</v>
      </c>
      <c r="G190" s="183" t="s">
        <v>261</v>
      </c>
      <c r="H190" s="184">
        <v>5</v>
      </c>
      <c r="I190" s="185"/>
      <c r="J190" s="186">
        <f>ROUND(I190*H190,2)</f>
        <v>0</v>
      </c>
      <c r="K190" s="182" t="s">
        <v>233</v>
      </c>
      <c r="L190" s="41"/>
      <c r="M190" s="187" t="s">
        <v>19</v>
      </c>
      <c r="N190" s="188" t="s">
        <v>44</v>
      </c>
      <c r="O190" s="66"/>
      <c r="P190" s="189">
        <f>O190*H190</f>
        <v>0</v>
      </c>
      <c r="Q190" s="189">
        <v>0</v>
      </c>
      <c r="R190" s="189">
        <f>Q190*H190</f>
        <v>0</v>
      </c>
      <c r="S190" s="189">
        <v>0</v>
      </c>
      <c r="T190" s="190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91" t="s">
        <v>1170</v>
      </c>
      <c r="AT190" s="191" t="s">
        <v>229</v>
      </c>
      <c r="AU190" s="191" t="s">
        <v>82</v>
      </c>
      <c r="AY190" s="19" t="s">
        <v>226</v>
      </c>
      <c r="BE190" s="192">
        <f>IF(N190="základní",J190,0)</f>
        <v>0</v>
      </c>
      <c r="BF190" s="192">
        <f>IF(N190="snížená",J190,0)</f>
        <v>0</v>
      </c>
      <c r="BG190" s="192">
        <f>IF(N190="zákl. přenesená",J190,0)</f>
        <v>0</v>
      </c>
      <c r="BH190" s="192">
        <f>IF(N190="sníž. přenesená",J190,0)</f>
        <v>0</v>
      </c>
      <c r="BI190" s="192">
        <f>IF(N190="nulová",J190,0)</f>
        <v>0</v>
      </c>
      <c r="BJ190" s="19" t="s">
        <v>80</v>
      </c>
      <c r="BK190" s="192">
        <f>ROUND(I190*H190,2)</f>
        <v>0</v>
      </c>
      <c r="BL190" s="19" t="s">
        <v>1170</v>
      </c>
      <c r="BM190" s="191" t="s">
        <v>5721</v>
      </c>
    </row>
    <row r="191" spans="1:65" s="2" customFormat="1" ht="11.25">
      <c r="A191" s="36"/>
      <c r="B191" s="37"/>
      <c r="C191" s="38"/>
      <c r="D191" s="193" t="s">
        <v>236</v>
      </c>
      <c r="E191" s="38"/>
      <c r="F191" s="194" t="s">
        <v>5722</v>
      </c>
      <c r="G191" s="38"/>
      <c r="H191" s="38"/>
      <c r="I191" s="195"/>
      <c r="J191" s="38"/>
      <c r="K191" s="38"/>
      <c r="L191" s="41"/>
      <c r="M191" s="196"/>
      <c r="N191" s="197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236</v>
      </c>
      <c r="AU191" s="19" t="s">
        <v>82</v>
      </c>
    </row>
    <row r="192" spans="1:65" s="2" customFormat="1" ht="16.5" customHeight="1">
      <c r="A192" s="36"/>
      <c r="B192" s="37"/>
      <c r="C192" s="231" t="s">
        <v>463</v>
      </c>
      <c r="D192" s="231" t="s">
        <v>242</v>
      </c>
      <c r="E192" s="232" t="s">
        <v>5723</v>
      </c>
      <c r="F192" s="233" t="s">
        <v>5724</v>
      </c>
      <c r="G192" s="234" t="s">
        <v>261</v>
      </c>
      <c r="H192" s="235">
        <v>5</v>
      </c>
      <c r="I192" s="236"/>
      <c r="J192" s="237">
        <f>ROUND(I192*H192,2)</f>
        <v>0</v>
      </c>
      <c r="K192" s="233" t="s">
        <v>3467</v>
      </c>
      <c r="L192" s="238"/>
      <c r="M192" s="239" t="s">
        <v>19</v>
      </c>
      <c r="N192" s="240" t="s">
        <v>44</v>
      </c>
      <c r="O192" s="66"/>
      <c r="P192" s="189">
        <f>O192*H192</f>
        <v>0</v>
      </c>
      <c r="Q192" s="189">
        <v>4.0000000000000002E-4</v>
      </c>
      <c r="R192" s="189">
        <f>Q192*H192</f>
        <v>2E-3</v>
      </c>
      <c r="S192" s="189">
        <v>0</v>
      </c>
      <c r="T192" s="190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91" t="s">
        <v>5689</v>
      </c>
      <c r="AT192" s="191" t="s">
        <v>242</v>
      </c>
      <c r="AU192" s="191" t="s">
        <v>82</v>
      </c>
      <c r="AY192" s="19" t="s">
        <v>226</v>
      </c>
      <c r="BE192" s="192">
        <f>IF(N192="základní",J192,0)</f>
        <v>0</v>
      </c>
      <c r="BF192" s="192">
        <f>IF(N192="snížená",J192,0)</f>
        <v>0</v>
      </c>
      <c r="BG192" s="192">
        <f>IF(N192="zákl. přenesená",J192,0)</f>
        <v>0</v>
      </c>
      <c r="BH192" s="192">
        <f>IF(N192="sníž. přenesená",J192,0)</f>
        <v>0</v>
      </c>
      <c r="BI192" s="192">
        <f>IF(N192="nulová",J192,0)</f>
        <v>0</v>
      </c>
      <c r="BJ192" s="19" t="s">
        <v>80</v>
      </c>
      <c r="BK192" s="192">
        <f>ROUND(I192*H192,2)</f>
        <v>0</v>
      </c>
      <c r="BL192" s="19" t="s">
        <v>1170</v>
      </c>
      <c r="BM192" s="191" t="s">
        <v>5725</v>
      </c>
    </row>
    <row r="193" spans="1:65" s="2" customFormat="1" ht="19.5">
      <c r="A193" s="36"/>
      <c r="B193" s="37"/>
      <c r="C193" s="38"/>
      <c r="D193" s="200" t="s">
        <v>737</v>
      </c>
      <c r="E193" s="38"/>
      <c r="F193" s="249" t="s">
        <v>5726</v>
      </c>
      <c r="G193" s="38"/>
      <c r="H193" s="38"/>
      <c r="I193" s="195"/>
      <c r="J193" s="38"/>
      <c r="K193" s="38"/>
      <c r="L193" s="41"/>
      <c r="M193" s="196"/>
      <c r="N193" s="197"/>
      <c r="O193" s="66"/>
      <c r="P193" s="66"/>
      <c r="Q193" s="66"/>
      <c r="R193" s="66"/>
      <c r="S193" s="66"/>
      <c r="T193" s="67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9" t="s">
        <v>737</v>
      </c>
      <c r="AU193" s="19" t="s">
        <v>82</v>
      </c>
    </row>
    <row r="194" spans="1:65" s="12" customFormat="1" ht="22.9" customHeight="1">
      <c r="B194" s="164"/>
      <c r="C194" s="165"/>
      <c r="D194" s="166" t="s">
        <v>72</v>
      </c>
      <c r="E194" s="178" t="s">
        <v>3887</v>
      </c>
      <c r="F194" s="178" t="s">
        <v>3888</v>
      </c>
      <c r="G194" s="165"/>
      <c r="H194" s="165"/>
      <c r="I194" s="168"/>
      <c r="J194" s="179">
        <f>BK194</f>
        <v>0</v>
      </c>
      <c r="K194" s="165"/>
      <c r="L194" s="170"/>
      <c r="M194" s="171"/>
      <c r="N194" s="172"/>
      <c r="O194" s="172"/>
      <c r="P194" s="173">
        <f>SUM(P195:P247)</f>
        <v>0</v>
      </c>
      <c r="Q194" s="172"/>
      <c r="R194" s="173">
        <f>SUM(R195:R247)</f>
        <v>1.9023594800000001</v>
      </c>
      <c r="S194" s="172"/>
      <c r="T194" s="174">
        <f>SUM(T195:T247)</f>
        <v>0.72</v>
      </c>
      <c r="AR194" s="175" t="s">
        <v>90</v>
      </c>
      <c r="AT194" s="176" t="s">
        <v>72</v>
      </c>
      <c r="AU194" s="176" t="s">
        <v>80</v>
      </c>
      <c r="AY194" s="175" t="s">
        <v>226</v>
      </c>
      <c r="BK194" s="177">
        <f>SUM(BK195:BK247)</f>
        <v>0</v>
      </c>
    </row>
    <row r="195" spans="1:65" s="2" customFormat="1" ht="16.5" customHeight="1">
      <c r="A195" s="36"/>
      <c r="B195" s="37"/>
      <c r="C195" s="180" t="s">
        <v>470</v>
      </c>
      <c r="D195" s="180" t="s">
        <v>229</v>
      </c>
      <c r="E195" s="181" t="s">
        <v>5727</v>
      </c>
      <c r="F195" s="182" t="s">
        <v>5728</v>
      </c>
      <c r="G195" s="183" t="s">
        <v>5729</v>
      </c>
      <c r="H195" s="184">
        <v>0.45</v>
      </c>
      <c r="I195" s="185"/>
      <c r="J195" s="186">
        <f>ROUND(I195*H195,2)</f>
        <v>0</v>
      </c>
      <c r="K195" s="182" t="s">
        <v>233</v>
      </c>
      <c r="L195" s="41"/>
      <c r="M195" s="187" t="s">
        <v>19</v>
      </c>
      <c r="N195" s="188" t="s">
        <v>44</v>
      </c>
      <c r="O195" s="66"/>
      <c r="P195" s="189">
        <f>O195*H195</f>
        <v>0</v>
      </c>
      <c r="Q195" s="189">
        <v>8.8000000000000005E-3</v>
      </c>
      <c r="R195" s="189">
        <f>Q195*H195</f>
        <v>3.96E-3</v>
      </c>
      <c r="S195" s="189">
        <v>0</v>
      </c>
      <c r="T195" s="190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91" t="s">
        <v>1170</v>
      </c>
      <c r="AT195" s="191" t="s">
        <v>229</v>
      </c>
      <c r="AU195" s="191" t="s">
        <v>82</v>
      </c>
      <c r="AY195" s="19" t="s">
        <v>226</v>
      </c>
      <c r="BE195" s="192">
        <f>IF(N195="základní",J195,0)</f>
        <v>0</v>
      </c>
      <c r="BF195" s="192">
        <f>IF(N195="snížená",J195,0)</f>
        <v>0</v>
      </c>
      <c r="BG195" s="192">
        <f>IF(N195="zákl. přenesená",J195,0)</f>
        <v>0</v>
      </c>
      <c r="BH195" s="192">
        <f>IF(N195="sníž. přenesená",J195,0)</f>
        <v>0</v>
      </c>
      <c r="BI195" s="192">
        <f>IF(N195="nulová",J195,0)</f>
        <v>0</v>
      </c>
      <c r="BJ195" s="19" t="s">
        <v>80</v>
      </c>
      <c r="BK195" s="192">
        <f>ROUND(I195*H195,2)</f>
        <v>0</v>
      </c>
      <c r="BL195" s="19" t="s">
        <v>1170</v>
      </c>
      <c r="BM195" s="191" t="s">
        <v>5730</v>
      </c>
    </row>
    <row r="196" spans="1:65" s="2" customFormat="1" ht="11.25">
      <c r="A196" s="36"/>
      <c r="B196" s="37"/>
      <c r="C196" s="38"/>
      <c r="D196" s="193" t="s">
        <v>236</v>
      </c>
      <c r="E196" s="38"/>
      <c r="F196" s="194" t="s">
        <v>5731</v>
      </c>
      <c r="G196" s="38"/>
      <c r="H196" s="38"/>
      <c r="I196" s="195"/>
      <c r="J196" s="38"/>
      <c r="K196" s="38"/>
      <c r="L196" s="41"/>
      <c r="M196" s="196"/>
      <c r="N196" s="197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236</v>
      </c>
      <c r="AU196" s="19" t="s">
        <v>82</v>
      </c>
    </row>
    <row r="197" spans="1:65" s="2" customFormat="1" ht="16.5" customHeight="1">
      <c r="A197" s="36"/>
      <c r="B197" s="37"/>
      <c r="C197" s="180" t="s">
        <v>477</v>
      </c>
      <c r="D197" s="180" t="s">
        <v>229</v>
      </c>
      <c r="E197" s="181" t="s">
        <v>5732</v>
      </c>
      <c r="F197" s="182" t="s">
        <v>5733</v>
      </c>
      <c r="G197" s="183" t="s">
        <v>5729</v>
      </c>
      <c r="H197" s="184">
        <v>0.1</v>
      </c>
      <c r="I197" s="185"/>
      <c r="J197" s="186">
        <f>ROUND(I197*H197,2)</f>
        <v>0</v>
      </c>
      <c r="K197" s="182" t="s">
        <v>233</v>
      </c>
      <c r="L197" s="41"/>
      <c r="M197" s="187" t="s">
        <v>19</v>
      </c>
      <c r="N197" s="188" t="s">
        <v>44</v>
      </c>
      <c r="O197" s="66"/>
      <c r="P197" s="189">
        <f>O197*H197</f>
        <v>0</v>
      </c>
      <c r="Q197" s="189">
        <v>9.9000000000000008E-3</v>
      </c>
      <c r="R197" s="189">
        <f>Q197*H197</f>
        <v>9.9000000000000021E-4</v>
      </c>
      <c r="S197" s="189">
        <v>0</v>
      </c>
      <c r="T197" s="190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91" t="s">
        <v>1170</v>
      </c>
      <c r="AT197" s="191" t="s">
        <v>229</v>
      </c>
      <c r="AU197" s="191" t="s">
        <v>82</v>
      </c>
      <c r="AY197" s="19" t="s">
        <v>226</v>
      </c>
      <c r="BE197" s="192">
        <f>IF(N197="základní",J197,0)</f>
        <v>0</v>
      </c>
      <c r="BF197" s="192">
        <f>IF(N197="snížená",J197,0)</f>
        <v>0</v>
      </c>
      <c r="BG197" s="192">
        <f>IF(N197="zákl. přenesená",J197,0)</f>
        <v>0</v>
      </c>
      <c r="BH197" s="192">
        <f>IF(N197="sníž. přenesená",J197,0)</f>
        <v>0</v>
      </c>
      <c r="BI197" s="192">
        <f>IF(N197="nulová",J197,0)</f>
        <v>0</v>
      </c>
      <c r="BJ197" s="19" t="s">
        <v>80</v>
      </c>
      <c r="BK197" s="192">
        <f>ROUND(I197*H197,2)</f>
        <v>0</v>
      </c>
      <c r="BL197" s="19" t="s">
        <v>1170</v>
      </c>
      <c r="BM197" s="191" t="s">
        <v>5734</v>
      </c>
    </row>
    <row r="198" spans="1:65" s="2" customFormat="1" ht="11.25">
      <c r="A198" s="36"/>
      <c r="B198" s="37"/>
      <c r="C198" s="38"/>
      <c r="D198" s="193" t="s">
        <v>236</v>
      </c>
      <c r="E198" s="38"/>
      <c r="F198" s="194" t="s">
        <v>5735</v>
      </c>
      <c r="G198" s="38"/>
      <c r="H198" s="38"/>
      <c r="I198" s="195"/>
      <c r="J198" s="38"/>
      <c r="K198" s="38"/>
      <c r="L198" s="41"/>
      <c r="M198" s="196"/>
      <c r="N198" s="197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236</v>
      </c>
      <c r="AU198" s="19" t="s">
        <v>82</v>
      </c>
    </row>
    <row r="199" spans="1:65" s="2" customFormat="1" ht="33" customHeight="1">
      <c r="A199" s="36"/>
      <c r="B199" s="37"/>
      <c r="C199" s="180" t="s">
        <v>436</v>
      </c>
      <c r="D199" s="180" t="s">
        <v>229</v>
      </c>
      <c r="E199" s="181" t="s">
        <v>5736</v>
      </c>
      <c r="F199" s="182" t="s">
        <v>5737</v>
      </c>
      <c r="G199" s="183" t="s">
        <v>420</v>
      </c>
      <c r="H199" s="184">
        <v>5.2779999999999996</v>
      </c>
      <c r="I199" s="185"/>
      <c r="J199" s="186">
        <f>ROUND(I199*H199,2)</f>
        <v>0</v>
      </c>
      <c r="K199" s="182" t="s">
        <v>233</v>
      </c>
      <c r="L199" s="41"/>
      <c r="M199" s="187" t="s">
        <v>19</v>
      </c>
      <c r="N199" s="188" t="s">
        <v>44</v>
      </c>
      <c r="O199" s="66"/>
      <c r="P199" s="189">
        <f>O199*H199</f>
        <v>0</v>
      </c>
      <c r="Q199" s="189">
        <v>0</v>
      </c>
      <c r="R199" s="189">
        <f>Q199*H199</f>
        <v>0</v>
      </c>
      <c r="S199" s="189">
        <v>0</v>
      </c>
      <c r="T199" s="190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91" t="s">
        <v>1170</v>
      </c>
      <c r="AT199" s="191" t="s">
        <v>229</v>
      </c>
      <c r="AU199" s="191" t="s">
        <v>82</v>
      </c>
      <c r="AY199" s="19" t="s">
        <v>226</v>
      </c>
      <c r="BE199" s="192">
        <f>IF(N199="základní",J199,0)</f>
        <v>0</v>
      </c>
      <c r="BF199" s="192">
        <f>IF(N199="snížená",J199,0)</f>
        <v>0</v>
      </c>
      <c r="BG199" s="192">
        <f>IF(N199="zákl. přenesená",J199,0)</f>
        <v>0</v>
      </c>
      <c r="BH199" s="192">
        <f>IF(N199="sníž. přenesená",J199,0)</f>
        <v>0</v>
      </c>
      <c r="BI199" s="192">
        <f>IF(N199="nulová",J199,0)</f>
        <v>0</v>
      </c>
      <c r="BJ199" s="19" t="s">
        <v>80</v>
      </c>
      <c r="BK199" s="192">
        <f>ROUND(I199*H199,2)</f>
        <v>0</v>
      </c>
      <c r="BL199" s="19" t="s">
        <v>1170</v>
      </c>
      <c r="BM199" s="191" t="s">
        <v>5738</v>
      </c>
    </row>
    <row r="200" spans="1:65" s="2" customFormat="1" ht="11.25">
      <c r="A200" s="36"/>
      <c r="B200" s="37"/>
      <c r="C200" s="38"/>
      <c r="D200" s="193" t="s">
        <v>236</v>
      </c>
      <c r="E200" s="38"/>
      <c r="F200" s="194" t="s">
        <v>5739</v>
      </c>
      <c r="G200" s="38"/>
      <c r="H200" s="38"/>
      <c r="I200" s="195"/>
      <c r="J200" s="38"/>
      <c r="K200" s="38"/>
      <c r="L200" s="41"/>
      <c r="M200" s="196"/>
      <c r="N200" s="197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236</v>
      </c>
      <c r="AU200" s="19" t="s">
        <v>82</v>
      </c>
    </row>
    <row r="201" spans="1:65" s="14" customFormat="1" ht="11.25">
      <c r="B201" s="209"/>
      <c r="C201" s="210"/>
      <c r="D201" s="200" t="s">
        <v>238</v>
      </c>
      <c r="E201" s="211" t="s">
        <v>19</v>
      </c>
      <c r="F201" s="212" t="s">
        <v>5740</v>
      </c>
      <c r="G201" s="210"/>
      <c r="H201" s="213">
        <v>5.2779999999999996</v>
      </c>
      <c r="I201" s="214"/>
      <c r="J201" s="210"/>
      <c r="K201" s="210"/>
      <c r="L201" s="215"/>
      <c r="M201" s="216"/>
      <c r="N201" s="217"/>
      <c r="O201" s="217"/>
      <c r="P201" s="217"/>
      <c r="Q201" s="217"/>
      <c r="R201" s="217"/>
      <c r="S201" s="217"/>
      <c r="T201" s="218"/>
      <c r="AT201" s="219" t="s">
        <v>238</v>
      </c>
      <c r="AU201" s="219" t="s">
        <v>82</v>
      </c>
      <c r="AV201" s="14" t="s">
        <v>82</v>
      </c>
      <c r="AW201" s="14" t="s">
        <v>35</v>
      </c>
      <c r="AX201" s="14" t="s">
        <v>80</v>
      </c>
      <c r="AY201" s="219" t="s">
        <v>226</v>
      </c>
    </row>
    <row r="202" spans="1:65" s="2" customFormat="1" ht="37.9" customHeight="1">
      <c r="A202" s="36"/>
      <c r="B202" s="37"/>
      <c r="C202" s="180" t="s">
        <v>1504</v>
      </c>
      <c r="D202" s="180" t="s">
        <v>229</v>
      </c>
      <c r="E202" s="181" t="s">
        <v>5741</v>
      </c>
      <c r="F202" s="182" t="s">
        <v>5742</v>
      </c>
      <c r="G202" s="183" t="s">
        <v>328</v>
      </c>
      <c r="H202" s="184">
        <v>450</v>
      </c>
      <c r="I202" s="185"/>
      <c r="J202" s="186">
        <f>ROUND(I202*H202,2)</f>
        <v>0</v>
      </c>
      <c r="K202" s="182" t="s">
        <v>233</v>
      </c>
      <c r="L202" s="41"/>
      <c r="M202" s="187" t="s">
        <v>19</v>
      </c>
      <c r="N202" s="188" t="s">
        <v>44</v>
      </c>
      <c r="O202" s="66"/>
      <c r="P202" s="189">
        <f>O202*H202</f>
        <v>0</v>
      </c>
      <c r="Q202" s="189">
        <v>0</v>
      </c>
      <c r="R202" s="189">
        <f>Q202*H202</f>
        <v>0</v>
      </c>
      <c r="S202" s="189">
        <v>0</v>
      </c>
      <c r="T202" s="190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91" t="s">
        <v>1170</v>
      </c>
      <c r="AT202" s="191" t="s">
        <v>229</v>
      </c>
      <c r="AU202" s="191" t="s">
        <v>82</v>
      </c>
      <c r="AY202" s="19" t="s">
        <v>226</v>
      </c>
      <c r="BE202" s="192">
        <f>IF(N202="základní",J202,0)</f>
        <v>0</v>
      </c>
      <c r="BF202" s="192">
        <f>IF(N202="snížená",J202,0)</f>
        <v>0</v>
      </c>
      <c r="BG202" s="192">
        <f>IF(N202="zákl. přenesená",J202,0)</f>
        <v>0</v>
      </c>
      <c r="BH202" s="192">
        <f>IF(N202="sníž. přenesená",J202,0)</f>
        <v>0</v>
      </c>
      <c r="BI202" s="192">
        <f>IF(N202="nulová",J202,0)</f>
        <v>0</v>
      </c>
      <c r="BJ202" s="19" t="s">
        <v>80</v>
      </c>
      <c r="BK202" s="192">
        <f>ROUND(I202*H202,2)</f>
        <v>0</v>
      </c>
      <c r="BL202" s="19" t="s">
        <v>1170</v>
      </c>
      <c r="BM202" s="191" t="s">
        <v>5743</v>
      </c>
    </row>
    <row r="203" spans="1:65" s="2" customFormat="1" ht="11.25">
      <c r="A203" s="36"/>
      <c r="B203" s="37"/>
      <c r="C203" s="38"/>
      <c r="D203" s="193" t="s">
        <v>236</v>
      </c>
      <c r="E203" s="38"/>
      <c r="F203" s="194" t="s">
        <v>5744</v>
      </c>
      <c r="G203" s="38"/>
      <c r="H203" s="38"/>
      <c r="I203" s="195"/>
      <c r="J203" s="38"/>
      <c r="K203" s="38"/>
      <c r="L203" s="41"/>
      <c r="M203" s="196"/>
      <c r="N203" s="197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236</v>
      </c>
      <c r="AU203" s="19" t="s">
        <v>82</v>
      </c>
    </row>
    <row r="204" spans="1:65" s="2" customFormat="1" ht="29.25">
      <c r="A204" s="36"/>
      <c r="B204" s="37"/>
      <c r="C204" s="38"/>
      <c r="D204" s="200" t="s">
        <v>737</v>
      </c>
      <c r="E204" s="38"/>
      <c r="F204" s="249" t="s">
        <v>5745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737</v>
      </c>
      <c r="AU204" s="19" t="s">
        <v>82</v>
      </c>
    </row>
    <row r="205" spans="1:65" s="2" customFormat="1" ht="37.9" customHeight="1">
      <c r="A205" s="36"/>
      <c r="B205" s="37"/>
      <c r="C205" s="180" t="s">
        <v>485</v>
      </c>
      <c r="D205" s="180" t="s">
        <v>229</v>
      </c>
      <c r="E205" s="181" t="s">
        <v>5746</v>
      </c>
      <c r="F205" s="182" t="s">
        <v>5747</v>
      </c>
      <c r="G205" s="183" t="s">
        <v>328</v>
      </c>
      <c r="H205" s="184">
        <v>12</v>
      </c>
      <c r="I205" s="185"/>
      <c r="J205" s="186">
        <f>ROUND(I205*H205,2)</f>
        <v>0</v>
      </c>
      <c r="K205" s="182" t="s">
        <v>233</v>
      </c>
      <c r="L205" s="41"/>
      <c r="M205" s="187" t="s">
        <v>19</v>
      </c>
      <c r="N205" s="188" t="s">
        <v>44</v>
      </c>
      <c r="O205" s="66"/>
      <c r="P205" s="189">
        <f>O205*H205</f>
        <v>0</v>
      </c>
      <c r="Q205" s="189">
        <v>0</v>
      </c>
      <c r="R205" s="189">
        <f>Q205*H205</f>
        <v>0</v>
      </c>
      <c r="S205" s="189">
        <v>0</v>
      </c>
      <c r="T205" s="190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91" t="s">
        <v>1170</v>
      </c>
      <c r="AT205" s="191" t="s">
        <v>229</v>
      </c>
      <c r="AU205" s="191" t="s">
        <v>82</v>
      </c>
      <c r="AY205" s="19" t="s">
        <v>226</v>
      </c>
      <c r="BE205" s="192">
        <f>IF(N205="základní",J205,0)</f>
        <v>0</v>
      </c>
      <c r="BF205" s="192">
        <f>IF(N205="snížená",J205,0)</f>
        <v>0</v>
      </c>
      <c r="BG205" s="192">
        <f>IF(N205="zákl. přenesená",J205,0)</f>
        <v>0</v>
      </c>
      <c r="BH205" s="192">
        <f>IF(N205="sníž. přenesená",J205,0)</f>
        <v>0</v>
      </c>
      <c r="BI205" s="192">
        <f>IF(N205="nulová",J205,0)</f>
        <v>0</v>
      </c>
      <c r="BJ205" s="19" t="s">
        <v>80</v>
      </c>
      <c r="BK205" s="192">
        <f>ROUND(I205*H205,2)</f>
        <v>0</v>
      </c>
      <c r="BL205" s="19" t="s">
        <v>1170</v>
      </c>
      <c r="BM205" s="191" t="s">
        <v>5748</v>
      </c>
    </row>
    <row r="206" spans="1:65" s="2" customFormat="1" ht="11.25">
      <c r="A206" s="36"/>
      <c r="B206" s="37"/>
      <c r="C206" s="38"/>
      <c r="D206" s="193" t="s">
        <v>236</v>
      </c>
      <c r="E206" s="38"/>
      <c r="F206" s="194" t="s">
        <v>5749</v>
      </c>
      <c r="G206" s="38"/>
      <c r="H206" s="38"/>
      <c r="I206" s="195"/>
      <c r="J206" s="38"/>
      <c r="K206" s="38"/>
      <c r="L206" s="41"/>
      <c r="M206" s="196"/>
      <c r="N206" s="197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236</v>
      </c>
      <c r="AU206" s="19" t="s">
        <v>82</v>
      </c>
    </row>
    <row r="207" spans="1:65" s="2" customFormat="1" ht="19.5">
      <c r="A207" s="36"/>
      <c r="B207" s="37"/>
      <c r="C207" s="38"/>
      <c r="D207" s="200" t="s">
        <v>737</v>
      </c>
      <c r="E207" s="38"/>
      <c r="F207" s="249" t="s">
        <v>5750</v>
      </c>
      <c r="G207" s="38"/>
      <c r="H207" s="38"/>
      <c r="I207" s="195"/>
      <c r="J207" s="38"/>
      <c r="K207" s="38"/>
      <c r="L207" s="41"/>
      <c r="M207" s="196"/>
      <c r="N207" s="197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737</v>
      </c>
      <c r="AU207" s="19" t="s">
        <v>82</v>
      </c>
    </row>
    <row r="208" spans="1:65" s="2" customFormat="1" ht="24.2" customHeight="1">
      <c r="A208" s="36"/>
      <c r="B208" s="37"/>
      <c r="C208" s="180" t="s">
        <v>1090</v>
      </c>
      <c r="D208" s="180" t="s">
        <v>229</v>
      </c>
      <c r="E208" s="181" t="s">
        <v>5751</v>
      </c>
      <c r="F208" s="182" t="s">
        <v>5752</v>
      </c>
      <c r="G208" s="183" t="s">
        <v>420</v>
      </c>
      <c r="H208" s="184">
        <v>2.8660000000000001</v>
      </c>
      <c r="I208" s="185"/>
      <c r="J208" s="186">
        <f>ROUND(I208*H208,2)</f>
        <v>0</v>
      </c>
      <c r="K208" s="182" t="s">
        <v>233</v>
      </c>
      <c r="L208" s="41"/>
      <c r="M208" s="187" t="s">
        <v>19</v>
      </c>
      <c r="N208" s="188" t="s">
        <v>44</v>
      </c>
      <c r="O208" s="66"/>
      <c r="P208" s="189">
        <f>O208*H208</f>
        <v>0</v>
      </c>
      <c r="Q208" s="189">
        <v>0</v>
      </c>
      <c r="R208" s="189">
        <f>Q208*H208</f>
        <v>0</v>
      </c>
      <c r="S208" s="189">
        <v>0</v>
      </c>
      <c r="T208" s="190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91" t="s">
        <v>1170</v>
      </c>
      <c r="AT208" s="191" t="s">
        <v>229</v>
      </c>
      <c r="AU208" s="191" t="s">
        <v>82</v>
      </c>
      <c r="AY208" s="19" t="s">
        <v>226</v>
      </c>
      <c r="BE208" s="192">
        <f>IF(N208="základní",J208,0)</f>
        <v>0</v>
      </c>
      <c r="BF208" s="192">
        <f>IF(N208="snížená",J208,0)</f>
        <v>0</v>
      </c>
      <c r="BG208" s="192">
        <f>IF(N208="zákl. přenesená",J208,0)</f>
        <v>0</v>
      </c>
      <c r="BH208" s="192">
        <f>IF(N208="sníž. přenesená",J208,0)</f>
        <v>0</v>
      </c>
      <c r="BI208" s="192">
        <f>IF(N208="nulová",J208,0)</f>
        <v>0</v>
      </c>
      <c r="BJ208" s="19" t="s">
        <v>80</v>
      </c>
      <c r="BK208" s="192">
        <f>ROUND(I208*H208,2)</f>
        <v>0</v>
      </c>
      <c r="BL208" s="19" t="s">
        <v>1170</v>
      </c>
      <c r="BM208" s="191" t="s">
        <v>5753</v>
      </c>
    </row>
    <row r="209" spans="1:65" s="2" customFormat="1" ht="11.25">
      <c r="A209" s="36"/>
      <c r="B209" s="37"/>
      <c r="C209" s="38"/>
      <c r="D209" s="193" t="s">
        <v>236</v>
      </c>
      <c r="E209" s="38"/>
      <c r="F209" s="194" t="s">
        <v>5754</v>
      </c>
      <c r="G209" s="38"/>
      <c r="H209" s="38"/>
      <c r="I209" s="195"/>
      <c r="J209" s="38"/>
      <c r="K209" s="38"/>
      <c r="L209" s="41"/>
      <c r="M209" s="196"/>
      <c r="N209" s="197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236</v>
      </c>
      <c r="AU209" s="19" t="s">
        <v>82</v>
      </c>
    </row>
    <row r="210" spans="1:65" s="2" customFormat="1" ht="33" customHeight="1">
      <c r="A210" s="36"/>
      <c r="B210" s="37"/>
      <c r="C210" s="180" t="s">
        <v>1096</v>
      </c>
      <c r="D210" s="180" t="s">
        <v>229</v>
      </c>
      <c r="E210" s="181" t="s">
        <v>5755</v>
      </c>
      <c r="F210" s="182" t="s">
        <v>5756</v>
      </c>
      <c r="G210" s="183" t="s">
        <v>420</v>
      </c>
      <c r="H210" s="184">
        <v>71.650000000000006</v>
      </c>
      <c r="I210" s="185"/>
      <c r="J210" s="186">
        <f>ROUND(I210*H210,2)</f>
        <v>0</v>
      </c>
      <c r="K210" s="182" t="s">
        <v>233</v>
      </c>
      <c r="L210" s="41"/>
      <c r="M210" s="187" t="s">
        <v>19</v>
      </c>
      <c r="N210" s="188" t="s">
        <v>44</v>
      </c>
      <c r="O210" s="66"/>
      <c r="P210" s="189">
        <f>O210*H210</f>
        <v>0</v>
      </c>
      <c r="Q210" s="189">
        <v>0</v>
      </c>
      <c r="R210" s="189">
        <f>Q210*H210</f>
        <v>0</v>
      </c>
      <c r="S210" s="189">
        <v>0</v>
      </c>
      <c r="T210" s="190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91" t="s">
        <v>1170</v>
      </c>
      <c r="AT210" s="191" t="s">
        <v>229</v>
      </c>
      <c r="AU210" s="191" t="s">
        <v>82</v>
      </c>
      <c r="AY210" s="19" t="s">
        <v>226</v>
      </c>
      <c r="BE210" s="192">
        <f>IF(N210="základní",J210,0)</f>
        <v>0</v>
      </c>
      <c r="BF210" s="192">
        <f>IF(N210="snížená",J210,0)</f>
        <v>0</v>
      </c>
      <c r="BG210" s="192">
        <f>IF(N210="zákl. přenesená",J210,0)</f>
        <v>0</v>
      </c>
      <c r="BH210" s="192">
        <f>IF(N210="sníž. přenesená",J210,0)</f>
        <v>0</v>
      </c>
      <c r="BI210" s="192">
        <f>IF(N210="nulová",J210,0)</f>
        <v>0</v>
      </c>
      <c r="BJ210" s="19" t="s">
        <v>80</v>
      </c>
      <c r="BK210" s="192">
        <f>ROUND(I210*H210,2)</f>
        <v>0</v>
      </c>
      <c r="BL210" s="19" t="s">
        <v>1170</v>
      </c>
      <c r="BM210" s="191" t="s">
        <v>5757</v>
      </c>
    </row>
    <row r="211" spans="1:65" s="2" customFormat="1" ht="11.25">
      <c r="A211" s="36"/>
      <c r="B211" s="37"/>
      <c r="C211" s="38"/>
      <c r="D211" s="193" t="s">
        <v>236</v>
      </c>
      <c r="E211" s="38"/>
      <c r="F211" s="194" t="s">
        <v>5758</v>
      </c>
      <c r="G211" s="38"/>
      <c r="H211" s="38"/>
      <c r="I211" s="195"/>
      <c r="J211" s="38"/>
      <c r="K211" s="38"/>
      <c r="L211" s="41"/>
      <c r="M211" s="196"/>
      <c r="N211" s="197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236</v>
      </c>
      <c r="AU211" s="19" t="s">
        <v>82</v>
      </c>
    </row>
    <row r="212" spans="1:65" s="14" customFormat="1" ht="11.25">
      <c r="B212" s="209"/>
      <c r="C212" s="210"/>
      <c r="D212" s="200" t="s">
        <v>238</v>
      </c>
      <c r="E212" s="211" t="s">
        <v>19</v>
      </c>
      <c r="F212" s="212" t="s">
        <v>5759</v>
      </c>
      <c r="G212" s="210"/>
      <c r="H212" s="213">
        <v>71.650000000000006</v>
      </c>
      <c r="I212" s="214"/>
      <c r="J212" s="210"/>
      <c r="K212" s="210"/>
      <c r="L212" s="215"/>
      <c r="M212" s="216"/>
      <c r="N212" s="217"/>
      <c r="O212" s="217"/>
      <c r="P212" s="217"/>
      <c r="Q212" s="217"/>
      <c r="R212" s="217"/>
      <c r="S212" s="217"/>
      <c r="T212" s="218"/>
      <c r="AT212" s="219" t="s">
        <v>238</v>
      </c>
      <c r="AU212" s="219" t="s">
        <v>82</v>
      </c>
      <c r="AV212" s="14" t="s">
        <v>82</v>
      </c>
      <c r="AW212" s="14" t="s">
        <v>35</v>
      </c>
      <c r="AX212" s="14" t="s">
        <v>80</v>
      </c>
      <c r="AY212" s="219" t="s">
        <v>226</v>
      </c>
    </row>
    <row r="213" spans="1:65" s="2" customFormat="1" ht="21.75" customHeight="1">
      <c r="A213" s="36"/>
      <c r="B213" s="37"/>
      <c r="C213" s="180" t="s">
        <v>1104</v>
      </c>
      <c r="D213" s="180" t="s">
        <v>229</v>
      </c>
      <c r="E213" s="181" t="s">
        <v>5760</v>
      </c>
      <c r="F213" s="182" t="s">
        <v>5761</v>
      </c>
      <c r="G213" s="183" t="s">
        <v>245</v>
      </c>
      <c r="H213" s="184">
        <v>6.3049999999999997</v>
      </c>
      <c r="I213" s="185"/>
      <c r="J213" s="186">
        <f>ROUND(I213*H213,2)</f>
        <v>0</v>
      </c>
      <c r="K213" s="182" t="s">
        <v>233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0</v>
      </c>
      <c r="R213" s="189">
        <f>Q213*H213</f>
        <v>0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1170</v>
      </c>
      <c r="AT213" s="191" t="s">
        <v>229</v>
      </c>
      <c r="AU213" s="191" t="s">
        <v>82</v>
      </c>
      <c r="AY213" s="19" t="s">
        <v>226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1170</v>
      </c>
      <c r="BM213" s="191" t="s">
        <v>5762</v>
      </c>
    </row>
    <row r="214" spans="1:65" s="2" customFormat="1" ht="11.25">
      <c r="A214" s="36"/>
      <c r="B214" s="37"/>
      <c r="C214" s="38"/>
      <c r="D214" s="193" t="s">
        <v>236</v>
      </c>
      <c r="E214" s="38"/>
      <c r="F214" s="194" t="s">
        <v>5763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236</v>
      </c>
      <c r="AU214" s="19" t="s">
        <v>82</v>
      </c>
    </row>
    <row r="215" spans="1:65" s="14" customFormat="1" ht="11.25">
      <c r="B215" s="209"/>
      <c r="C215" s="210"/>
      <c r="D215" s="200" t="s">
        <v>238</v>
      </c>
      <c r="E215" s="211" t="s">
        <v>19</v>
      </c>
      <c r="F215" s="212" t="s">
        <v>5764</v>
      </c>
      <c r="G215" s="210"/>
      <c r="H215" s="213">
        <v>6.3049999999999997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238</v>
      </c>
      <c r="AU215" s="219" t="s">
        <v>82</v>
      </c>
      <c r="AV215" s="14" t="s">
        <v>82</v>
      </c>
      <c r="AW215" s="14" t="s">
        <v>35</v>
      </c>
      <c r="AX215" s="14" t="s">
        <v>80</v>
      </c>
      <c r="AY215" s="219" t="s">
        <v>226</v>
      </c>
    </row>
    <row r="216" spans="1:65" s="2" customFormat="1" ht="16.5" customHeight="1">
      <c r="A216" s="36"/>
      <c r="B216" s="37"/>
      <c r="C216" s="180" t="s">
        <v>1111</v>
      </c>
      <c r="D216" s="180" t="s">
        <v>229</v>
      </c>
      <c r="E216" s="181" t="s">
        <v>5765</v>
      </c>
      <c r="F216" s="182" t="s">
        <v>5766</v>
      </c>
      <c r="G216" s="183" t="s">
        <v>420</v>
      </c>
      <c r="H216" s="184">
        <v>2.8660000000000001</v>
      </c>
      <c r="I216" s="185"/>
      <c r="J216" s="186">
        <f>ROUND(I216*H216,2)</f>
        <v>0</v>
      </c>
      <c r="K216" s="182" t="s">
        <v>233</v>
      </c>
      <c r="L216" s="41"/>
      <c r="M216" s="187" t="s">
        <v>19</v>
      </c>
      <c r="N216" s="188" t="s">
        <v>44</v>
      </c>
      <c r="O216" s="66"/>
      <c r="P216" s="189">
        <f>O216*H216</f>
        <v>0</v>
      </c>
      <c r="Q216" s="189">
        <v>0</v>
      </c>
      <c r="R216" s="189">
        <f>Q216*H216</f>
        <v>0</v>
      </c>
      <c r="S216" s="189">
        <v>0</v>
      </c>
      <c r="T216" s="190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91" t="s">
        <v>1170</v>
      </c>
      <c r="AT216" s="191" t="s">
        <v>229</v>
      </c>
      <c r="AU216" s="191" t="s">
        <v>82</v>
      </c>
      <c r="AY216" s="19" t="s">
        <v>226</v>
      </c>
      <c r="BE216" s="192">
        <f>IF(N216="základní",J216,0)</f>
        <v>0</v>
      </c>
      <c r="BF216" s="192">
        <f>IF(N216="snížená",J216,0)</f>
        <v>0</v>
      </c>
      <c r="BG216" s="192">
        <f>IF(N216="zákl. přenesená",J216,0)</f>
        <v>0</v>
      </c>
      <c r="BH216" s="192">
        <f>IF(N216="sníž. přenesená",J216,0)</f>
        <v>0</v>
      </c>
      <c r="BI216" s="192">
        <f>IF(N216="nulová",J216,0)</f>
        <v>0</v>
      </c>
      <c r="BJ216" s="19" t="s">
        <v>80</v>
      </c>
      <c r="BK216" s="192">
        <f>ROUND(I216*H216,2)</f>
        <v>0</v>
      </c>
      <c r="BL216" s="19" t="s">
        <v>1170</v>
      </c>
      <c r="BM216" s="191" t="s">
        <v>5767</v>
      </c>
    </row>
    <row r="217" spans="1:65" s="2" customFormat="1" ht="11.25">
      <c r="A217" s="36"/>
      <c r="B217" s="37"/>
      <c r="C217" s="38"/>
      <c r="D217" s="193" t="s">
        <v>236</v>
      </c>
      <c r="E217" s="38"/>
      <c r="F217" s="194" t="s">
        <v>5768</v>
      </c>
      <c r="G217" s="38"/>
      <c r="H217" s="38"/>
      <c r="I217" s="195"/>
      <c r="J217" s="38"/>
      <c r="K217" s="38"/>
      <c r="L217" s="41"/>
      <c r="M217" s="196"/>
      <c r="N217" s="197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236</v>
      </c>
      <c r="AU217" s="19" t="s">
        <v>82</v>
      </c>
    </row>
    <row r="218" spans="1:65" s="14" customFormat="1" ht="11.25">
      <c r="B218" s="209"/>
      <c r="C218" s="210"/>
      <c r="D218" s="200" t="s">
        <v>238</v>
      </c>
      <c r="E218" s="211" t="s">
        <v>19</v>
      </c>
      <c r="F218" s="212" t="s">
        <v>5769</v>
      </c>
      <c r="G218" s="210"/>
      <c r="H218" s="213">
        <v>2.8660000000000001</v>
      </c>
      <c r="I218" s="214"/>
      <c r="J218" s="210"/>
      <c r="K218" s="210"/>
      <c r="L218" s="215"/>
      <c r="M218" s="216"/>
      <c r="N218" s="217"/>
      <c r="O218" s="217"/>
      <c r="P218" s="217"/>
      <c r="Q218" s="217"/>
      <c r="R218" s="217"/>
      <c r="S218" s="217"/>
      <c r="T218" s="218"/>
      <c r="AT218" s="219" t="s">
        <v>238</v>
      </c>
      <c r="AU218" s="219" t="s">
        <v>82</v>
      </c>
      <c r="AV218" s="14" t="s">
        <v>82</v>
      </c>
      <c r="AW218" s="14" t="s">
        <v>35</v>
      </c>
      <c r="AX218" s="14" t="s">
        <v>80</v>
      </c>
      <c r="AY218" s="219" t="s">
        <v>226</v>
      </c>
    </row>
    <row r="219" spans="1:65" s="2" customFormat="1" ht="24.2" customHeight="1">
      <c r="A219" s="36"/>
      <c r="B219" s="37"/>
      <c r="C219" s="180" t="s">
        <v>1116</v>
      </c>
      <c r="D219" s="180" t="s">
        <v>229</v>
      </c>
      <c r="E219" s="181" t="s">
        <v>5770</v>
      </c>
      <c r="F219" s="182" t="s">
        <v>5771</v>
      </c>
      <c r="G219" s="183" t="s">
        <v>420</v>
      </c>
      <c r="H219" s="184">
        <v>2.4119999999999999</v>
      </c>
      <c r="I219" s="185"/>
      <c r="J219" s="186">
        <f>ROUND(I219*H219,2)</f>
        <v>0</v>
      </c>
      <c r="K219" s="182" t="s">
        <v>233</v>
      </c>
      <c r="L219" s="41"/>
      <c r="M219" s="187" t="s">
        <v>19</v>
      </c>
      <c r="N219" s="188" t="s">
        <v>44</v>
      </c>
      <c r="O219" s="66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91" t="s">
        <v>1170</v>
      </c>
      <c r="AT219" s="191" t="s">
        <v>229</v>
      </c>
      <c r="AU219" s="191" t="s">
        <v>82</v>
      </c>
      <c r="AY219" s="19" t="s">
        <v>226</v>
      </c>
      <c r="BE219" s="192">
        <f>IF(N219="základní",J219,0)</f>
        <v>0</v>
      </c>
      <c r="BF219" s="192">
        <f>IF(N219="snížená",J219,0)</f>
        <v>0</v>
      </c>
      <c r="BG219" s="192">
        <f>IF(N219="zákl. přenesená",J219,0)</f>
        <v>0</v>
      </c>
      <c r="BH219" s="192">
        <f>IF(N219="sníž. přenesená",J219,0)</f>
        <v>0</v>
      </c>
      <c r="BI219" s="192">
        <f>IF(N219="nulová",J219,0)</f>
        <v>0</v>
      </c>
      <c r="BJ219" s="19" t="s">
        <v>80</v>
      </c>
      <c r="BK219" s="192">
        <f>ROUND(I219*H219,2)</f>
        <v>0</v>
      </c>
      <c r="BL219" s="19" t="s">
        <v>1170</v>
      </c>
      <c r="BM219" s="191" t="s">
        <v>5772</v>
      </c>
    </row>
    <row r="220" spans="1:65" s="2" customFormat="1" ht="11.25">
      <c r="A220" s="36"/>
      <c r="B220" s="37"/>
      <c r="C220" s="38"/>
      <c r="D220" s="193" t="s">
        <v>236</v>
      </c>
      <c r="E220" s="38"/>
      <c r="F220" s="194" t="s">
        <v>5773</v>
      </c>
      <c r="G220" s="38"/>
      <c r="H220" s="38"/>
      <c r="I220" s="195"/>
      <c r="J220" s="38"/>
      <c r="K220" s="38"/>
      <c r="L220" s="41"/>
      <c r="M220" s="196"/>
      <c r="N220" s="197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236</v>
      </c>
      <c r="AU220" s="19" t="s">
        <v>82</v>
      </c>
    </row>
    <row r="221" spans="1:65" s="14" customFormat="1" ht="11.25">
      <c r="B221" s="209"/>
      <c r="C221" s="210"/>
      <c r="D221" s="200" t="s">
        <v>238</v>
      </c>
      <c r="E221" s="211" t="s">
        <v>19</v>
      </c>
      <c r="F221" s="212" t="s">
        <v>5774</v>
      </c>
      <c r="G221" s="210"/>
      <c r="H221" s="213">
        <v>2.4119999999999999</v>
      </c>
      <c r="I221" s="214"/>
      <c r="J221" s="210"/>
      <c r="K221" s="210"/>
      <c r="L221" s="215"/>
      <c r="M221" s="216"/>
      <c r="N221" s="217"/>
      <c r="O221" s="217"/>
      <c r="P221" s="217"/>
      <c r="Q221" s="217"/>
      <c r="R221" s="217"/>
      <c r="S221" s="217"/>
      <c r="T221" s="218"/>
      <c r="AT221" s="219" t="s">
        <v>238</v>
      </c>
      <c r="AU221" s="219" t="s">
        <v>82</v>
      </c>
      <c r="AV221" s="14" t="s">
        <v>82</v>
      </c>
      <c r="AW221" s="14" t="s">
        <v>35</v>
      </c>
      <c r="AX221" s="14" t="s">
        <v>80</v>
      </c>
      <c r="AY221" s="219" t="s">
        <v>226</v>
      </c>
    </row>
    <row r="222" spans="1:65" s="2" customFormat="1" ht="33" customHeight="1">
      <c r="A222" s="36"/>
      <c r="B222" s="37"/>
      <c r="C222" s="180" t="s">
        <v>1122</v>
      </c>
      <c r="D222" s="180" t="s">
        <v>229</v>
      </c>
      <c r="E222" s="181" t="s">
        <v>5775</v>
      </c>
      <c r="F222" s="182" t="s">
        <v>5776</v>
      </c>
      <c r="G222" s="183" t="s">
        <v>328</v>
      </c>
      <c r="H222" s="184">
        <v>450</v>
      </c>
      <c r="I222" s="185"/>
      <c r="J222" s="186">
        <f>ROUND(I222*H222,2)</f>
        <v>0</v>
      </c>
      <c r="K222" s="182" t="s">
        <v>233</v>
      </c>
      <c r="L222" s="41"/>
      <c r="M222" s="187" t="s">
        <v>19</v>
      </c>
      <c r="N222" s="188" t="s">
        <v>44</v>
      </c>
      <c r="O222" s="66"/>
      <c r="P222" s="189">
        <f>O222*H222</f>
        <v>0</v>
      </c>
      <c r="Q222" s="189">
        <v>0</v>
      </c>
      <c r="R222" s="189">
        <f>Q222*H222</f>
        <v>0</v>
      </c>
      <c r="S222" s="189">
        <v>0</v>
      </c>
      <c r="T222" s="190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91" t="s">
        <v>1170</v>
      </c>
      <c r="AT222" s="191" t="s">
        <v>229</v>
      </c>
      <c r="AU222" s="191" t="s">
        <v>82</v>
      </c>
      <c r="AY222" s="19" t="s">
        <v>226</v>
      </c>
      <c r="BE222" s="192">
        <f>IF(N222="základní",J222,0)</f>
        <v>0</v>
      </c>
      <c r="BF222" s="192">
        <f>IF(N222="snížená",J222,0)</f>
        <v>0</v>
      </c>
      <c r="BG222" s="192">
        <f>IF(N222="zákl. přenesená",J222,0)</f>
        <v>0</v>
      </c>
      <c r="BH222" s="192">
        <f>IF(N222="sníž. přenesená",J222,0)</f>
        <v>0</v>
      </c>
      <c r="BI222" s="192">
        <f>IF(N222="nulová",J222,0)</f>
        <v>0</v>
      </c>
      <c r="BJ222" s="19" t="s">
        <v>80</v>
      </c>
      <c r="BK222" s="192">
        <f>ROUND(I222*H222,2)</f>
        <v>0</v>
      </c>
      <c r="BL222" s="19" t="s">
        <v>1170</v>
      </c>
      <c r="BM222" s="191" t="s">
        <v>5777</v>
      </c>
    </row>
    <row r="223" spans="1:65" s="2" customFormat="1" ht="11.25">
      <c r="A223" s="36"/>
      <c r="B223" s="37"/>
      <c r="C223" s="38"/>
      <c r="D223" s="193" t="s">
        <v>236</v>
      </c>
      <c r="E223" s="38"/>
      <c r="F223" s="194" t="s">
        <v>5778</v>
      </c>
      <c r="G223" s="38"/>
      <c r="H223" s="38"/>
      <c r="I223" s="195"/>
      <c r="J223" s="38"/>
      <c r="K223" s="38"/>
      <c r="L223" s="41"/>
      <c r="M223" s="196"/>
      <c r="N223" s="197"/>
      <c r="O223" s="66"/>
      <c r="P223" s="66"/>
      <c r="Q223" s="66"/>
      <c r="R223" s="66"/>
      <c r="S223" s="66"/>
      <c r="T223" s="67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236</v>
      </c>
      <c r="AU223" s="19" t="s">
        <v>82</v>
      </c>
    </row>
    <row r="224" spans="1:65" s="2" customFormat="1" ht="33" customHeight="1">
      <c r="A224" s="36"/>
      <c r="B224" s="37"/>
      <c r="C224" s="180" t="s">
        <v>1129</v>
      </c>
      <c r="D224" s="180" t="s">
        <v>229</v>
      </c>
      <c r="E224" s="181" t="s">
        <v>5779</v>
      </c>
      <c r="F224" s="182" t="s">
        <v>5780</v>
      </c>
      <c r="G224" s="183" t="s">
        <v>328</v>
      </c>
      <c r="H224" s="184">
        <v>12</v>
      </c>
      <c r="I224" s="185"/>
      <c r="J224" s="186">
        <f>ROUND(I224*H224,2)</f>
        <v>0</v>
      </c>
      <c r="K224" s="182" t="s">
        <v>233</v>
      </c>
      <c r="L224" s="41"/>
      <c r="M224" s="187" t="s">
        <v>19</v>
      </c>
      <c r="N224" s="188" t="s">
        <v>44</v>
      </c>
      <c r="O224" s="66"/>
      <c r="P224" s="189">
        <f>O224*H224</f>
        <v>0</v>
      </c>
      <c r="Q224" s="189">
        <v>0</v>
      </c>
      <c r="R224" s="189">
        <f>Q224*H224</f>
        <v>0</v>
      </c>
      <c r="S224" s="189">
        <v>0</v>
      </c>
      <c r="T224" s="190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91" t="s">
        <v>1170</v>
      </c>
      <c r="AT224" s="191" t="s">
        <v>229</v>
      </c>
      <c r="AU224" s="191" t="s">
        <v>82</v>
      </c>
      <c r="AY224" s="19" t="s">
        <v>226</v>
      </c>
      <c r="BE224" s="192">
        <f>IF(N224="základní",J224,0)</f>
        <v>0</v>
      </c>
      <c r="BF224" s="192">
        <f>IF(N224="snížená",J224,0)</f>
        <v>0</v>
      </c>
      <c r="BG224" s="192">
        <f>IF(N224="zákl. přenesená",J224,0)</f>
        <v>0</v>
      </c>
      <c r="BH224" s="192">
        <f>IF(N224="sníž. přenesená",J224,0)</f>
        <v>0</v>
      </c>
      <c r="BI224" s="192">
        <f>IF(N224="nulová",J224,0)</f>
        <v>0</v>
      </c>
      <c r="BJ224" s="19" t="s">
        <v>80</v>
      </c>
      <c r="BK224" s="192">
        <f>ROUND(I224*H224,2)</f>
        <v>0</v>
      </c>
      <c r="BL224" s="19" t="s">
        <v>1170</v>
      </c>
      <c r="BM224" s="191" t="s">
        <v>5781</v>
      </c>
    </row>
    <row r="225" spans="1:65" s="2" customFormat="1" ht="11.25">
      <c r="A225" s="36"/>
      <c r="B225" s="37"/>
      <c r="C225" s="38"/>
      <c r="D225" s="193" t="s">
        <v>236</v>
      </c>
      <c r="E225" s="38"/>
      <c r="F225" s="194" t="s">
        <v>5782</v>
      </c>
      <c r="G225" s="38"/>
      <c r="H225" s="38"/>
      <c r="I225" s="195"/>
      <c r="J225" s="38"/>
      <c r="K225" s="38"/>
      <c r="L225" s="41"/>
      <c r="M225" s="196"/>
      <c r="N225" s="197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236</v>
      </c>
      <c r="AU225" s="19" t="s">
        <v>82</v>
      </c>
    </row>
    <row r="226" spans="1:65" s="2" customFormat="1" ht="16.5" customHeight="1">
      <c r="A226" s="36"/>
      <c r="B226" s="37"/>
      <c r="C226" s="180" t="s">
        <v>1136</v>
      </c>
      <c r="D226" s="180" t="s">
        <v>229</v>
      </c>
      <c r="E226" s="181" t="s">
        <v>5783</v>
      </c>
      <c r="F226" s="182" t="s">
        <v>5784</v>
      </c>
      <c r="G226" s="183" t="s">
        <v>420</v>
      </c>
      <c r="H226" s="184">
        <v>2.2120000000000002</v>
      </c>
      <c r="I226" s="185"/>
      <c r="J226" s="186">
        <f>ROUND(I226*H226,2)</f>
        <v>0</v>
      </c>
      <c r="K226" s="182" t="s">
        <v>233</v>
      </c>
      <c r="L226" s="41"/>
      <c r="M226" s="187" t="s">
        <v>19</v>
      </c>
      <c r="N226" s="188" t="s">
        <v>44</v>
      </c>
      <c r="O226" s="66"/>
      <c r="P226" s="189">
        <f>O226*H226</f>
        <v>0</v>
      </c>
      <c r="Q226" s="189">
        <v>0</v>
      </c>
      <c r="R226" s="189">
        <f>Q226*H226</f>
        <v>0</v>
      </c>
      <c r="S226" s="189">
        <v>0</v>
      </c>
      <c r="T226" s="190">
        <f>S226*H226</f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91" t="s">
        <v>1170</v>
      </c>
      <c r="AT226" s="191" t="s">
        <v>229</v>
      </c>
      <c r="AU226" s="191" t="s">
        <v>82</v>
      </c>
      <c r="AY226" s="19" t="s">
        <v>226</v>
      </c>
      <c r="BE226" s="192">
        <f>IF(N226="základní",J226,0)</f>
        <v>0</v>
      </c>
      <c r="BF226" s="192">
        <f>IF(N226="snížená",J226,0)</f>
        <v>0</v>
      </c>
      <c r="BG226" s="192">
        <f>IF(N226="zákl. přenesená",J226,0)</f>
        <v>0</v>
      </c>
      <c r="BH226" s="192">
        <f>IF(N226="sníž. přenesená",J226,0)</f>
        <v>0</v>
      </c>
      <c r="BI226" s="192">
        <f>IF(N226="nulová",J226,0)</f>
        <v>0</v>
      </c>
      <c r="BJ226" s="19" t="s">
        <v>80</v>
      </c>
      <c r="BK226" s="192">
        <f>ROUND(I226*H226,2)</f>
        <v>0</v>
      </c>
      <c r="BL226" s="19" t="s">
        <v>1170</v>
      </c>
      <c r="BM226" s="191" t="s">
        <v>5785</v>
      </c>
    </row>
    <row r="227" spans="1:65" s="2" customFormat="1" ht="11.25">
      <c r="A227" s="36"/>
      <c r="B227" s="37"/>
      <c r="C227" s="38"/>
      <c r="D227" s="193" t="s">
        <v>236</v>
      </c>
      <c r="E227" s="38"/>
      <c r="F227" s="194" t="s">
        <v>5786</v>
      </c>
      <c r="G227" s="38"/>
      <c r="H227" s="38"/>
      <c r="I227" s="195"/>
      <c r="J227" s="38"/>
      <c r="K227" s="38"/>
      <c r="L227" s="41"/>
      <c r="M227" s="196"/>
      <c r="N227" s="197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236</v>
      </c>
      <c r="AU227" s="19" t="s">
        <v>82</v>
      </c>
    </row>
    <row r="228" spans="1:65" s="14" customFormat="1" ht="11.25">
      <c r="B228" s="209"/>
      <c r="C228" s="210"/>
      <c r="D228" s="200" t="s">
        <v>238</v>
      </c>
      <c r="E228" s="211" t="s">
        <v>19</v>
      </c>
      <c r="F228" s="212" t="s">
        <v>5787</v>
      </c>
      <c r="G228" s="210"/>
      <c r="H228" s="213">
        <v>2.2120000000000002</v>
      </c>
      <c r="I228" s="214"/>
      <c r="J228" s="210"/>
      <c r="K228" s="210"/>
      <c r="L228" s="215"/>
      <c r="M228" s="216"/>
      <c r="N228" s="217"/>
      <c r="O228" s="217"/>
      <c r="P228" s="217"/>
      <c r="Q228" s="217"/>
      <c r="R228" s="217"/>
      <c r="S228" s="217"/>
      <c r="T228" s="218"/>
      <c r="AT228" s="219" t="s">
        <v>238</v>
      </c>
      <c r="AU228" s="219" t="s">
        <v>82</v>
      </c>
      <c r="AV228" s="14" t="s">
        <v>82</v>
      </c>
      <c r="AW228" s="14" t="s">
        <v>35</v>
      </c>
      <c r="AX228" s="14" t="s">
        <v>80</v>
      </c>
      <c r="AY228" s="219" t="s">
        <v>226</v>
      </c>
    </row>
    <row r="229" spans="1:65" s="2" customFormat="1" ht="16.5" customHeight="1">
      <c r="A229" s="36"/>
      <c r="B229" s="37"/>
      <c r="C229" s="231" t="s">
        <v>1142</v>
      </c>
      <c r="D229" s="231" t="s">
        <v>242</v>
      </c>
      <c r="E229" s="232" t="s">
        <v>5788</v>
      </c>
      <c r="F229" s="233" t="s">
        <v>5789</v>
      </c>
      <c r="G229" s="234" t="s">
        <v>328</v>
      </c>
      <c r="H229" s="235">
        <v>24</v>
      </c>
      <c r="I229" s="236"/>
      <c r="J229" s="237">
        <f>ROUND(I229*H229,2)</f>
        <v>0</v>
      </c>
      <c r="K229" s="233" t="s">
        <v>233</v>
      </c>
      <c r="L229" s="238"/>
      <c r="M229" s="239" t="s">
        <v>19</v>
      </c>
      <c r="N229" s="240" t="s">
        <v>44</v>
      </c>
      <c r="O229" s="66"/>
      <c r="P229" s="189">
        <f>O229*H229</f>
        <v>0</v>
      </c>
      <c r="Q229" s="189">
        <v>1.5959999999999998E-2</v>
      </c>
      <c r="R229" s="189">
        <f>Q229*H229</f>
        <v>0.38303999999999994</v>
      </c>
      <c r="S229" s="189">
        <v>0</v>
      </c>
      <c r="T229" s="190">
        <f>S229*H229</f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91" t="s">
        <v>5689</v>
      </c>
      <c r="AT229" s="191" t="s">
        <v>242</v>
      </c>
      <c r="AU229" s="191" t="s">
        <v>82</v>
      </c>
      <c r="AY229" s="19" t="s">
        <v>226</v>
      </c>
      <c r="BE229" s="192">
        <f>IF(N229="základní",J229,0)</f>
        <v>0</v>
      </c>
      <c r="BF229" s="192">
        <f>IF(N229="snížená",J229,0)</f>
        <v>0</v>
      </c>
      <c r="BG229" s="192">
        <f>IF(N229="zákl. přenesená",J229,0)</f>
        <v>0</v>
      </c>
      <c r="BH229" s="192">
        <f>IF(N229="sníž. přenesená",J229,0)</f>
        <v>0</v>
      </c>
      <c r="BI229" s="192">
        <f>IF(N229="nulová",J229,0)</f>
        <v>0</v>
      </c>
      <c r="BJ229" s="19" t="s">
        <v>80</v>
      </c>
      <c r="BK229" s="192">
        <f>ROUND(I229*H229,2)</f>
        <v>0</v>
      </c>
      <c r="BL229" s="19" t="s">
        <v>1170</v>
      </c>
      <c r="BM229" s="191" t="s">
        <v>5790</v>
      </c>
    </row>
    <row r="230" spans="1:65" s="2" customFormat="1" ht="21.75" customHeight="1">
      <c r="A230" s="36"/>
      <c r="B230" s="37"/>
      <c r="C230" s="180" t="s">
        <v>1148</v>
      </c>
      <c r="D230" s="180" t="s">
        <v>229</v>
      </c>
      <c r="E230" s="181" t="s">
        <v>5791</v>
      </c>
      <c r="F230" s="182" t="s">
        <v>5792</v>
      </c>
      <c r="G230" s="183" t="s">
        <v>328</v>
      </c>
      <c r="H230" s="184">
        <v>450</v>
      </c>
      <c r="I230" s="185"/>
      <c r="J230" s="186">
        <f>ROUND(I230*H230,2)</f>
        <v>0</v>
      </c>
      <c r="K230" s="182" t="s">
        <v>233</v>
      </c>
      <c r="L230" s="41"/>
      <c r="M230" s="187" t="s">
        <v>19</v>
      </c>
      <c r="N230" s="188" t="s">
        <v>44</v>
      </c>
      <c r="O230" s="66"/>
      <c r="P230" s="189">
        <f>O230*H230</f>
        <v>0</v>
      </c>
      <c r="Q230" s="189">
        <v>7.1400000000000001E-5</v>
      </c>
      <c r="R230" s="189">
        <f>Q230*H230</f>
        <v>3.2129999999999999E-2</v>
      </c>
      <c r="S230" s="189">
        <v>0</v>
      </c>
      <c r="T230" s="190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91" t="s">
        <v>1170</v>
      </c>
      <c r="AT230" s="191" t="s">
        <v>229</v>
      </c>
      <c r="AU230" s="191" t="s">
        <v>82</v>
      </c>
      <c r="AY230" s="19" t="s">
        <v>226</v>
      </c>
      <c r="BE230" s="192">
        <f>IF(N230="základní",J230,0)</f>
        <v>0</v>
      </c>
      <c r="BF230" s="192">
        <f>IF(N230="snížená",J230,0)</f>
        <v>0</v>
      </c>
      <c r="BG230" s="192">
        <f>IF(N230="zákl. přenesená",J230,0)</f>
        <v>0</v>
      </c>
      <c r="BH230" s="192">
        <f>IF(N230="sníž. přenesená",J230,0)</f>
        <v>0</v>
      </c>
      <c r="BI230" s="192">
        <f>IF(N230="nulová",J230,0)</f>
        <v>0</v>
      </c>
      <c r="BJ230" s="19" t="s">
        <v>80</v>
      </c>
      <c r="BK230" s="192">
        <f>ROUND(I230*H230,2)</f>
        <v>0</v>
      </c>
      <c r="BL230" s="19" t="s">
        <v>1170</v>
      </c>
      <c r="BM230" s="191" t="s">
        <v>5793</v>
      </c>
    </row>
    <row r="231" spans="1:65" s="2" customFormat="1" ht="11.25">
      <c r="A231" s="36"/>
      <c r="B231" s="37"/>
      <c r="C231" s="38"/>
      <c r="D231" s="193" t="s">
        <v>236</v>
      </c>
      <c r="E231" s="38"/>
      <c r="F231" s="194" t="s">
        <v>5794</v>
      </c>
      <c r="G231" s="38"/>
      <c r="H231" s="38"/>
      <c r="I231" s="195"/>
      <c r="J231" s="38"/>
      <c r="K231" s="38"/>
      <c r="L231" s="41"/>
      <c r="M231" s="196"/>
      <c r="N231" s="197"/>
      <c r="O231" s="66"/>
      <c r="P231" s="66"/>
      <c r="Q231" s="66"/>
      <c r="R231" s="66"/>
      <c r="S231" s="66"/>
      <c r="T231" s="67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T231" s="19" t="s">
        <v>236</v>
      </c>
      <c r="AU231" s="19" t="s">
        <v>82</v>
      </c>
    </row>
    <row r="232" spans="1:65" s="2" customFormat="1" ht="16.5" customHeight="1">
      <c r="A232" s="36"/>
      <c r="B232" s="37"/>
      <c r="C232" s="231" t="s">
        <v>1153</v>
      </c>
      <c r="D232" s="231" t="s">
        <v>242</v>
      </c>
      <c r="E232" s="232" t="s">
        <v>5795</v>
      </c>
      <c r="F232" s="233" t="s">
        <v>5796</v>
      </c>
      <c r="G232" s="234" t="s">
        <v>328</v>
      </c>
      <c r="H232" s="235">
        <v>450</v>
      </c>
      <c r="I232" s="236"/>
      <c r="J232" s="237">
        <f>ROUND(I232*H232,2)</f>
        <v>0</v>
      </c>
      <c r="K232" s="233" t="s">
        <v>3796</v>
      </c>
      <c r="L232" s="238"/>
      <c r="M232" s="239" t="s">
        <v>19</v>
      </c>
      <c r="N232" s="240" t="s">
        <v>44</v>
      </c>
      <c r="O232" s="66"/>
      <c r="P232" s="189">
        <f>O232*H232</f>
        <v>0</v>
      </c>
      <c r="Q232" s="189">
        <v>6.9999999999999994E-5</v>
      </c>
      <c r="R232" s="189">
        <f>Q232*H232</f>
        <v>3.15E-2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2124</v>
      </c>
      <c r="AT232" s="191" t="s">
        <v>242</v>
      </c>
      <c r="AU232" s="191" t="s">
        <v>82</v>
      </c>
      <c r="AY232" s="19" t="s">
        <v>226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2124</v>
      </c>
      <c r="BM232" s="191" t="s">
        <v>5797</v>
      </c>
    </row>
    <row r="233" spans="1:65" s="2" customFormat="1" ht="24.2" customHeight="1">
      <c r="A233" s="36"/>
      <c r="B233" s="37"/>
      <c r="C233" s="180" t="s">
        <v>1159</v>
      </c>
      <c r="D233" s="180" t="s">
        <v>229</v>
      </c>
      <c r="E233" s="181" t="s">
        <v>5798</v>
      </c>
      <c r="F233" s="182" t="s">
        <v>5799</v>
      </c>
      <c r="G233" s="183" t="s">
        <v>328</v>
      </c>
      <c r="H233" s="184">
        <v>600</v>
      </c>
      <c r="I233" s="185"/>
      <c r="J233" s="186">
        <f>ROUND(I233*H233,2)</f>
        <v>0</v>
      </c>
      <c r="K233" s="182" t="s">
        <v>233</v>
      </c>
      <c r="L233" s="41"/>
      <c r="M233" s="187" t="s">
        <v>19</v>
      </c>
      <c r="N233" s="188" t="s">
        <v>44</v>
      </c>
      <c r="O233" s="66"/>
      <c r="P233" s="189">
        <f>O233*H233</f>
        <v>0</v>
      </c>
      <c r="Q233" s="189">
        <v>0</v>
      </c>
      <c r="R233" s="189">
        <f>Q233*H233</f>
        <v>0</v>
      </c>
      <c r="S233" s="189">
        <v>0</v>
      </c>
      <c r="T233" s="190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91" t="s">
        <v>1170</v>
      </c>
      <c r="AT233" s="191" t="s">
        <v>229</v>
      </c>
      <c r="AU233" s="191" t="s">
        <v>82</v>
      </c>
      <c r="AY233" s="19" t="s">
        <v>226</v>
      </c>
      <c r="BE233" s="192">
        <f>IF(N233="základní",J233,0)</f>
        <v>0</v>
      </c>
      <c r="BF233" s="192">
        <f>IF(N233="snížená",J233,0)</f>
        <v>0</v>
      </c>
      <c r="BG233" s="192">
        <f>IF(N233="zákl. přenesená",J233,0)</f>
        <v>0</v>
      </c>
      <c r="BH233" s="192">
        <f>IF(N233="sníž. přenesená",J233,0)</f>
        <v>0</v>
      </c>
      <c r="BI233" s="192">
        <f>IF(N233="nulová",J233,0)</f>
        <v>0</v>
      </c>
      <c r="BJ233" s="19" t="s">
        <v>80</v>
      </c>
      <c r="BK233" s="192">
        <f>ROUND(I233*H233,2)</f>
        <v>0</v>
      </c>
      <c r="BL233" s="19" t="s">
        <v>1170</v>
      </c>
      <c r="BM233" s="191" t="s">
        <v>5800</v>
      </c>
    </row>
    <row r="234" spans="1:65" s="2" customFormat="1" ht="11.25">
      <c r="A234" s="36"/>
      <c r="B234" s="37"/>
      <c r="C234" s="38"/>
      <c r="D234" s="193" t="s">
        <v>236</v>
      </c>
      <c r="E234" s="38"/>
      <c r="F234" s="194" t="s">
        <v>5801</v>
      </c>
      <c r="G234" s="38"/>
      <c r="H234" s="38"/>
      <c r="I234" s="195"/>
      <c r="J234" s="38"/>
      <c r="K234" s="38"/>
      <c r="L234" s="41"/>
      <c r="M234" s="196"/>
      <c r="N234" s="197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236</v>
      </c>
      <c r="AU234" s="19" t="s">
        <v>82</v>
      </c>
    </row>
    <row r="235" spans="1:65" s="2" customFormat="1" ht="19.5">
      <c r="A235" s="36"/>
      <c r="B235" s="37"/>
      <c r="C235" s="38"/>
      <c r="D235" s="200" t="s">
        <v>737</v>
      </c>
      <c r="E235" s="38"/>
      <c r="F235" s="249" t="s">
        <v>5802</v>
      </c>
      <c r="G235" s="38"/>
      <c r="H235" s="38"/>
      <c r="I235" s="195"/>
      <c r="J235" s="38"/>
      <c r="K235" s="38"/>
      <c r="L235" s="41"/>
      <c r="M235" s="196"/>
      <c r="N235" s="197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737</v>
      </c>
      <c r="AU235" s="19" t="s">
        <v>82</v>
      </c>
    </row>
    <row r="236" spans="1:65" s="2" customFormat="1" ht="16.5" customHeight="1">
      <c r="A236" s="36"/>
      <c r="B236" s="37"/>
      <c r="C236" s="231" t="s">
        <v>1164</v>
      </c>
      <c r="D236" s="231" t="s">
        <v>242</v>
      </c>
      <c r="E236" s="232" t="s">
        <v>4695</v>
      </c>
      <c r="F236" s="233" t="s">
        <v>4696</v>
      </c>
      <c r="G236" s="234" t="s">
        <v>328</v>
      </c>
      <c r="H236" s="235">
        <v>100</v>
      </c>
      <c r="I236" s="236"/>
      <c r="J236" s="237">
        <f>ROUND(I236*H236,2)</f>
        <v>0</v>
      </c>
      <c r="K236" s="233" t="s">
        <v>233</v>
      </c>
      <c r="L236" s="238"/>
      <c r="M236" s="239" t="s">
        <v>19</v>
      </c>
      <c r="N236" s="240" t="s">
        <v>44</v>
      </c>
      <c r="O236" s="66"/>
      <c r="P236" s="189">
        <f>O236*H236</f>
        <v>0</v>
      </c>
      <c r="Q236" s="189">
        <v>1.9000000000000001E-4</v>
      </c>
      <c r="R236" s="189">
        <f>Q236*H236</f>
        <v>1.9E-2</v>
      </c>
      <c r="S236" s="189">
        <v>0</v>
      </c>
      <c r="T236" s="190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91" t="s">
        <v>2124</v>
      </c>
      <c r="AT236" s="191" t="s">
        <v>242</v>
      </c>
      <c r="AU236" s="191" t="s">
        <v>82</v>
      </c>
      <c r="AY236" s="19" t="s">
        <v>226</v>
      </c>
      <c r="BE236" s="192">
        <f>IF(N236="základní",J236,0)</f>
        <v>0</v>
      </c>
      <c r="BF236" s="192">
        <f>IF(N236="snížená",J236,0)</f>
        <v>0</v>
      </c>
      <c r="BG236" s="192">
        <f>IF(N236="zákl. přenesená",J236,0)</f>
        <v>0</v>
      </c>
      <c r="BH236" s="192">
        <f>IF(N236="sníž. přenesená",J236,0)</f>
        <v>0</v>
      </c>
      <c r="BI236" s="192">
        <f>IF(N236="nulová",J236,0)</f>
        <v>0</v>
      </c>
      <c r="BJ236" s="19" t="s">
        <v>80</v>
      </c>
      <c r="BK236" s="192">
        <f>ROUND(I236*H236,2)</f>
        <v>0</v>
      </c>
      <c r="BL236" s="19" t="s">
        <v>2124</v>
      </c>
      <c r="BM236" s="191" t="s">
        <v>5803</v>
      </c>
    </row>
    <row r="237" spans="1:65" s="2" customFormat="1" ht="16.5" customHeight="1">
      <c r="A237" s="36"/>
      <c r="B237" s="37"/>
      <c r="C237" s="231" t="s">
        <v>1170</v>
      </c>
      <c r="D237" s="231" t="s">
        <v>242</v>
      </c>
      <c r="E237" s="232" t="s">
        <v>3799</v>
      </c>
      <c r="F237" s="233" t="s">
        <v>3800</v>
      </c>
      <c r="G237" s="234" t="s">
        <v>328</v>
      </c>
      <c r="H237" s="235">
        <v>500</v>
      </c>
      <c r="I237" s="236"/>
      <c r="J237" s="237">
        <f>ROUND(I237*H237,2)</f>
        <v>0</v>
      </c>
      <c r="K237" s="233" t="s">
        <v>233</v>
      </c>
      <c r="L237" s="238"/>
      <c r="M237" s="239" t="s">
        <v>19</v>
      </c>
      <c r="N237" s="240" t="s">
        <v>44</v>
      </c>
      <c r="O237" s="66"/>
      <c r="P237" s="189">
        <f>O237*H237</f>
        <v>0</v>
      </c>
      <c r="Q237" s="189">
        <v>2.5999999999999998E-4</v>
      </c>
      <c r="R237" s="189">
        <f>Q237*H237</f>
        <v>0.12999999999999998</v>
      </c>
      <c r="S237" s="189">
        <v>0</v>
      </c>
      <c r="T237" s="190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91" t="s">
        <v>2124</v>
      </c>
      <c r="AT237" s="191" t="s">
        <v>242</v>
      </c>
      <c r="AU237" s="191" t="s">
        <v>82</v>
      </c>
      <c r="AY237" s="19" t="s">
        <v>226</v>
      </c>
      <c r="BE237" s="192">
        <f>IF(N237="základní",J237,0)</f>
        <v>0</v>
      </c>
      <c r="BF237" s="192">
        <f>IF(N237="snížená",J237,0)</f>
        <v>0</v>
      </c>
      <c r="BG237" s="192">
        <f>IF(N237="zákl. přenesená",J237,0)</f>
        <v>0</v>
      </c>
      <c r="BH237" s="192">
        <f>IF(N237="sníž. přenesená",J237,0)</f>
        <v>0</v>
      </c>
      <c r="BI237" s="192">
        <f>IF(N237="nulová",J237,0)</f>
        <v>0</v>
      </c>
      <c r="BJ237" s="19" t="s">
        <v>80</v>
      </c>
      <c r="BK237" s="192">
        <f>ROUND(I237*H237,2)</f>
        <v>0</v>
      </c>
      <c r="BL237" s="19" t="s">
        <v>2124</v>
      </c>
      <c r="BM237" s="191" t="s">
        <v>5804</v>
      </c>
    </row>
    <row r="238" spans="1:65" s="2" customFormat="1" ht="24.2" customHeight="1">
      <c r="A238" s="36"/>
      <c r="B238" s="37"/>
      <c r="C238" s="180" t="s">
        <v>1776</v>
      </c>
      <c r="D238" s="180" t="s">
        <v>229</v>
      </c>
      <c r="E238" s="181" t="s">
        <v>5805</v>
      </c>
      <c r="F238" s="182" t="s">
        <v>5806</v>
      </c>
      <c r="G238" s="183" t="s">
        <v>232</v>
      </c>
      <c r="H238" s="184">
        <v>6</v>
      </c>
      <c r="I238" s="185"/>
      <c r="J238" s="186">
        <f>ROUND(I238*H238,2)</f>
        <v>0</v>
      </c>
      <c r="K238" s="182" t="s">
        <v>233</v>
      </c>
      <c r="L238" s="41"/>
      <c r="M238" s="187" t="s">
        <v>19</v>
      </c>
      <c r="N238" s="188" t="s">
        <v>44</v>
      </c>
      <c r="O238" s="66"/>
      <c r="P238" s="189">
        <f>O238*H238</f>
        <v>0</v>
      </c>
      <c r="Q238" s="189">
        <v>6.5030000000000004E-2</v>
      </c>
      <c r="R238" s="189">
        <f>Q238*H238</f>
        <v>0.39018000000000003</v>
      </c>
      <c r="S238" s="189">
        <v>0</v>
      </c>
      <c r="T238" s="190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91" t="s">
        <v>1170</v>
      </c>
      <c r="AT238" s="191" t="s">
        <v>229</v>
      </c>
      <c r="AU238" s="191" t="s">
        <v>82</v>
      </c>
      <c r="AY238" s="19" t="s">
        <v>226</v>
      </c>
      <c r="BE238" s="192">
        <f>IF(N238="základní",J238,0)</f>
        <v>0</v>
      </c>
      <c r="BF238" s="192">
        <f>IF(N238="snížená",J238,0)</f>
        <v>0</v>
      </c>
      <c r="BG238" s="192">
        <f>IF(N238="zákl. přenesená",J238,0)</f>
        <v>0</v>
      </c>
      <c r="BH238" s="192">
        <f>IF(N238="sníž. přenesená",J238,0)</f>
        <v>0</v>
      </c>
      <c r="BI238" s="192">
        <f>IF(N238="nulová",J238,0)</f>
        <v>0</v>
      </c>
      <c r="BJ238" s="19" t="s">
        <v>80</v>
      </c>
      <c r="BK238" s="192">
        <f>ROUND(I238*H238,2)</f>
        <v>0</v>
      </c>
      <c r="BL238" s="19" t="s">
        <v>1170</v>
      </c>
      <c r="BM238" s="191" t="s">
        <v>5807</v>
      </c>
    </row>
    <row r="239" spans="1:65" s="2" customFormat="1" ht="11.25">
      <c r="A239" s="36"/>
      <c r="B239" s="37"/>
      <c r="C239" s="38"/>
      <c r="D239" s="193" t="s">
        <v>236</v>
      </c>
      <c r="E239" s="38"/>
      <c r="F239" s="194" t="s">
        <v>5808</v>
      </c>
      <c r="G239" s="38"/>
      <c r="H239" s="38"/>
      <c r="I239" s="195"/>
      <c r="J239" s="38"/>
      <c r="K239" s="38"/>
      <c r="L239" s="41"/>
      <c r="M239" s="196"/>
      <c r="N239" s="197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236</v>
      </c>
      <c r="AU239" s="19" t="s">
        <v>82</v>
      </c>
    </row>
    <row r="240" spans="1:65" s="2" customFormat="1" ht="24.2" customHeight="1">
      <c r="A240" s="36"/>
      <c r="B240" s="37"/>
      <c r="C240" s="180" t="s">
        <v>1780</v>
      </c>
      <c r="D240" s="180" t="s">
        <v>229</v>
      </c>
      <c r="E240" s="181" t="s">
        <v>5809</v>
      </c>
      <c r="F240" s="182" t="s">
        <v>5810</v>
      </c>
      <c r="G240" s="183" t="s">
        <v>232</v>
      </c>
      <c r="H240" s="184">
        <v>6</v>
      </c>
      <c r="I240" s="185"/>
      <c r="J240" s="186">
        <f>ROUND(I240*H240,2)</f>
        <v>0</v>
      </c>
      <c r="K240" s="182" t="s">
        <v>233</v>
      </c>
      <c r="L240" s="41"/>
      <c r="M240" s="187" t="s">
        <v>19</v>
      </c>
      <c r="N240" s="188" t="s">
        <v>44</v>
      </c>
      <c r="O240" s="66"/>
      <c r="P240" s="189">
        <f>O240*H240</f>
        <v>0</v>
      </c>
      <c r="Q240" s="189">
        <v>0.15192</v>
      </c>
      <c r="R240" s="189">
        <f>Q240*H240</f>
        <v>0.91152</v>
      </c>
      <c r="S240" s="189">
        <v>0</v>
      </c>
      <c r="T240" s="190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91" t="s">
        <v>1170</v>
      </c>
      <c r="AT240" s="191" t="s">
        <v>229</v>
      </c>
      <c r="AU240" s="191" t="s">
        <v>82</v>
      </c>
      <c r="AY240" s="19" t="s">
        <v>226</v>
      </c>
      <c r="BE240" s="192">
        <f>IF(N240="základní",J240,0)</f>
        <v>0</v>
      </c>
      <c r="BF240" s="192">
        <f>IF(N240="snížená",J240,0)</f>
        <v>0</v>
      </c>
      <c r="BG240" s="192">
        <f>IF(N240="zákl. přenesená",J240,0)</f>
        <v>0</v>
      </c>
      <c r="BH240" s="192">
        <f>IF(N240="sníž. přenesená",J240,0)</f>
        <v>0</v>
      </c>
      <c r="BI240" s="192">
        <f>IF(N240="nulová",J240,0)</f>
        <v>0</v>
      </c>
      <c r="BJ240" s="19" t="s">
        <v>80</v>
      </c>
      <c r="BK240" s="192">
        <f>ROUND(I240*H240,2)</f>
        <v>0</v>
      </c>
      <c r="BL240" s="19" t="s">
        <v>1170</v>
      </c>
      <c r="BM240" s="191" t="s">
        <v>5811</v>
      </c>
    </row>
    <row r="241" spans="1:65" s="2" customFormat="1" ht="11.25">
      <c r="A241" s="36"/>
      <c r="B241" s="37"/>
      <c r="C241" s="38"/>
      <c r="D241" s="193" t="s">
        <v>236</v>
      </c>
      <c r="E241" s="38"/>
      <c r="F241" s="194" t="s">
        <v>5812</v>
      </c>
      <c r="G241" s="38"/>
      <c r="H241" s="38"/>
      <c r="I241" s="195"/>
      <c r="J241" s="38"/>
      <c r="K241" s="38"/>
      <c r="L241" s="41"/>
      <c r="M241" s="196"/>
      <c r="N241" s="197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236</v>
      </c>
      <c r="AU241" s="19" t="s">
        <v>82</v>
      </c>
    </row>
    <row r="242" spans="1:65" s="2" customFormat="1" ht="24.2" customHeight="1">
      <c r="A242" s="36"/>
      <c r="B242" s="37"/>
      <c r="C242" s="180" t="s">
        <v>1785</v>
      </c>
      <c r="D242" s="180" t="s">
        <v>229</v>
      </c>
      <c r="E242" s="181" t="s">
        <v>5813</v>
      </c>
      <c r="F242" s="182" t="s">
        <v>5814</v>
      </c>
      <c r="G242" s="183" t="s">
        <v>232</v>
      </c>
      <c r="H242" s="184">
        <v>6</v>
      </c>
      <c r="I242" s="185"/>
      <c r="J242" s="186">
        <f>ROUND(I242*H242,2)</f>
        <v>0</v>
      </c>
      <c r="K242" s="182" t="s">
        <v>233</v>
      </c>
      <c r="L242" s="41"/>
      <c r="M242" s="187" t="s">
        <v>19</v>
      </c>
      <c r="N242" s="188" t="s">
        <v>44</v>
      </c>
      <c r="O242" s="66"/>
      <c r="P242" s="189">
        <f>O242*H242</f>
        <v>0</v>
      </c>
      <c r="Q242" s="189">
        <v>0</v>
      </c>
      <c r="R242" s="189">
        <f>Q242*H242</f>
        <v>0</v>
      </c>
      <c r="S242" s="189">
        <v>0.12</v>
      </c>
      <c r="T242" s="190">
        <f>S242*H242</f>
        <v>0.72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91" t="s">
        <v>1170</v>
      </c>
      <c r="AT242" s="191" t="s">
        <v>229</v>
      </c>
      <c r="AU242" s="191" t="s">
        <v>82</v>
      </c>
      <c r="AY242" s="19" t="s">
        <v>226</v>
      </c>
      <c r="BE242" s="192">
        <f>IF(N242="základní",J242,0)</f>
        <v>0</v>
      </c>
      <c r="BF242" s="192">
        <f>IF(N242="snížená",J242,0)</f>
        <v>0</v>
      </c>
      <c r="BG242" s="192">
        <f>IF(N242="zákl. přenesená",J242,0)</f>
        <v>0</v>
      </c>
      <c r="BH242" s="192">
        <f>IF(N242="sníž. přenesená",J242,0)</f>
        <v>0</v>
      </c>
      <c r="BI242" s="192">
        <f>IF(N242="nulová",J242,0)</f>
        <v>0</v>
      </c>
      <c r="BJ242" s="19" t="s">
        <v>80</v>
      </c>
      <c r="BK242" s="192">
        <f>ROUND(I242*H242,2)</f>
        <v>0</v>
      </c>
      <c r="BL242" s="19" t="s">
        <v>1170</v>
      </c>
      <c r="BM242" s="191" t="s">
        <v>5815</v>
      </c>
    </row>
    <row r="243" spans="1:65" s="2" customFormat="1" ht="11.25">
      <c r="A243" s="36"/>
      <c r="B243" s="37"/>
      <c r="C243" s="38"/>
      <c r="D243" s="193" t="s">
        <v>236</v>
      </c>
      <c r="E243" s="38"/>
      <c r="F243" s="194" t="s">
        <v>5816</v>
      </c>
      <c r="G243" s="38"/>
      <c r="H243" s="38"/>
      <c r="I243" s="195"/>
      <c r="J243" s="38"/>
      <c r="K243" s="38"/>
      <c r="L243" s="41"/>
      <c r="M243" s="196"/>
      <c r="N243" s="197"/>
      <c r="O243" s="66"/>
      <c r="P243" s="66"/>
      <c r="Q243" s="66"/>
      <c r="R243" s="66"/>
      <c r="S243" s="66"/>
      <c r="T243" s="67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T243" s="19" t="s">
        <v>236</v>
      </c>
      <c r="AU243" s="19" t="s">
        <v>82</v>
      </c>
    </row>
    <row r="244" spans="1:65" s="2" customFormat="1" ht="16.5" customHeight="1">
      <c r="A244" s="36"/>
      <c r="B244" s="37"/>
      <c r="C244" s="180" t="s">
        <v>1789</v>
      </c>
      <c r="D244" s="180" t="s">
        <v>229</v>
      </c>
      <c r="E244" s="181" t="s">
        <v>5817</v>
      </c>
      <c r="F244" s="182" t="s">
        <v>5818</v>
      </c>
      <c r="G244" s="183" t="s">
        <v>328</v>
      </c>
      <c r="H244" s="184">
        <v>24</v>
      </c>
      <c r="I244" s="185"/>
      <c r="J244" s="186">
        <f>ROUND(I244*H244,2)</f>
        <v>0</v>
      </c>
      <c r="K244" s="182" t="s">
        <v>233</v>
      </c>
      <c r="L244" s="41"/>
      <c r="M244" s="187" t="s">
        <v>19</v>
      </c>
      <c r="N244" s="188" t="s">
        <v>44</v>
      </c>
      <c r="O244" s="66"/>
      <c r="P244" s="189">
        <f>O244*H244</f>
        <v>0</v>
      </c>
      <c r="Q244" s="189">
        <v>1.6449999999999999E-6</v>
      </c>
      <c r="R244" s="189">
        <f>Q244*H244</f>
        <v>3.9479999999999995E-5</v>
      </c>
      <c r="S244" s="189">
        <v>0</v>
      </c>
      <c r="T244" s="190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91" t="s">
        <v>1170</v>
      </c>
      <c r="AT244" s="191" t="s">
        <v>229</v>
      </c>
      <c r="AU244" s="191" t="s">
        <v>82</v>
      </c>
      <c r="AY244" s="19" t="s">
        <v>226</v>
      </c>
      <c r="BE244" s="192">
        <f>IF(N244="základní",J244,0)</f>
        <v>0</v>
      </c>
      <c r="BF244" s="192">
        <f>IF(N244="snížená",J244,0)</f>
        <v>0</v>
      </c>
      <c r="BG244" s="192">
        <f>IF(N244="zákl. přenesená",J244,0)</f>
        <v>0</v>
      </c>
      <c r="BH244" s="192">
        <f>IF(N244="sníž. přenesená",J244,0)</f>
        <v>0</v>
      </c>
      <c r="BI244" s="192">
        <f>IF(N244="nulová",J244,0)</f>
        <v>0</v>
      </c>
      <c r="BJ244" s="19" t="s">
        <v>80</v>
      </c>
      <c r="BK244" s="192">
        <f>ROUND(I244*H244,2)</f>
        <v>0</v>
      </c>
      <c r="BL244" s="19" t="s">
        <v>1170</v>
      </c>
      <c r="BM244" s="191" t="s">
        <v>5819</v>
      </c>
    </row>
    <row r="245" spans="1:65" s="2" customFormat="1" ht="11.25">
      <c r="A245" s="36"/>
      <c r="B245" s="37"/>
      <c r="C245" s="38"/>
      <c r="D245" s="193" t="s">
        <v>236</v>
      </c>
      <c r="E245" s="38"/>
      <c r="F245" s="194" t="s">
        <v>5820</v>
      </c>
      <c r="G245" s="38"/>
      <c r="H245" s="38"/>
      <c r="I245" s="195"/>
      <c r="J245" s="38"/>
      <c r="K245" s="38"/>
      <c r="L245" s="41"/>
      <c r="M245" s="196"/>
      <c r="N245" s="197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236</v>
      </c>
      <c r="AU245" s="19" t="s">
        <v>82</v>
      </c>
    </row>
    <row r="246" spans="1:65" s="2" customFormat="1" ht="16.5" customHeight="1">
      <c r="A246" s="36"/>
      <c r="B246" s="37"/>
      <c r="C246" s="180" t="s">
        <v>1794</v>
      </c>
      <c r="D246" s="180" t="s">
        <v>229</v>
      </c>
      <c r="E246" s="181" t="s">
        <v>3907</v>
      </c>
      <c r="F246" s="182" t="s">
        <v>3908</v>
      </c>
      <c r="G246" s="183" t="s">
        <v>245</v>
      </c>
      <c r="H246" s="184">
        <v>1.9019999999999999</v>
      </c>
      <c r="I246" s="185"/>
      <c r="J246" s="186">
        <f>ROUND(I246*H246,2)</f>
        <v>0</v>
      </c>
      <c r="K246" s="182" t="s">
        <v>233</v>
      </c>
      <c r="L246" s="41"/>
      <c r="M246" s="187" t="s">
        <v>19</v>
      </c>
      <c r="N246" s="188" t="s">
        <v>44</v>
      </c>
      <c r="O246" s="66"/>
      <c r="P246" s="189">
        <f>O246*H246</f>
        <v>0</v>
      </c>
      <c r="Q246" s="189">
        <v>0</v>
      </c>
      <c r="R246" s="189">
        <f>Q246*H246</f>
        <v>0</v>
      </c>
      <c r="S246" s="189">
        <v>0</v>
      </c>
      <c r="T246" s="190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91" t="s">
        <v>1170</v>
      </c>
      <c r="AT246" s="191" t="s">
        <v>229</v>
      </c>
      <c r="AU246" s="191" t="s">
        <v>82</v>
      </c>
      <c r="AY246" s="19" t="s">
        <v>226</v>
      </c>
      <c r="BE246" s="192">
        <f>IF(N246="základní",J246,0)</f>
        <v>0</v>
      </c>
      <c r="BF246" s="192">
        <f>IF(N246="snížená",J246,0)</f>
        <v>0</v>
      </c>
      <c r="BG246" s="192">
        <f>IF(N246="zákl. přenesená",J246,0)</f>
        <v>0</v>
      </c>
      <c r="BH246" s="192">
        <f>IF(N246="sníž. přenesená",J246,0)</f>
        <v>0</v>
      </c>
      <c r="BI246" s="192">
        <f>IF(N246="nulová",J246,0)</f>
        <v>0</v>
      </c>
      <c r="BJ246" s="19" t="s">
        <v>80</v>
      </c>
      <c r="BK246" s="192">
        <f>ROUND(I246*H246,2)</f>
        <v>0</v>
      </c>
      <c r="BL246" s="19" t="s">
        <v>1170</v>
      </c>
      <c r="BM246" s="191" t="s">
        <v>5821</v>
      </c>
    </row>
    <row r="247" spans="1:65" s="2" customFormat="1" ht="11.25">
      <c r="A247" s="36"/>
      <c r="B247" s="37"/>
      <c r="C247" s="38"/>
      <c r="D247" s="193" t="s">
        <v>236</v>
      </c>
      <c r="E247" s="38"/>
      <c r="F247" s="194" t="s">
        <v>3910</v>
      </c>
      <c r="G247" s="38"/>
      <c r="H247" s="38"/>
      <c r="I247" s="195"/>
      <c r="J247" s="38"/>
      <c r="K247" s="38"/>
      <c r="L247" s="41"/>
      <c r="M247" s="196"/>
      <c r="N247" s="197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236</v>
      </c>
      <c r="AU247" s="19" t="s">
        <v>82</v>
      </c>
    </row>
    <row r="248" spans="1:65" s="12" customFormat="1" ht="25.9" customHeight="1">
      <c r="B248" s="164"/>
      <c r="C248" s="165"/>
      <c r="D248" s="166" t="s">
        <v>72</v>
      </c>
      <c r="E248" s="167" t="s">
        <v>3869</v>
      </c>
      <c r="F248" s="167" t="s">
        <v>3870</v>
      </c>
      <c r="G248" s="165"/>
      <c r="H248" s="165"/>
      <c r="I248" s="168"/>
      <c r="J248" s="169">
        <f>BK248</f>
        <v>0</v>
      </c>
      <c r="K248" s="165"/>
      <c r="L248" s="170"/>
      <c r="M248" s="171"/>
      <c r="N248" s="172"/>
      <c r="O248" s="172"/>
      <c r="P248" s="173">
        <f>SUM(P249:P259)</f>
        <v>0</v>
      </c>
      <c r="Q248" s="172"/>
      <c r="R248" s="173">
        <f>SUM(R249:R259)</f>
        <v>0</v>
      </c>
      <c r="S248" s="172"/>
      <c r="T248" s="174">
        <f>SUM(T249:T259)</f>
        <v>0</v>
      </c>
      <c r="AR248" s="175" t="s">
        <v>143</v>
      </c>
      <c r="AT248" s="176" t="s">
        <v>72</v>
      </c>
      <c r="AU248" s="176" t="s">
        <v>73</v>
      </c>
      <c r="AY248" s="175" t="s">
        <v>226</v>
      </c>
      <c r="BK248" s="177">
        <f>SUM(BK249:BK259)</f>
        <v>0</v>
      </c>
    </row>
    <row r="249" spans="1:65" s="2" customFormat="1" ht="16.5" customHeight="1">
      <c r="A249" s="36"/>
      <c r="B249" s="37"/>
      <c r="C249" s="180" t="s">
        <v>1800</v>
      </c>
      <c r="D249" s="180" t="s">
        <v>229</v>
      </c>
      <c r="E249" s="181" t="s">
        <v>5822</v>
      </c>
      <c r="F249" s="182" t="s">
        <v>5823</v>
      </c>
      <c r="G249" s="183" t="s">
        <v>3873</v>
      </c>
      <c r="H249" s="184">
        <v>20</v>
      </c>
      <c r="I249" s="185"/>
      <c r="J249" s="186">
        <f>ROUND(I249*H249,2)</f>
        <v>0</v>
      </c>
      <c r="K249" s="182" t="s">
        <v>233</v>
      </c>
      <c r="L249" s="41"/>
      <c r="M249" s="187" t="s">
        <v>19</v>
      </c>
      <c r="N249" s="188" t="s">
        <v>44</v>
      </c>
      <c r="O249" s="66"/>
      <c r="P249" s="189">
        <f>O249*H249</f>
        <v>0</v>
      </c>
      <c r="Q249" s="189">
        <v>0</v>
      </c>
      <c r="R249" s="189">
        <f>Q249*H249</f>
        <v>0</v>
      </c>
      <c r="S249" s="189">
        <v>0</v>
      </c>
      <c r="T249" s="190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91" t="s">
        <v>3874</v>
      </c>
      <c r="AT249" s="191" t="s">
        <v>229</v>
      </c>
      <c r="AU249" s="191" t="s">
        <v>80</v>
      </c>
      <c r="AY249" s="19" t="s">
        <v>226</v>
      </c>
      <c r="BE249" s="192">
        <f>IF(N249="základní",J249,0)</f>
        <v>0</v>
      </c>
      <c r="BF249" s="192">
        <f>IF(N249="snížená",J249,0)</f>
        <v>0</v>
      </c>
      <c r="BG249" s="192">
        <f>IF(N249="zákl. přenesená",J249,0)</f>
        <v>0</v>
      </c>
      <c r="BH249" s="192">
        <f>IF(N249="sníž. přenesená",J249,0)</f>
        <v>0</v>
      </c>
      <c r="BI249" s="192">
        <f>IF(N249="nulová",J249,0)</f>
        <v>0</v>
      </c>
      <c r="BJ249" s="19" t="s">
        <v>80</v>
      </c>
      <c r="BK249" s="192">
        <f>ROUND(I249*H249,2)</f>
        <v>0</v>
      </c>
      <c r="BL249" s="19" t="s">
        <v>3874</v>
      </c>
      <c r="BM249" s="191" t="s">
        <v>5824</v>
      </c>
    </row>
    <row r="250" spans="1:65" s="2" customFormat="1" ht="11.25">
      <c r="A250" s="36"/>
      <c r="B250" s="37"/>
      <c r="C250" s="38"/>
      <c r="D250" s="193" t="s">
        <v>236</v>
      </c>
      <c r="E250" s="38"/>
      <c r="F250" s="194" t="s">
        <v>5825</v>
      </c>
      <c r="G250" s="38"/>
      <c r="H250" s="38"/>
      <c r="I250" s="195"/>
      <c r="J250" s="38"/>
      <c r="K250" s="38"/>
      <c r="L250" s="41"/>
      <c r="M250" s="196"/>
      <c r="N250" s="197"/>
      <c r="O250" s="66"/>
      <c r="P250" s="66"/>
      <c r="Q250" s="66"/>
      <c r="R250" s="66"/>
      <c r="S250" s="66"/>
      <c r="T250" s="67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T250" s="19" t="s">
        <v>236</v>
      </c>
      <c r="AU250" s="19" t="s">
        <v>80</v>
      </c>
    </row>
    <row r="251" spans="1:65" s="2" customFormat="1" ht="19.5">
      <c r="A251" s="36"/>
      <c r="B251" s="37"/>
      <c r="C251" s="38"/>
      <c r="D251" s="200" t="s">
        <v>737</v>
      </c>
      <c r="E251" s="38"/>
      <c r="F251" s="249" t="s">
        <v>3882</v>
      </c>
      <c r="G251" s="38"/>
      <c r="H251" s="38"/>
      <c r="I251" s="195"/>
      <c r="J251" s="38"/>
      <c r="K251" s="38"/>
      <c r="L251" s="41"/>
      <c r="M251" s="196"/>
      <c r="N251" s="197"/>
      <c r="O251" s="66"/>
      <c r="P251" s="66"/>
      <c r="Q251" s="66"/>
      <c r="R251" s="66"/>
      <c r="S251" s="66"/>
      <c r="T251" s="67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T251" s="19" t="s">
        <v>737</v>
      </c>
      <c r="AU251" s="19" t="s">
        <v>80</v>
      </c>
    </row>
    <row r="252" spans="1:65" s="2" customFormat="1" ht="16.5" customHeight="1">
      <c r="A252" s="36"/>
      <c r="B252" s="37"/>
      <c r="C252" s="180" t="s">
        <v>1805</v>
      </c>
      <c r="D252" s="180" t="s">
        <v>229</v>
      </c>
      <c r="E252" s="181" t="s">
        <v>3878</v>
      </c>
      <c r="F252" s="182" t="s">
        <v>3879</v>
      </c>
      <c r="G252" s="183" t="s">
        <v>3873</v>
      </c>
      <c r="H252" s="184">
        <v>20</v>
      </c>
      <c r="I252" s="185"/>
      <c r="J252" s="186">
        <f>ROUND(I252*H252,2)</f>
        <v>0</v>
      </c>
      <c r="K252" s="182" t="s">
        <v>233</v>
      </c>
      <c r="L252" s="41"/>
      <c r="M252" s="187" t="s">
        <v>19</v>
      </c>
      <c r="N252" s="188" t="s">
        <v>44</v>
      </c>
      <c r="O252" s="66"/>
      <c r="P252" s="189">
        <f>O252*H252</f>
        <v>0</v>
      </c>
      <c r="Q252" s="189">
        <v>0</v>
      </c>
      <c r="R252" s="189">
        <f>Q252*H252</f>
        <v>0</v>
      </c>
      <c r="S252" s="189">
        <v>0</v>
      </c>
      <c r="T252" s="190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91" t="s">
        <v>3874</v>
      </c>
      <c r="AT252" s="191" t="s">
        <v>229</v>
      </c>
      <c r="AU252" s="191" t="s">
        <v>80</v>
      </c>
      <c r="AY252" s="19" t="s">
        <v>226</v>
      </c>
      <c r="BE252" s="192">
        <f>IF(N252="základní",J252,0)</f>
        <v>0</v>
      </c>
      <c r="BF252" s="192">
        <f>IF(N252="snížená",J252,0)</f>
        <v>0</v>
      </c>
      <c r="BG252" s="192">
        <f>IF(N252="zákl. přenesená",J252,0)</f>
        <v>0</v>
      </c>
      <c r="BH252" s="192">
        <f>IF(N252="sníž. přenesená",J252,0)</f>
        <v>0</v>
      </c>
      <c r="BI252" s="192">
        <f>IF(N252="nulová",J252,0)</f>
        <v>0</v>
      </c>
      <c r="BJ252" s="19" t="s">
        <v>80</v>
      </c>
      <c r="BK252" s="192">
        <f>ROUND(I252*H252,2)</f>
        <v>0</v>
      </c>
      <c r="BL252" s="19" t="s">
        <v>3874</v>
      </c>
      <c r="BM252" s="191" t="s">
        <v>5826</v>
      </c>
    </row>
    <row r="253" spans="1:65" s="2" customFormat="1" ht="11.25">
      <c r="A253" s="36"/>
      <c r="B253" s="37"/>
      <c r="C253" s="38"/>
      <c r="D253" s="193" t="s">
        <v>236</v>
      </c>
      <c r="E253" s="38"/>
      <c r="F253" s="194" t="s">
        <v>3881</v>
      </c>
      <c r="G253" s="38"/>
      <c r="H253" s="38"/>
      <c r="I253" s="195"/>
      <c r="J253" s="38"/>
      <c r="K253" s="38"/>
      <c r="L253" s="41"/>
      <c r="M253" s="196"/>
      <c r="N253" s="197"/>
      <c r="O253" s="66"/>
      <c r="P253" s="66"/>
      <c r="Q253" s="66"/>
      <c r="R253" s="66"/>
      <c r="S253" s="66"/>
      <c r="T253" s="67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236</v>
      </c>
      <c r="AU253" s="19" t="s">
        <v>80</v>
      </c>
    </row>
    <row r="254" spans="1:65" s="2" customFormat="1" ht="19.5">
      <c r="A254" s="36"/>
      <c r="B254" s="37"/>
      <c r="C254" s="38"/>
      <c r="D254" s="200" t="s">
        <v>737</v>
      </c>
      <c r="E254" s="38"/>
      <c r="F254" s="249" t="s">
        <v>3882</v>
      </c>
      <c r="G254" s="38"/>
      <c r="H254" s="38"/>
      <c r="I254" s="195"/>
      <c r="J254" s="38"/>
      <c r="K254" s="38"/>
      <c r="L254" s="41"/>
      <c r="M254" s="196"/>
      <c r="N254" s="197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737</v>
      </c>
      <c r="AU254" s="19" t="s">
        <v>80</v>
      </c>
    </row>
    <row r="255" spans="1:65" s="2" customFormat="1" ht="16.5" customHeight="1">
      <c r="A255" s="36"/>
      <c r="B255" s="37"/>
      <c r="C255" s="180" t="s">
        <v>1812</v>
      </c>
      <c r="D255" s="180" t="s">
        <v>229</v>
      </c>
      <c r="E255" s="181" t="s">
        <v>3883</v>
      </c>
      <c r="F255" s="182" t="s">
        <v>3884</v>
      </c>
      <c r="G255" s="183" t="s">
        <v>3873</v>
      </c>
      <c r="H255" s="184">
        <v>20</v>
      </c>
      <c r="I255" s="185"/>
      <c r="J255" s="186">
        <f>ROUND(I255*H255,2)</f>
        <v>0</v>
      </c>
      <c r="K255" s="182" t="s">
        <v>233</v>
      </c>
      <c r="L255" s="41"/>
      <c r="M255" s="187" t="s">
        <v>19</v>
      </c>
      <c r="N255" s="188" t="s">
        <v>44</v>
      </c>
      <c r="O255" s="66"/>
      <c r="P255" s="189">
        <f>O255*H255</f>
        <v>0</v>
      </c>
      <c r="Q255" s="189">
        <v>0</v>
      </c>
      <c r="R255" s="189">
        <f>Q255*H255</f>
        <v>0</v>
      </c>
      <c r="S255" s="189">
        <v>0</v>
      </c>
      <c r="T255" s="190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91" t="s">
        <v>3874</v>
      </c>
      <c r="AT255" s="191" t="s">
        <v>229</v>
      </c>
      <c r="AU255" s="191" t="s">
        <v>80</v>
      </c>
      <c r="AY255" s="19" t="s">
        <v>226</v>
      </c>
      <c r="BE255" s="192">
        <f>IF(N255="základní",J255,0)</f>
        <v>0</v>
      </c>
      <c r="BF255" s="192">
        <f>IF(N255="snížená",J255,0)</f>
        <v>0</v>
      </c>
      <c r="BG255" s="192">
        <f>IF(N255="zákl. přenesená",J255,0)</f>
        <v>0</v>
      </c>
      <c r="BH255" s="192">
        <f>IF(N255="sníž. přenesená",J255,0)</f>
        <v>0</v>
      </c>
      <c r="BI255" s="192">
        <f>IF(N255="nulová",J255,0)</f>
        <v>0</v>
      </c>
      <c r="BJ255" s="19" t="s">
        <v>80</v>
      </c>
      <c r="BK255" s="192">
        <f>ROUND(I255*H255,2)</f>
        <v>0</v>
      </c>
      <c r="BL255" s="19" t="s">
        <v>3874</v>
      </c>
      <c r="BM255" s="191" t="s">
        <v>5827</v>
      </c>
    </row>
    <row r="256" spans="1:65" s="2" customFormat="1" ht="11.25">
      <c r="A256" s="36"/>
      <c r="B256" s="37"/>
      <c r="C256" s="38"/>
      <c r="D256" s="193" t="s">
        <v>236</v>
      </c>
      <c r="E256" s="38"/>
      <c r="F256" s="194" t="s">
        <v>3886</v>
      </c>
      <c r="G256" s="38"/>
      <c r="H256" s="38"/>
      <c r="I256" s="195"/>
      <c r="J256" s="38"/>
      <c r="K256" s="38"/>
      <c r="L256" s="41"/>
      <c r="M256" s="196"/>
      <c r="N256" s="197"/>
      <c r="O256" s="66"/>
      <c r="P256" s="66"/>
      <c r="Q256" s="66"/>
      <c r="R256" s="66"/>
      <c r="S256" s="66"/>
      <c r="T256" s="67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T256" s="19" t="s">
        <v>236</v>
      </c>
      <c r="AU256" s="19" t="s">
        <v>80</v>
      </c>
    </row>
    <row r="257" spans="1:65" s="2" customFormat="1" ht="29.25">
      <c r="A257" s="36"/>
      <c r="B257" s="37"/>
      <c r="C257" s="38"/>
      <c r="D257" s="200" t="s">
        <v>737</v>
      </c>
      <c r="E257" s="38"/>
      <c r="F257" s="249" t="s">
        <v>5828</v>
      </c>
      <c r="G257" s="38"/>
      <c r="H257" s="38"/>
      <c r="I257" s="195"/>
      <c r="J257" s="38"/>
      <c r="K257" s="38"/>
      <c r="L257" s="41"/>
      <c r="M257" s="196"/>
      <c r="N257" s="197"/>
      <c r="O257" s="66"/>
      <c r="P257" s="66"/>
      <c r="Q257" s="66"/>
      <c r="R257" s="66"/>
      <c r="S257" s="66"/>
      <c r="T257" s="67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T257" s="19" t="s">
        <v>737</v>
      </c>
      <c r="AU257" s="19" t="s">
        <v>80</v>
      </c>
    </row>
    <row r="258" spans="1:65" s="2" customFormat="1" ht="16.5" customHeight="1">
      <c r="A258" s="36"/>
      <c r="B258" s="37"/>
      <c r="C258" s="180" t="s">
        <v>1817</v>
      </c>
      <c r="D258" s="180" t="s">
        <v>229</v>
      </c>
      <c r="E258" s="181" t="s">
        <v>5829</v>
      </c>
      <c r="F258" s="182" t="s">
        <v>5830</v>
      </c>
      <c r="G258" s="183" t="s">
        <v>3873</v>
      </c>
      <c r="H258" s="184">
        <v>15</v>
      </c>
      <c r="I258" s="185"/>
      <c r="J258" s="186">
        <f>ROUND(I258*H258,2)</f>
        <v>0</v>
      </c>
      <c r="K258" s="182" t="s">
        <v>233</v>
      </c>
      <c r="L258" s="41"/>
      <c r="M258" s="187" t="s">
        <v>19</v>
      </c>
      <c r="N258" s="188" t="s">
        <v>44</v>
      </c>
      <c r="O258" s="66"/>
      <c r="P258" s="189">
        <f>O258*H258</f>
        <v>0</v>
      </c>
      <c r="Q258" s="189">
        <v>0</v>
      </c>
      <c r="R258" s="189">
        <f>Q258*H258</f>
        <v>0</v>
      </c>
      <c r="S258" s="189">
        <v>0</v>
      </c>
      <c r="T258" s="190">
        <f>S258*H258</f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91" t="s">
        <v>3874</v>
      </c>
      <c r="AT258" s="191" t="s">
        <v>229</v>
      </c>
      <c r="AU258" s="191" t="s">
        <v>80</v>
      </c>
      <c r="AY258" s="19" t="s">
        <v>226</v>
      </c>
      <c r="BE258" s="192">
        <f>IF(N258="základní",J258,0)</f>
        <v>0</v>
      </c>
      <c r="BF258" s="192">
        <f>IF(N258="snížená",J258,0)</f>
        <v>0</v>
      </c>
      <c r="BG258" s="192">
        <f>IF(N258="zákl. přenesená",J258,0)</f>
        <v>0</v>
      </c>
      <c r="BH258" s="192">
        <f>IF(N258="sníž. přenesená",J258,0)</f>
        <v>0</v>
      </c>
      <c r="BI258" s="192">
        <f>IF(N258="nulová",J258,0)</f>
        <v>0</v>
      </c>
      <c r="BJ258" s="19" t="s">
        <v>80</v>
      </c>
      <c r="BK258" s="192">
        <f>ROUND(I258*H258,2)</f>
        <v>0</v>
      </c>
      <c r="BL258" s="19" t="s">
        <v>3874</v>
      </c>
      <c r="BM258" s="191" t="s">
        <v>5831</v>
      </c>
    </row>
    <row r="259" spans="1:65" s="2" customFormat="1" ht="11.25">
      <c r="A259" s="36"/>
      <c r="B259" s="37"/>
      <c r="C259" s="38"/>
      <c r="D259" s="193" t="s">
        <v>236</v>
      </c>
      <c r="E259" s="38"/>
      <c r="F259" s="194" t="s">
        <v>5832</v>
      </c>
      <c r="G259" s="38"/>
      <c r="H259" s="38"/>
      <c r="I259" s="195"/>
      <c r="J259" s="38"/>
      <c r="K259" s="38"/>
      <c r="L259" s="41"/>
      <c r="M259" s="196"/>
      <c r="N259" s="197"/>
      <c r="O259" s="66"/>
      <c r="P259" s="66"/>
      <c r="Q259" s="66"/>
      <c r="R259" s="66"/>
      <c r="S259" s="66"/>
      <c r="T259" s="67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T259" s="19" t="s">
        <v>236</v>
      </c>
      <c r="AU259" s="19" t="s">
        <v>80</v>
      </c>
    </row>
    <row r="260" spans="1:65" s="12" customFormat="1" ht="25.9" customHeight="1">
      <c r="B260" s="164"/>
      <c r="C260" s="165"/>
      <c r="D260" s="166" t="s">
        <v>72</v>
      </c>
      <c r="E260" s="167" t="s">
        <v>681</v>
      </c>
      <c r="F260" s="167" t="s">
        <v>682</v>
      </c>
      <c r="G260" s="165"/>
      <c r="H260" s="165"/>
      <c r="I260" s="168"/>
      <c r="J260" s="169">
        <f>BK260</f>
        <v>0</v>
      </c>
      <c r="K260" s="165"/>
      <c r="L260" s="170"/>
      <c r="M260" s="171"/>
      <c r="N260" s="172"/>
      <c r="O260" s="172"/>
      <c r="P260" s="173">
        <f>P261+P272+P275</f>
        <v>0</v>
      </c>
      <c r="Q260" s="172"/>
      <c r="R260" s="173">
        <f>R261+R272+R275</f>
        <v>0</v>
      </c>
      <c r="S260" s="172"/>
      <c r="T260" s="174">
        <f>T261+T272+T275</f>
        <v>0</v>
      </c>
      <c r="AR260" s="175" t="s">
        <v>258</v>
      </c>
      <c r="AT260" s="176" t="s">
        <v>72</v>
      </c>
      <c r="AU260" s="176" t="s">
        <v>73</v>
      </c>
      <c r="AY260" s="175" t="s">
        <v>226</v>
      </c>
      <c r="BK260" s="177">
        <f>BK261+BK272+BK275</f>
        <v>0</v>
      </c>
    </row>
    <row r="261" spans="1:65" s="12" customFormat="1" ht="22.9" customHeight="1">
      <c r="B261" s="164"/>
      <c r="C261" s="165"/>
      <c r="D261" s="166" t="s">
        <v>72</v>
      </c>
      <c r="E261" s="178" t="s">
        <v>3911</v>
      </c>
      <c r="F261" s="178" t="s">
        <v>3912</v>
      </c>
      <c r="G261" s="165"/>
      <c r="H261" s="165"/>
      <c r="I261" s="168"/>
      <c r="J261" s="179">
        <f>BK261</f>
        <v>0</v>
      </c>
      <c r="K261" s="165"/>
      <c r="L261" s="170"/>
      <c r="M261" s="171"/>
      <c r="N261" s="172"/>
      <c r="O261" s="172"/>
      <c r="P261" s="173">
        <f>SUM(P262:P271)</f>
        <v>0</v>
      </c>
      <c r="Q261" s="172"/>
      <c r="R261" s="173">
        <f>SUM(R262:R271)</f>
        <v>0</v>
      </c>
      <c r="S261" s="172"/>
      <c r="T261" s="174">
        <f>SUM(T262:T271)</f>
        <v>0</v>
      </c>
      <c r="AR261" s="175" t="s">
        <v>258</v>
      </c>
      <c r="AT261" s="176" t="s">
        <v>72</v>
      </c>
      <c r="AU261" s="176" t="s">
        <v>80</v>
      </c>
      <c r="AY261" s="175" t="s">
        <v>226</v>
      </c>
      <c r="BK261" s="177">
        <f>SUM(BK262:BK271)</f>
        <v>0</v>
      </c>
    </row>
    <row r="262" spans="1:65" s="2" customFormat="1" ht="16.5" customHeight="1">
      <c r="A262" s="36"/>
      <c r="B262" s="37"/>
      <c r="C262" s="180" t="s">
        <v>1822</v>
      </c>
      <c r="D262" s="180" t="s">
        <v>229</v>
      </c>
      <c r="E262" s="181" t="s">
        <v>5833</v>
      </c>
      <c r="F262" s="182" t="s">
        <v>5834</v>
      </c>
      <c r="G262" s="183" t="s">
        <v>3157</v>
      </c>
      <c r="H262" s="184">
        <v>1</v>
      </c>
      <c r="I262" s="185"/>
      <c r="J262" s="186">
        <f>ROUND(I262*H262,2)</f>
        <v>0</v>
      </c>
      <c r="K262" s="182" t="s">
        <v>233</v>
      </c>
      <c r="L262" s="41"/>
      <c r="M262" s="187" t="s">
        <v>19</v>
      </c>
      <c r="N262" s="188" t="s">
        <v>44</v>
      </c>
      <c r="O262" s="66"/>
      <c r="P262" s="189">
        <f>O262*H262</f>
        <v>0</v>
      </c>
      <c r="Q262" s="189">
        <v>0</v>
      </c>
      <c r="R262" s="189">
        <f>Q262*H262</f>
        <v>0</v>
      </c>
      <c r="S262" s="189">
        <v>0</v>
      </c>
      <c r="T262" s="190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91" t="s">
        <v>686</v>
      </c>
      <c r="AT262" s="191" t="s">
        <v>229</v>
      </c>
      <c r="AU262" s="191" t="s">
        <v>82</v>
      </c>
      <c r="AY262" s="19" t="s">
        <v>226</v>
      </c>
      <c r="BE262" s="192">
        <f>IF(N262="základní",J262,0)</f>
        <v>0</v>
      </c>
      <c r="BF262" s="192">
        <f>IF(N262="snížená",J262,0)</f>
        <v>0</v>
      </c>
      <c r="BG262" s="192">
        <f>IF(N262="zákl. přenesená",J262,0)</f>
        <v>0</v>
      </c>
      <c r="BH262" s="192">
        <f>IF(N262="sníž. přenesená",J262,0)</f>
        <v>0</v>
      </c>
      <c r="BI262" s="192">
        <f>IF(N262="nulová",J262,0)</f>
        <v>0</v>
      </c>
      <c r="BJ262" s="19" t="s">
        <v>80</v>
      </c>
      <c r="BK262" s="192">
        <f>ROUND(I262*H262,2)</f>
        <v>0</v>
      </c>
      <c r="BL262" s="19" t="s">
        <v>686</v>
      </c>
      <c r="BM262" s="191" t="s">
        <v>5835</v>
      </c>
    </row>
    <row r="263" spans="1:65" s="2" customFormat="1" ht="11.25">
      <c r="A263" s="36"/>
      <c r="B263" s="37"/>
      <c r="C263" s="38"/>
      <c r="D263" s="193" t="s">
        <v>236</v>
      </c>
      <c r="E263" s="38"/>
      <c r="F263" s="194" t="s">
        <v>5836</v>
      </c>
      <c r="G263" s="38"/>
      <c r="H263" s="38"/>
      <c r="I263" s="195"/>
      <c r="J263" s="38"/>
      <c r="K263" s="38"/>
      <c r="L263" s="41"/>
      <c r="M263" s="196"/>
      <c r="N263" s="197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236</v>
      </c>
      <c r="AU263" s="19" t="s">
        <v>82</v>
      </c>
    </row>
    <row r="264" spans="1:65" s="2" customFormat="1" ht="16.5" customHeight="1">
      <c r="A264" s="36"/>
      <c r="B264" s="37"/>
      <c r="C264" s="180" t="s">
        <v>1829</v>
      </c>
      <c r="D264" s="180" t="s">
        <v>229</v>
      </c>
      <c r="E264" s="181" t="s">
        <v>5837</v>
      </c>
      <c r="F264" s="182" t="s">
        <v>5838</v>
      </c>
      <c r="G264" s="183" t="s">
        <v>3157</v>
      </c>
      <c r="H264" s="184">
        <v>1</v>
      </c>
      <c r="I264" s="185"/>
      <c r="J264" s="186">
        <f>ROUND(I264*H264,2)</f>
        <v>0</v>
      </c>
      <c r="K264" s="182" t="s">
        <v>233</v>
      </c>
      <c r="L264" s="41"/>
      <c r="M264" s="187" t="s">
        <v>19</v>
      </c>
      <c r="N264" s="188" t="s">
        <v>44</v>
      </c>
      <c r="O264" s="66"/>
      <c r="P264" s="189">
        <f>O264*H264</f>
        <v>0</v>
      </c>
      <c r="Q264" s="189">
        <v>0</v>
      </c>
      <c r="R264" s="189">
        <f>Q264*H264</f>
        <v>0</v>
      </c>
      <c r="S264" s="189">
        <v>0</v>
      </c>
      <c r="T264" s="190">
        <f>S264*H264</f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91" t="s">
        <v>686</v>
      </c>
      <c r="AT264" s="191" t="s">
        <v>229</v>
      </c>
      <c r="AU264" s="191" t="s">
        <v>82</v>
      </c>
      <c r="AY264" s="19" t="s">
        <v>226</v>
      </c>
      <c r="BE264" s="192">
        <f>IF(N264="základní",J264,0)</f>
        <v>0</v>
      </c>
      <c r="BF264" s="192">
        <f>IF(N264="snížená",J264,0)</f>
        <v>0</v>
      </c>
      <c r="BG264" s="192">
        <f>IF(N264="zákl. přenesená",J264,0)</f>
        <v>0</v>
      </c>
      <c r="BH264" s="192">
        <f>IF(N264="sníž. přenesená",J264,0)</f>
        <v>0</v>
      </c>
      <c r="BI264" s="192">
        <f>IF(N264="nulová",J264,0)</f>
        <v>0</v>
      </c>
      <c r="BJ264" s="19" t="s">
        <v>80</v>
      </c>
      <c r="BK264" s="192">
        <f>ROUND(I264*H264,2)</f>
        <v>0</v>
      </c>
      <c r="BL264" s="19" t="s">
        <v>686</v>
      </c>
      <c r="BM264" s="191" t="s">
        <v>5839</v>
      </c>
    </row>
    <row r="265" spans="1:65" s="2" customFormat="1" ht="11.25">
      <c r="A265" s="36"/>
      <c r="B265" s="37"/>
      <c r="C265" s="38"/>
      <c r="D265" s="193" t="s">
        <v>236</v>
      </c>
      <c r="E265" s="38"/>
      <c r="F265" s="194" t="s">
        <v>5840</v>
      </c>
      <c r="G265" s="38"/>
      <c r="H265" s="38"/>
      <c r="I265" s="195"/>
      <c r="J265" s="38"/>
      <c r="K265" s="38"/>
      <c r="L265" s="41"/>
      <c r="M265" s="196"/>
      <c r="N265" s="197"/>
      <c r="O265" s="66"/>
      <c r="P265" s="66"/>
      <c r="Q265" s="66"/>
      <c r="R265" s="66"/>
      <c r="S265" s="66"/>
      <c r="T265" s="67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T265" s="19" t="s">
        <v>236</v>
      </c>
      <c r="AU265" s="19" t="s">
        <v>82</v>
      </c>
    </row>
    <row r="266" spans="1:65" s="2" customFormat="1" ht="16.5" customHeight="1">
      <c r="A266" s="36"/>
      <c r="B266" s="37"/>
      <c r="C266" s="180" t="s">
        <v>1835</v>
      </c>
      <c r="D266" s="180" t="s">
        <v>229</v>
      </c>
      <c r="E266" s="181" t="s">
        <v>3913</v>
      </c>
      <c r="F266" s="182" t="s">
        <v>3914</v>
      </c>
      <c r="G266" s="183" t="s">
        <v>3157</v>
      </c>
      <c r="H266" s="184">
        <v>1</v>
      </c>
      <c r="I266" s="185"/>
      <c r="J266" s="186">
        <f>ROUND(I266*H266,2)</f>
        <v>0</v>
      </c>
      <c r="K266" s="182" t="s">
        <v>233</v>
      </c>
      <c r="L266" s="41"/>
      <c r="M266" s="187" t="s">
        <v>19</v>
      </c>
      <c r="N266" s="188" t="s">
        <v>44</v>
      </c>
      <c r="O266" s="66"/>
      <c r="P266" s="189">
        <f>O266*H266</f>
        <v>0</v>
      </c>
      <c r="Q266" s="189">
        <v>0</v>
      </c>
      <c r="R266" s="189">
        <f>Q266*H266</f>
        <v>0</v>
      </c>
      <c r="S266" s="189">
        <v>0</v>
      </c>
      <c r="T266" s="190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91" t="s">
        <v>686</v>
      </c>
      <c r="AT266" s="191" t="s">
        <v>229</v>
      </c>
      <c r="AU266" s="191" t="s">
        <v>82</v>
      </c>
      <c r="AY266" s="19" t="s">
        <v>226</v>
      </c>
      <c r="BE266" s="192">
        <f>IF(N266="základní",J266,0)</f>
        <v>0</v>
      </c>
      <c r="BF266" s="192">
        <f>IF(N266="snížená",J266,0)</f>
        <v>0</v>
      </c>
      <c r="BG266" s="192">
        <f>IF(N266="zákl. přenesená",J266,0)</f>
        <v>0</v>
      </c>
      <c r="BH266" s="192">
        <f>IF(N266="sníž. přenesená",J266,0)</f>
        <v>0</v>
      </c>
      <c r="BI266" s="192">
        <f>IF(N266="nulová",J266,0)</f>
        <v>0</v>
      </c>
      <c r="BJ266" s="19" t="s">
        <v>80</v>
      </c>
      <c r="BK266" s="192">
        <f>ROUND(I266*H266,2)</f>
        <v>0</v>
      </c>
      <c r="BL266" s="19" t="s">
        <v>686</v>
      </c>
      <c r="BM266" s="191" t="s">
        <v>5841</v>
      </c>
    </row>
    <row r="267" spans="1:65" s="2" customFormat="1" ht="11.25">
      <c r="A267" s="36"/>
      <c r="B267" s="37"/>
      <c r="C267" s="38"/>
      <c r="D267" s="193" t="s">
        <v>236</v>
      </c>
      <c r="E267" s="38"/>
      <c r="F267" s="194" t="s">
        <v>3916</v>
      </c>
      <c r="G267" s="38"/>
      <c r="H267" s="38"/>
      <c r="I267" s="195"/>
      <c r="J267" s="38"/>
      <c r="K267" s="38"/>
      <c r="L267" s="41"/>
      <c r="M267" s="196"/>
      <c r="N267" s="197"/>
      <c r="O267" s="66"/>
      <c r="P267" s="66"/>
      <c r="Q267" s="66"/>
      <c r="R267" s="66"/>
      <c r="S267" s="66"/>
      <c r="T267" s="67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T267" s="19" t="s">
        <v>236</v>
      </c>
      <c r="AU267" s="19" t="s">
        <v>82</v>
      </c>
    </row>
    <row r="268" spans="1:65" s="2" customFormat="1" ht="16.5" customHeight="1">
      <c r="A268" s="36"/>
      <c r="B268" s="37"/>
      <c r="C268" s="180" t="s">
        <v>1839</v>
      </c>
      <c r="D268" s="180" t="s">
        <v>229</v>
      </c>
      <c r="E268" s="181" t="s">
        <v>5842</v>
      </c>
      <c r="F268" s="182" t="s">
        <v>5843</v>
      </c>
      <c r="G268" s="183" t="s">
        <v>3157</v>
      </c>
      <c r="H268" s="184">
        <v>1</v>
      </c>
      <c r="I268" s="185"/>
      <c r="J268" s="186">
        <f>ROUND(I268*H268,2)</f>
        <v>0</v>
      </c>
      <c r="K268" s="182" t="s">
        <v>233</v>
      </c>
      <c r="L268" s="41"/>
      <c r="M268" s="187" t="s">
        <v>19</v>
      </c>
      <c r="N268" s="188" t="s">
        <v>44</v>
      </c>
      <c r="O268" s="66"/>
      <c r="P268" s="189">
        <f>O268*H268</f>
        <v>0</v>
      </c>
      <c r="Q268" s="189">
        <v>0</v>
      </c>
      <c r="R268" s="189">
        <f>Q268*H268</f>
        <v>0</v>
      </c>
      <c r="S268" s="189">
        <v>0</v>
      </c>
      <c r="T268" s="190">
        <f>S268*H268</f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91" t="s">
        <v>686</v>
      </c>
      <c r="AT268" s="191" t="s">
        <v>229</v>
      </c>
      <c r="AU268" s="191" t="s">
        <v>82</v>
      </c>
      <c r="AY268" s="19" t="s">
        <v>226</v>
      </c>
      <c r="BE268" s="192">
        <f>IF(N268="základní",J268,0)</f>
        <v>0</v>
      </c>
      <c r="BF268" s="192">
        <f>IF(N268="snížená",J268,0)</f>
        <v>0</v>
      </c>
      <c r="BG268" s="192">
        <f>IF(N268="zákl. přenesená",J268,0)</f>
        <v>0</v>
      </c>
      <c r="BH268" s="192">
        <f>IF(N268="sníž. přenesená",J268,0)</f>
        <v>0</v>
      </c>
      <c r="BI268" s="192">
        <f>IF(N268="nulová",J268,0)</f>
        <v>0</v>
      </c>
      <c r="BJ268" s="19" t="s">
        <v>80</v>
      </c>
      <c r="BK268" s="192">
        <f>ROUND(I268*H268,2)</f>
        <v>0</v>
      </c>
      <c r="BL268" s="19" t="s">
        <v>686</v>
      </c>
      <c r="BM268" s="191" t="s">
        <v>5844</v>
      </c>
    </row>
    <row r="269" spans="1:65" s="2" customFormat="1" ht="11.25">
      <c r="A269" s="36"/>
      <c r="B269" s="37"/>
      <c r="C269" s="38"/>
      <c r="D269" s="193" t="s">
        <v>236</v>
      </c>
      <c r="E269" s="38"/>
      <c r="F269" s="194" t="s">
        <v>5845</v>
      </c>
      <c r="G269" s="38"/>
      <c r="H269" s="38"/>
      <c r="I269" s="195"/>
      <c r="J269" s="38"/>
      <c r="K269" s="38"/>
      <c r="L269" s="41"/>
      <c r="M269" s="196"/>
      <c r="N269" s="197"/>
      <c r="O269" s="66"/>
      <c r="P269" s="66"/>
      <c r="Q269" s="66"/>
      <c r="R269" s="66"/>
      <c r="S269" s="66"/>
      <c r="T269" s="67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T269" s="19" t="s">
        <v>236</v>
      </c>
      <c r="AU269" s="19" t="s">
        <v>82</v>
      </c>
    </row>
    <row r="270" spans="1:65" s="2" customFormat="1" ht="16.5" customHeight="1">
      <c r="A270" s="36"/>
      <c r="B270" s="37"/>
      <c r="C270" s="180" t="s">
        <v>1848</v>
      </c>
      <c r="D270" s="180" t="s">
        <v>229</v>
      </c>
      <c r="E270" s="181" t="s">
        <v>5846</v>
      </c>
      <c r="F270" s="182" t="s">
        <v>5847</v>
      </c>
      <c r="G270" s="183" t="s">
        <v>3157</v>
      </c>
      <c r="H270" s="184">
        <v>1</v>
      </c>
      <c r="I270" s="185"/>
      <c r="J270" s="186">
        <f>ROUND(I270*H270,2)</f>
        <v>0</v>
      </c>
      <c r="K270" s="182" t="s">
        <v>233</v>
      </c>
      <c r="L270" s="41"/>
      <c r="M270" s="187" t="s">
        <v>19</v>
      </c>
      <c r="N270" s="188" t="s">
        <v>44</v>
      </c>
      <c r="O270" s="66"/>
      <c r="P270" s="189">
        <f>O270*H270</f>
        <v>0</v>
      </c>
      <c r="Q270" s="189">
        <v>0</v>
      </c>
      <c r="R270" s="189">
        <f>Q270*H270</f>
        <v>0</v>
      </c>
      <c r="S270" s="189">
        <v>0</v>
      </c>
      <c r="T270" s="190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91" t="s">
        <v>686</v>
      </c>
      <c r="AT270" s="191" t="s">
        <v>229</v>
      </c>
      <c r="AU270" s="191" t="s">
        <v>82</v>
      </c>
      <c r="AY270" s="19" t="s">
        <v>226</v>
      </c>
      <c r="BE270" s="192">
        <f>IF(N270="základní",J270,0)</f>
        <v>0</v>
      </c>
      <c r="BF270" s="192">
        <f>IF(N270="snížená",J270,0)</f>
        <v>0</v>
      </c>
      <c r="BG270" s="192">
        <f>IF(N270="zákl. přenesená",J270,0)</f>
        <v>0</v>
      </c>
      <c r="BH270" s="192">
        <f>IF(N270="sníž. přenesená",J270,0)</f>
        <v>0</v>
      </c>
      <c r="BI270" s="192">
        <f>IF(N270="nulová",J270,0)</f>
        <v>0</v>
      </c>
      <c r="BJ270" s="19" t="s">
        <v>80</v>
      </c>
      <c r="BK270" s="192">
        <f>ROUND(I270*H270,2)</f>
        <v>0</v>
      </c>
      <c r="BL270" s="19" t="s">
        <v>686</v>
      </c>
      <c r="BM270" s="191" t="s">
        <v>5848</v>
      </c>
    </row>
    <row r="271" spans="1:65" s="2" customFormat="1" ht="11.25">
      <c r="A271" s="36"/>
      <c r="B271" s="37"/>
      <c r="C271" s="38"/>
      <c r="D271" s="193" t="s">
        <v>236</v>
      </c>
      <c r="E271" s="38"/>
      <c r="F271" s="194" t="s">
        <v>5849</v>
      </c>
      <c r="G271" s="38"/>
      <c r="H271" s="38"/>
      <c r="I271" s="195"/>
      <c r="J271" s="38"/>
      <c r="K271" s="38"/>
      <c r="L271" s="41"/>
      <c r="M271" s="196"/>
      <c r="N271" s="197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236</v>
      </c>
      <c r="AU271" s="19" t="s">
        <v>82</v>
      </c>
    </row>
    <row r="272" spans="1:65" s="12" customFormat="1" ht="22.9" customHeight="1">
      <c r="B272" s="164"/>
      <c r="C272" s="165"/>
      <c r="D272" s="166" t="s">
        <v>72</v>
      </c>
      <c r="E272" s="178" t="s">
        <v>5850</v>
      </c>
      <c r="F272" s="178" t="s">
        <v>5851</v>
      </c>
      <c r="G272" s="165"/>
      <c r="H272" s="165"/>
      <c r="I272" s="168"/>
      <c r="J272" s="179">
        <f>BK272</f>
        <v>0</v>
      </c>
      <c r="K272" s="165"/>
      <c r="L272" s="170"/>
      <c r="M272" s="171"/>
      <c r="N272" s="172"/>
      <c r="O272" s="172"/>
      <c r="P272" s="173">
        <f>SUM(P273:P274)</f>
        <v>0</v>
      </c>
      <c r="Q272" s="172"/>
      <c r="R272" s="173">
        <f>SUM(R273:R274)</f>
        <v>0</v>
      </c>
      <c r="S272" s="172"/>
      <c r="T272" s="174">
        <f>SUM(T273:T274)</f>
        <v>0</v>
      </c>
      <c r="AR272" s="175" t="s">
        <v>258</v>
      </c>
      <c r="AT272" s="176" t="s">
        <v>72</v>
      </c>
      <c r="AU272" s="176" t="s">
        <v>80</v>
      </c>
      <c r="AY272" s="175" t="s">
        <v>226</v>
      </c>
      <c r="BK272" s="177">
        <f>SUM(BK273:BK274)</f>
        <v>0</v>
      </c>
    </row>
    <row r="273" spans="1:65" s="2" customFormat="1" ht="16.5" customHeight="1">
      <c r="A273" s="36"/>
      <c r="B273" s="37"/>
      <c r="C273" s="180" t="s">
        <v>1854</v>
      </c>
      <c r="D273" s="180" t="s">
        <v>229</v>
      </c>
      <c r="E273" s="181" t="s">
        <v>5852</v>
      </c>
      <c r="F273" s="182" t="s">
        <v>5853</v>
      </c>
      <c r="G273" s="183" t="s">
        <v>3157</v>
      </c>
      <c r="H273" s="184">
        <v>1</v>
      </c>
      <c r="I273" s="185"/>
      <c r="J273" s="186">
        <f>ROUND(I273*H273,2)</f>
        <v>0</v>
      </c>
      <c r="K273" s="182" t="s">
        <v>233</v>
      </c>
      <c r="L273" s="41"/>
      <c r="M273" s="187" t="s">
        <v>19</v>
      </c>
      <c r="N273" s="188" t="s">
        <v>44</v>
      </c>
      <c r="O273" s="66"/>
      <c r="P273" s="189">
        <f>O273*H273</f>
        <v>0</v>
      </c>
      <c r="Q273" s="189">
        <v>0</v>
      </c>
      <c r="R273" s="189">
        <f>Q273*H273</f>
        <v>0</v>
      </c>
      <c r="S273" s="189">
        <v>0</v>
      </c>
      <c r="T273" s="190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91" t="s">
        <v>686</v>
      </c>
      <c r="AT273" s="191" t="s">
        <v>229</v>
      </c>
      <c r="AU273" s="191" t="s">
        <v>82</v>
      </c>
      <c r="AY273" s="19" t="s">
        <v>226</v>
      </c>
      <c r="BE273" s="192">
        <f>IF(N273="základní",J273,0)</f>
        <v>0</v>
      </c>
      <c r="BF273" s="192">
        <f>IF(N273="snížená",J273,0)</f>
        <v>0</v>
      </c>
      <c r="BG273" s="192">
        <f>IF(N273="zákl. přenesená",J273,0)</f>
        <v>0</v>
      </c>
      <c r="BH273" s="192">
        <f>IF(N273="sníž. přenesená",J273,0)</f>
        <v>0</v>
      </c>
      <c r="BI273" s="192">
        <f>IF(N273="nulová",J273,0)</f>
        <v>0</v>
      </c>
      <c r="BJ273" s="19" t="s">
        <v>80</v>
      </c>
      <c r="BK273" s="192">
        <f>ROUND(I273*H273,2)</f>
        <v>0</v>
      </c>
      <c r="BL273" s="19" t="s">
        <v>686</v>
      </c>
      <c r="BM273" s="191" t="s">
        <v>5854</v>
      </c>
    </row>
    <row r="274" spans="1:65" s="2" customFormat="1" ht="11.25">
      <c r="A274" s="36"/>
      <c r="B274" s="37"/>
      <c r="C274" s="38"/>
      <c r="D274" s="193" t="s">
        <v>236</v>
      </c>
      <c r="E274" s="38"/>
      <c r="F274" s="194" t="s">
        <v>5855</v>
      </c>
      <c r="G274" s="38"/>
      <c r="H274" s="38"/>
      <c r="I274" s="195"/>
      <c r="J274" s="38"/>
      <c r="K274" s="38"/>
      <c r="L274" s="41"/>
      <c r="M274" s="196"/>
      <c r="N274" s="197"/>
      <c r="O274" s="66"/>
      <c r="P274" s="66"/>
      <c r="Q274" s="66"/>
      <c r="R274" s="66"/>
      <c r="S274" s="66"/>
      <c r="T274" s="67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T274" s="19" t="s">
        <v>236</v>
      </c>
      <c r="AU274" s="19" t="s">
        <v>82</v>
      </c>
    </row>
    <row r="275" spans="1:65" s="12" customFormat="1" ht="22.9" customHeight="1">
      <c r="B275" s="164"/>
      <c r="C275" s="165"/>
      <c r="D275" s="166" t="s">
        <v>72</v>
      </c>
      <c r="E275" s="178" t="s">
        <v>3917</v>
      </c>
      <c r="F275" s="178" t="s">
        <v>3918</v>
      </c>
      <c r="G275" s="165"/>
      <c r="H275" s="165"/>
      <c r="I275" s="168"/>
      <c r="J275" s="179">
        <f>BK275</f>
        <v>0</v>
      </c>
      <c r="K275" s="165"/>
      <c r="L275" s="170"/>
      <c r="M275" s="171"/>
      <c r="N275" s="172"/>
      <c r="O275" s="172"/>
      <c r="P275" s="173">
        <f>SUM(P276:P281)</f>
        <v>0</v>
      </c>
      <c r="Q275" s="172"/>
      <c r="R275" s="173">
        <f>SUM(R276:R281)</f>
        <v>0</v>
      </c>
      <c r="S275" s="172"/>
      <c r="T275" s="174">
        <f>SUM(T276:T281)</f>
        <v>0</v>
      </c>
      <c r="AR275" s="175" t="s">
        <v>258</v>
      </c>
      <c r="AT275" s="176" t="s">
        <v>72</v>
      </c>
      <c r="AU275" s="176" t="s">
        <v>80</v>
      </c>
      <c r="AY275" s="175" t="s">
        <v>226</v>
      </c>
      <c r="BK275" s="177">
        <f>SUM(BK276:BK281)</f>
        <v>0</v>
      </c>
    </row>
    <row r="276" spans="1:65" s="2" customFormat="1" ht="16.5" customHeight="1">
      <c r="A276" s="36"/>
      <c r="B276" s="37"/>
      <c r="C276" s="180" t="s">
        <v>1860</v>
      </c>
      <c r="D276" s="180" t="s">
        <v>229</v>
      </c>
      <c r="E276" s="181" t="s">
        <v>3919</v>
      </c>
      <c r="F276" s="182" t="s">
        <v>3920</v>
      </c>
      <c r="G276" s="183" t="s">
        <v>3157</v>
      </c>
      <c r="H276" s="184">
        <v>1</v>
      </c>
      <c r="I276" s="185"/>
      <c r="J276" s="186">
        <f>ROUND(I276*H276,2)</f>
        <v>0</v>
      </c>
      <c r="K276" s="182" t="s">
        <v>233</v>
      </c>
      <c r="L276" s="41"/>
      <c r="M276" s="187" t="s">
        <v>19</v>
      </c>
      <c r="N276" s="188" t="s">
        <v>44</v>
      </c>
      <c r="O276" s="66"/>
      <c r="P276" s="189">
        <f>O276*H276</f>
        <v>0</v>
      </c>
      <c r="Q276" s="189">
        <v>0</v>
      </c>
      <c r="R276" s="189">
        <f>Q276*H276</f>
        <v>0</v>
      </c>
      <c r="S276" s="189">
        <v>0</v>
      </c>
      <c r="T276" s="190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91" t="s">
        <v>686</v>
      </c>
      <c r="AT276" s="191" t="s">
        <v>229</v>
      </c>
      <c r="AU276" s="191" t="s">
        <v>82</v>
      </c>
      <c r="AY276" s="19" t="s">
        <v>226</v>
      </c>
      <c r="BE276" s="192">
        <f>IF(N276="základní",J276,0)</f>
        <v>0</v>
      </c>
      <c r="BF276" s="192">
        <f>IF(N276="snížená",J276,0)</f>
        <v>0</v>
      </c>
      <c r="BG276" s="192">
        <f>IF(N276="zákl. přenesená",J276,0)</f>
        <v>0</v>
      </c>
      <c r="BH276" s="192">
        <f>IF(N276="sníž. přenesená",J276,0)</f>
        <v>0</v>
      </c>
      <c r="BI276" s="192">
        <f>IF(N276="nulová",J276,0)</f>
        <v>0</v>
      </c>
      <c r="BJ276" s="19" t="s">
        <v>80</v>
      </c>
      <c r="BK276" s="192">
        <f>ROUND(I276*H276,2)</f>
        <v>0</v>
      </c>
      <c r="BL276" s="19" t="s">
        <v>686</v>
      </c>
      <c r="BM276" s="191" t="s">
        <v>5856</v>
      </c>
    </row>
    <row r="277" spans="1:65" s="2" customFormat="1" ht="11.25">
      <c r="A277" s="36"/>
      <c r="B277" s="37"/>
      <c r="C277" s="38"/>
      <c r="D277" s="193" t="s">
        <v>236</v>
      </c>
      <c r="E277" s="38"/>
      <c r="F277" s="194" t="s">
        <v>3922</v>
      </c>
      <c r="G277" s="38"/>
      <c r="H277" s="38"/>
      <c r="I277" s="195"/>
      <c r="J277" s="38"/>
      <c r="K277" s="38"/>
      <c r="L277" s="41"/>
      <c r="M277" s="196"/>
      <c r="N277" s="197"/>
      <c r="O277" s="66"/>
      <c r="P277" s="66"/>
      <c r="Q277" s="66"/>
      <c r="R277" s="66"/>
      <c r="S277" s="66"/>
      <c r="T277" s="67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T277" s="19" t="s">
        <v>236</v>
      </c>
      <c r="AU277" s="19" t="s">
        <v>82</v>
      </c>
    </row>
    <row r="278" spans="1:65" s="2" customFormat="1" ht="16.5" customHeight="1">
      <c r="A278" s="36"/>
      <c r="B278" s="37"/>
      <c r="C278" s="180" t="s">
        <v>1867</v>
      </c>
      <c r="D278" s="180" t="s">
        <v>229</v>
      </c>
      <c r="E278" s="181" t="s">
        <v>5857</v>
      </c>
      <c r="F278" s="182" t="s">
        <v>5858</v>
      </c>
      <c r="G278" s="183" t="s">
        <v>3157</v>
      </c>
      <c r="H278" s="184">
        <v>1</v>
      </c>
      <c r="I278" s="185"/>
      <c r="J278" s="186">
        <f>ROUND(I278*H278,2)</f>
        <v>0</v>
      </c>
      <c r="K278" s="182" t="s">
        <v>233</v>
      </c>
      <c r="L278" s="41"/>
      <c r="M278" s="187" t="s">
        <v>19</v>
      </c>
      <c r="N278" s="188" t="s">
        <v>44</v>
      </c>
      <c r="O278" s="66"/>
      <c r="P278" s="189">
        <f>O278*H278</f>
        <v>0</v>
      </c>
      <c r="Q278" s="189">
        <v>0</v>
      </c>
      <c r="R278" s="189">
        <f>Q278*H278</f>
        <v>0</v>
      </c>
      <c r="S278" s="189">
        <v>0</v>
      </c>
      <c r="T278" s="190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91" t="s">
        <v>686</v>
      </c>
      <c r="AT278" s="191" t="s">
        <v>229</v>
      </c>
      <c r="AU278" s="191" t="s">
        <v>82</v>
      </c>
      <c r="AY278" s="19" t="s">
        <v>226</v>
      </c>
      <c r="BE278" s="192">
        <f>IF(N278="základní",J278,0)</f>
        <v>0</v>
      </c>
      <c r="BF278" s="192">
        <f>IF(N278="snížená",J278,0)</f>
        <v>0</v>
      </c>
      <c r="BG278" s="192">
        <f>IF(N278="zákl. přenesená",J278,0)</f>
        <v>0</v>
      </c>
      <c r="BH278" s="192">
        <f>IF(N278="sníž. přenesená",J278,0)</f>
        <v>0</v>
      </c>
      <c r="BI278" s="192">
        <f>IF(N278="nulová",J278,0)</f>
        <v>0</v>
      </c>
      <c r="BJ278" s="19" t="s">
        <v>80</v>
      </c>
      <c r="BK278" s="192">
        <f>ROUND(I278*H278,2)</f>
        <v>0</v>
      </c>
      <c r="BL278" s="19" t="s">
        <v>686</v>
      </c>
      <c r="BM278" s="191" t="s">
        <v>5859</v>
      </c>
    </row>
    <row r="279" spans="1:65" s="2" customFormat="1" ht="11.25">
      <c r="A279" s="36"/>
      <c r="B279" s="37"/>
      <c r="C279" s="38"/>
      <c r="D279" s="193" t="s">
        <v>236</v>
      </c>
      <c r="E279" s="38"/>
      <c r="F279" s="194" t="s">
        <v>5860</v>
      </c>
      <c r="G279" s="38"/>
      <c r="H279" s="38"/>
      <c r="I279" s="195"/>
      <c r="J279" s="38"/>
      <c r="K279" s="38"/>
      <c r="L279" s="41"/>
      <c r="M279" s="196"/>
      <c r="N279" s="197"/>
      <c r="O279" s="66"/>
      <c r="P279" s="66"/>
      <c r="Q279" s="66"/>
      <c r="R279" s="66"/>
      <c r="S279" s="66"/>
      <c r="T279" s="67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T279" s="19" t="s">
        <v>236</v>
      </c>
      <c r="AU279" s="19" t="s">
        <v>82</v>
      </c>
    </row>
    <row r="280" spans="1:65" s="2" customFormat="1" ht="16.5" customHeight="1">
      <c r="A280" s="36"/>
      <c r="B280" s="37"/>
      <c r="C280" s="180" t="s">
        <v>1873</v>
      </c>
      <c r="D280" s="180" t="s">
        <v>229</v>
      </c>
      <c r="E280" s="181" t="s">
        <v>5861</v>
      </c>
      <c r="F280" s="182" t="s">
        <v>5862</v>
      </c>
      <c r="G280" s="183" t="s">
        <v>3157</v>
      </c>
      <c r="H280" s="184">
        <v>1</v>
      </c>
      <c r="I280" s="185"/>
      <c r="J280" s="186">
        <f>ROUND(I280*H280,2)</f>
        <v>0</v>
      </c>
      <c r="K280" s="182" t="s">
        <v>233</v>
      </c>
      <c r="L280" s="41"/>
      <c r="M280" s="187" t="s">
        <v>19</v>
      </c>
      <c r="N280" s="188" t="s">
        <v>44</v>
      </c>
      <c r="O280" s="66"/>
      <c r="P280" s="189">
        <f>O280*H280</f>
        <v>0</v>
      </c>
      <c r="Q280" s="189">
        <v>0</v>
      </c>
      <c r="R280" s="189">
        <f>Q280*H280</f>
        <v>0</v>
      </c>
      <c r="S280" s="189">
        <v>0</v>
      </c>
      <c r="T280" s="190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91" t="s">
        <v>686</v>
      </c>
      <c r="AT280" s="191" t="s">
        <v>229</v>
      </c>
      <c r="AU280" s="191" t="s">
        <v>82</v>
      </c>
      <c r="AY280" s="19" t="s">
        <v>226</v>
      </c>
      <c r="BE280" s="192">
        <f>IF(N280="základní",J280,0)</f>
        <v>0</v>
      </c>
      <c r="BF280" s="192">
        <f>IF(N280="snížená",J280,0)</f>
        <v>0</v>
      </c>
      <c r="BG280" s="192">
        <f>IF(N280="zákl. přenesená",J280,0)</f>
        <v>0</v>
      </c>
      <c r="BH280" s="192">
        <f>IF(N280="sníž. přenesená",J280,0)</f>
        <v>0</v>
      </c>
      <c r="BI280" s="192">
        <f>IF(N280="nulová",J280,0)</f>
        <v>0</v>
      </c>
      <c r="BJ280" s="19" t="s">
        <v>80</v>
      </c>
      <c r="BK280" s="192">
        <f>ROUND(I280*H280,2)</f>
        <v>0</v>
      </c>
      <c r="BL280" s="19" t="s">
        <v>686</v>
      </c>
      <c r="BM280" s="191" t="s">
        <v>5863</v>
      </c>
    </row>
    <row r="281" spans="1:65" s="2" customFormat="1" ht="11.25">
      <c r="A281" s="36"/>
      <c r="B281" s="37"/>
      <c r="C281" s="38"/>
      <c r="D281" s="193" t="s">
        <v>236</v>
      </c>
      <c r="E281" s="38"/>
      <c r="F281" s="194" t="s">
        <v>5864</v>
      </c>
      <c r="G281" s="38"/>
      <c r="H281" s="38"/>
      <c r="I281" s="195"/>
      <c r="J281" s="38"/>
      <c r="K281" s="38"/>
      <c r="L281" s="41"/>
      <c r="M281" s="241"/>
      <c r="N281" s="242"/>
      <c r="O281" s="243"/>
      <c r="P281" s="243"/>
      <c r="Q281" s="243"/>
      <c r="R281" s="243"/>
      <c r="S281" s="243"/>
      <c r="T281" s="244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T281" s="19" t="s">
        <v>236</v>
      </c>
      <c r="AU281" s="19" t="s">
        <v>82</v>
      </c>
    </row>
    <row r="282" spans="1:65" s="2" customFormat="1" ht="6.95" customHeight="1">
      <c r="A282" s="36"/>
      <c r="B282" s="49"/>
      <c r="C282" s="50"/>
      <c r="D282" s="50"/>
      <c r="E282" s="50"/>
      <c r="F282" s="50"/>
      <c r="G282" s="50"/>
      <c r="H282" s="50"/>
      <c r="I282" s="50"/>
      <c r="J282" s="50"/>
      <c r="K282" s="50"/>
      <c r="L282" s="41"/>
      <c r="M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</row>
  </sheetData>
  <sheetProtection algorithmName="SHA-512" hashValue="tv5JdB0WwZVkUmq7eBYxgiA+OxIwaHkE9RqRzSR0h1kjDwxIp+rpgvotK8TpNTXCpaE1pcLY1dsBxH1dQbpa3w==" saltValue="Pm7ph85YQaD6KT9EpMEPHcGH4EXZRi6R+0q1aUnJignTSYZL8EqC2PRSDtbJiXA4se7d6/o7iuVoW6u46eT/2g==" spinCount="100000" sheet="1" objects="1" scenarios="1" formatColumns="0" formatRows="0" autoFilter="0"/>
  <autoFilter ref="C94:K281" xr:uid="{00000000-0009-0000-0000-00001C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1C00-000000000000}"/>
    <hyperlink ref="F104" r:id="rId2" xr:uid="{00000000-0004-0000-1C00-000001000000}"/>
    <hyperlink ref="F116" r:id="rId3" xr:uid="{00000000-0004-0000-1C00-000002000000}"/>
    <hyperlink ref="F120" r:id="rId4" xr:uid="{00000000-0004-0000-1C00-000003000000}"/>
    <hyperlink ref="F124" r:id="rId5" xr:uid="{00000000-0004-0000-1C00-000004000000}"/>
    <hyperlink ref="F128" r:id="rId6" xr:uid="{00000000-0004-0000-1C00-000005000000}"/>
    <hyperlink ref="F131" r:id="rId7" xr:uid="{00000000-0004-0000-1C00-000006000000}"/>
    <hyperlink ref="F133" r:id="rId8" xr:uid="{00000000-0004-0000-1C00-000007000000}"/>
    <hyperlink ref="F135" r:id="rId9" xr:uid="{00000000-0004-0000-1C00-000008000000}"/>
    <hyperlink ref="F141" r:id="rId10" xr:uid="{00000000-0004-0000-1C00-000009000000}"/>
    <hyperlink ref="F145" r:id="rId11" xr:uid="{00000000-0004-0000-1C00-00000A000000}"/>
    <hyperlink ref="F147" r:id="rId12" xr:uid="{00000000-0004-0000-1C00-00000B000000}"/>
    <hyperlink ref="F151" r:id="rId13" xr:uid="{00000000-0004-0000-1C00-00000C000000}"/>
    <hyperlink ref="F156" r:id="rId14" xr:uid="{00000000-0004-0000-1C00-00000D000000}"/>
    <hyperlink ref="F160" r:id="rId15" xr:uid="{00000000-0004-0000-1C00-00000E000000}"/>
    <hyperlink ref="F162" r:id="rId16" xr:uid="{00000000-0004-0000-1C00-00000F000000}"/>
    <hyperlink ref="F164" r:id="rId17" xr:uid="{00000000-0004-0000-1C00-000010000000}"/>
    <hyperlink ref="F168" r:id="rId18" xr:uid="{00000000-0004-0000-1C00-000011000000}"/>
    <hyperlink ref="F170" r:id="rId19" xr:uid="{00000000-0004-0000-1C00-000012000000}"/>
    <hyperlink ref="F173" r:id="rId20" xr:uid="{00000000-0004-0000-1C00-000013000000}"/>
    <hyperlink ref="F177" r:id="rId21" xr:uid="{00000000-0004-0000-1C00-000014000000}"/>
    <hyperlink ref="F180" r:id="rId22" xr:uid="{00000000-0004-0000-1C00-000015000000}"/>
    <hyperlink ref="F184" r:id="rId23" xr:uid="{00000000-0004-0000-1C00-000016000000}"/>
    <hyperlink ref="F187" r:id="rId24" xr:uid="{00000000-0004-0000-1C00-000017000000}"/>
    <hyperlink ref="F191" r:id="rId25" xr:uid="{00000000-0004-0000-1C00-000018000000}"/>
    <hyperlink ref="F196" r:id="rId26" xr:uid="{00000000-0004-0000-1C00-000019000000}"/>
    <hyperlink ref="F198" r:id="rId27" xr:uid="{00000000-0004-0000-1C00-00001A000000}"/>
    <hyperlink ref="F200" r:id="rId28" xr:uid="{00000000-0004-0000-1C00-00001B000000}"/>
    <hyperlink ref="F203" r:id="rId29" xr:uid="{00000000-0004-0000-1C00-00001C000000}"/>
    <hyperlink ref="F206" r:id="rId30" xr:uid="{00000000-0004-0000-1C00-00001D000000}"/>
    <hyperlink ref="F209" r:id="rId31" xr:uid="{00000000-0004-0000-1C00-00001E000000}"/>
    <hyperlink ref="F211" r:id="rId32" xr:uid="{00000000-0004-0000-1C00-00001F000000}"/>
    <hyperlink ref="F214" r:id="rId33" xr:uid="{00000000-0004-0000-1C00-000020000000}"/>
    <hyperlink ref="F217" r:id="rId34" xr:uid="{00000000-0004-0000-1C00-000021000000}"/>
    <hyperlink ref="F220" r:id="rId35" xr:uid="{00000000-0004-0000-1C00-000022000000}"/>
    <hyperlink ref="F223" r:id="rId36" xr:uid="{00000000-0004-0000-1C00-000023000000}"/>
    <hyperlink ref="F225" r:id="rId37" xr:uid="{00000000-0004-0000-1C00-000024000000}"/>
    <hyperlink ref="F227" r:id="rId38" xr:uid="{00000000-0004-0000-1C00-000025000000}"/>
    <hyperlink ref="F231" r:id="rId39" xr:uid="{00000000-0004-0000-1C00-000026000000}"/>
    <hyperlink ref="F234" r:id="rId40" xr:uid="{00000000-0004-0000-1C00-000027000000}"/>
    <hyperlink ref="F239" r:id="rId41" xr:uid="{00000000-0004-0000-1C00-000028000000}"/>
    <hyperlink ref="F241" r:id="rId42" xr:uid="{00000000-0004-0000-1C00-000029000000}"/>
    <hyperlink ref="F243" r:id="rId43" xr:uid="{00000000-0004-0000-1C00-00002A000000}"/>
    <hyperlink ref="F245" r:id="rId44" xr:uid="{00000000-0004-0000-1C00-00002B000000}"/>
    <hyperlink ref="F247" r:id="rId45" xr:uid="{00000000-0004-0000-1C00-00002C000000}"/>
    <hyperlink ref="F250" r:id="rId46" xr:uid="{00000000-0004-0000-1C00-00002D000000}"/>
    <hyperlink ref="F253" r:id="rId47" xr:uid="{00000000-0004-0000-1C00-00002E000000}"/>
    <hyperlink ref="F256" r:id="rId48" xr:uid="{00000000-0004-0000-1C00-00002F000000}"/>
    <hyperlink ref="F259" r:id="rId49" xr:uid="{00000000-0004-0000-1C00-000030000000}"/>
    <hyperlink ref="F263" r:id="rId50" xr:uid="{00000000-0004-0000-1C00-000031000000}"/>
    <hyperlink ref="F265" r:id="rId51" xr:uid="{00000000-0004-0000-1C00-000032000000}"/>
    <hyperlink ref="F267" r:id="rId52" xr:uid="{00000000-0004-0000-1C00-000033000000}"/>
    <hyperlink ref="F269" r:id="rId53" xr:uid="{00000000-0004-0000-1C00-000034000000}"/>
    <hyperlink ref="F271" r:id="rId54" xr:uid="{00000000-0004-0000-1C00-000035000000}"/>
    <hyperlink ref="F274" r:id="rId55" xr:uid="{00000000-0004-0000-1C00-000036000000}"/>
    <hyperlink ref="F277" r:id="rId56" xr:uid="{00000000-0004-0000-1C00-000037000000}"/>
    <hyperlink ref="F279" r:id="rId57" xr:uid="{00000000-0004-0000-1C00-000038000000}"/>
    <hyperlink ref="F281" r:id="rId58" xr:uid="{00000000-0004-0000-1C00-000039000000}"/>
  </hyperlinks>
  <pageMargins left="0.39370078740157483" right="0.39370078740157483" top="0.39370078740157483" bottom="0.39370078740157483" header="0" footer="0"/>
  <pageSetup paperSize="9" scale="84" fitToHeight="100" orientation="landscape" r:id="rId59"/>
  <headerFooter>
    <oddFooter>&amp;CStrana &amp;P z &amp;N</oddFooter>
  </headerFooter>
  <drawing r:id="rId6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24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5865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ROUND(J92,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ROUND((SUM(BE92:BE240)),  2)</f>
        <v>0</v>
      </c>
      <c r="G35" s="36"/>
      <c r="H35" s="36"/>
      <c r="I35" s="126">
        <v>0.21</v>
      </c>
      <c r="J35" s="125">
        <f>ROUND(((SUM(BE92:BE240))*I35),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ROUND((SUM(BF92:BF240)),  2)</f>
        <v>0</v>
      </c>
      <c r="G36" s="36"/>
      <c r="H36" s="36"/>
      <c r="I36" s="126">
        <v>0.15</v>
      </c>
      <c r="J36" s="125">
        <f>ROUND(((SUM(BF92:BF240))*I36),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ROUND((SUM(BG92:BG240)),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ROUND((SUM(BH92:BH240)),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ROUND((SUM(BI92:BI240)),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06 - Opěrné stěny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J92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565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691</v>
      </c>
      <c r="E65" s="150"/>
      <c r="F65" s="150"/>
      <c r="G65" s="150"/>
      <c r="H65" s="150"/>
      <c r="I65" s="150"/>
      <c r="J65" s="151">
        <f>J94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1178</v>
      </c>
      <c r="E66" s="150"/>
      <c r="F66" s="150"/>
      <c r="G66" s="150"/>
      <c r="H66" s="150"/>
      <c r="I66" s="150"/>
      <c r="J66" s="151">
        <f>J128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1179</v>
      </c>
      <c r="E67" s="150"/>
      <c r="F67" s="150"/>
      <c r="G67" s="150"/>
      <c r="H67" s="150"/>
      <c r="I67" s="150"/>
      <c r="J67" s="151">
        <f>J164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1182</v>
      </c>
      <c r="E68" s="150"/>
      <c r="F68" s="150"/>
      <c r="G68" s="150"/>
      <c r="H68" s="150"/>
      <c r="I68" s="150"/>
      <c r="J68" s="151">
        <f>J220</f>
        <v>0</v>
      </c>
      <c r="K68" s="98"/>
      <c r="L68" s="152"/>
    </row>
    <row r="69" spans="1:31" s="9" customFormat="1" ht="24.95" customHeight="1">
      <c r="B69" s="142"/>
      <c r="C69" s="143"/>
      <c r="D69" s="144" t="s">
        <v>205</v>
      </c>
      <c r="E69" s="145"/>
      <c r="F69" s="145"/>
      <c r="G69" s="145"/>
      <c r="H69" s="145"/>
      <c r="I69" s="145"/>
      <c r="J69" s="146">
        <f>J223</f>
        <v>0</v>
      </c>
      <c r="K69" s="143"/>
      <c r="L69" s="147"/>
    </row>
    <row r="70" spans="1:31" s="10" customFormat="1" ht="19.899999999999999" customHeight="1">
      <c r="B70" s="148"/>
      <c r="C70" s="98"/>
      <c r="D70" s="149" t="s">
        <v>1183</v>
      </c>
      <c r="E70" s="150"/>
      <c r="F70" s="150"/>
      <c r="G70" s="150"/>
      <c r="H70" s="150"/>
      <c r="I70" s="150"/>
      <c r="J70" s="151">
        <f>J224</f>
        <v>0</v>
      </c>
      <c r="K70" s="98"/>
      <c r="L70" s="152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5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5" customHeight="1">
      <c r="A77" s="36"/>
      <c r="B77" s="37"/>
      <c r="C77" s="25" t="s">
        <v>211</v>
      </c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414" t="str">
        <f>E7</f>
        <v>Vstupní objekt do areálu Kamencového jezera D1 Mostecká</v>
      </c>
      <c r="F80" s="415"/>
      <c r="G80" s="415"/>
      <c r="H80" s="415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" customFormat="1" ht="12" customHeight="1">
      <c r="B81" s="23"/>
      <c r="C81" s="31" t="s">
        <v>195</v>
      </c>
      <c r="D81" s="24"/>
      <c r="E81" s="24"/>
      <c r="F81" s="24"/>
      <c r="G81" s="24"/>
      <c r="H81" s="24"/>
      <c r="I81" s="24"/>
      <c r="J81" s="24"/>
      <c r="K81" s="24"/>
      <c r="L81" s="22"/>
    </row>
    <row r="82" spans="1:65" s="2" customFormat="1" ht="16.5" customHeight="1">
      <c r="A82" s="36"/>
      <c r="B82" s="37"/>
      <c r="C82" s="38"/>
      <c r="D82" s="38"/>
      <c r="E82" s="414" t="s">
        <v>689</v>
      </c>
      <c r="F82" s="417"/>
      <c r="G82" s="417"/>
      <c r="H82" s="417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>
      <c r="A83" s="36"/>
      <c r="B83" s="37"/>
      <c r="C83" s="31" t="s">
        <v>197</v>
      </c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6.5" customHeight="1">
      <c r="A84" s="36"/>
      <c r="B84" s="37"/>
      <c r="C84" s="38"/>
      <c r="D84" s="38"/>
      <c r="E84" s="387" t="str">
        <f>E11</f>
        <v>SO 06 - Opěrné stěny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2" customHeight="1">
      <c r="A86" s="36"/>
      <c r="B86" s="37"/>
      <c r="C86" s="31" t="s">
        <v>21</v>
      </c>
      <c r="D86" s="38"/>
      <c r="E86" s="38"/>
      <c r="F86" s="29" t="str">
        <f>F14</f>
        <v xml:space="preserve"> </v>
      </c>
      <c r="G86" s="38"/>
      <c r="H86" s="38"/>
      <c r="I86" s="31" t="s">
        <v>23</v>
      </c>
      <c r="J86" s="61" t="str">
        <f>IF(J14="","",J14)</f>
        <v>5. 4. 2022</v>
      </c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25</v>
      </c>
      <c r="D88" s="38"/>
      <c r="E88" s="38"/>
      <c r="F88" s="29" t="str">
        <f>E17</f>
        <v>Statutární město Chomutov</v>
      </c>
      <c r="G88" s="38"/>
      <c r="H88" s="38"/>
      <c r="I88" s="31" t="s">
        <v>31</v>
      </c>
      <c r="J88" s="34" t="str">
        <f>E23</f>
        <v>Refuel s.r.o.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5.2" customHeight="1">
      <c r="A89" s="36"/>
      <c r="B89" s="37"/>
      <c r="C89" s="31" t="s">
        <v>29</v>
      </c>
      <c r="D89" s="38"/>
      <c r="E89" s="38"/>
      <c r="F89" s="29" t="str">
        <f>IF(E20="","",E20)</f>
        <v>Vyplň údaj</v>
      </c>
      <c r="G89" s="38"/>
      <c r="H89" s="38"/>
      <c r="I89" s="31" t="s">
        <v>36</v>
      </c>
      <c r="J89" s="34" t="str">
        <f>E26</f>
        <v xml:space="preserve"> </v>
      </c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0.35" customHeight="1">
      <c r="A90" s="36"/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11" customFormat="1" ht="29.25" customHeight="1">
      <c r="A91" s="153"/>
      <c r="B91" s="154"/>
      <c r="C91" s="155" t="s">
        <v>212</v>
      </c>
      <c r="D91" s="156" t="s">
        <v>58</v>
      </c>
      <c r="E91" s="156" t="s">
        <v>54</v>
      </c>
      <c r="F91" s="156" t="s">
        <v>55</v>
      </c>
      <c r="G91" s="156" t="s">
        <v>213</v>
      </c>
      <c r="H91" s="156" t="s">
        <v>214</v>
      </c>
      <c r="I91" s="156" t="s">
        <v>215</v>
      </c>
      <c r="J91" s="156" t="s">
        <v>203</v>
      </c>
      <c r="K91" s="157" t="s">
        <v>216</v>
      </c>
      <c r="L91" s="158"/>
      <c r="M91" s="70" t="s">
        <v>19</v>
      </c>
      <c r="N91" s="71" t="s">
        <v>43</v>
      </c>
      <c r="O91" s="71" t="s">
        <v>217</v>
      </c>
      <c r="P91" s="71" t="s">
        <v>218</v>
      </c>
      <c r="Q91" s="71" t="s">
        <v>219</v>
      </c>
      <c r="R91" s="71" t="s">
        <v>220</v>
      </c>
      <c r="S91" s="71" t="s">
        <v>221</v>
      </c>
      <c r="T91" s="72" t="s">
        <v>222</v>
      </c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</row>
    <row r="92" spans="1:65" s="2" customFormat="1" ht="22.9" customHeight="1">
      <c r="A92" s="36"/>
      <c r="B92" s="37"/>
      <c r="C92" s="77" t="s">
        <v>223</v>
      </c>
      <c r="D92" s="38"/>
      <c r="E92" s="38"/>
      <c r="F92" s="38"/>
      <c r="G92" s="38"/>
      <c r="H92" s="38"/>
      <c r="I92" s="38"/>
      <c r="J92" s="159">
        <f>BK92</f>
        <v>0</v>
      </c>
      <c r="K92" s="38"/>
      <c r="L92" s="41"/>
      <c r="M92" s="73"/>
      <c r="N92" s="160"/>
      <c r="O92" s="74"/>
      <c r="P92" s="161">
        <f>P93+P223</f>
        <v>0</v>
      </c>
      <c r="Q92" s="74"/>
      <c r="R92" s="161">
        <f>R93+R223</f>
        <v>14.436375071185399</v>
      </c>
      <c r="S92" s="74"/>
      <c r="T92" s="162">
        <f>T93+T223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72</v>
      </c>
      <c r="AU92" s="19" t="s">
        <v>204</v>
      </c>
      <c r="BK92" s="163">
        <f>BK93+BK223</f>
        <v>0</v>
      </c>
    </row>
    <row r="93" spans="1:65" s="12" customFormat="1" ht="25.9" customHeight="1">
      <c r="B93" s="164"/>
      <c r="C93" s="165"/>
      <c r="D93" s="166" t="s">
        <v>72</v>
      </c>
      <c r="E93" s="167" t="s">
        <v>572</v>
      </c>
      <c r="F93" s="167" t="s">
        <v>573</v>
      </c>
      <c r="G93" s="165"/>
      <c r="H93" s="165"/>
      <c r="I93" s="168"/>
      <c r="J93" s="169">
        <f>BK93</f>
        <v>0</v>
      </c>
      <c r="K93" s="165"/>
      <c r="L93" s="170"/>
      <c r="M93" s="171"/>
      <c r="N93" s="172"/>
      <c r="O93" s="172"/>
      <c r="P93" s="173">
        <f>P94+P128+P164+P220</f>
        <v>0</v>
      </c>
      <c r="Q93" s="172"/>
      <c r="R93" s="173">
        <f>R94+R128+R164+R220</f>
        <v>14.376459856185399</v>
      </c>
      <c r="S93" s="172"/>
      <c r="T93" s="174">
        <f>T94+T128+T164+T220</f>
        <v>0</v>
      </c>
      <c r="AR93" s="175" t="s">
        <v>80</v>
      </c>
      <c r="AT93" s="176" t="s">
        <v>72</v>
      </c>
      <c r="AU93" s="176" t="s">
        <v>73</v>
      </c>
      <c r="AY93" s="175" t="s">
        <v>226</v>
      </c>
      <c r="BK93" s="177">
        <f>BK94+BK128+BK164+BK220</f>
        <v>0</v>
      </c>
    </row>
    <row r="94" spans="1:65" s="12" customFormat="1" ht="22.9" customHeight="1">
      <c r="B94" s="164"/>
      <c r="C94" s="165"/>
      <c r="D94" s="166" t="s">
        <v>72</v>
      </c>
      <c r="E94" s="178" t="s">
        <v>80</v>
      </c>
      <c r="F94" s="178" t="s">
        <v>576</v>
      </c>
      <c r="G94" s="165"/>
      <c r="H94" s="165"/>
      <c r="I94" s="168"/>
      <c r="J94" s="179">
        <f>BK94</f>
        <v>0</v>
      </c>
      <c r="K94" s="165"/>
      <c r="L94" s="170"/>
      <c r="M94" s="171"/>
      <c r="N94" s="172"/>
      <c r="O94" s="172"/>
      <c r="P94" s="173">
        <f>SUM(P95:P127)</f>
        <v>0</v>
      </c>
      <c r="Q94" s="172"/>
      <c r="R94" s="173">
        <f>SUM(R95:R127)</f>
        <v>0</v>
      </c>
      <c r="S94" s="172"/>
      <c r="T94" s="174">
        <f>SUM(T95:T127)</f>
        <v>0</v>
      </c>
      <c r="AR94" s="175" t="s">
        <v>80</v>
      </c>
      <c r="AT94" s="176" t="s">
        <v>72</v>
      </c>
      <c r="AU94" s="176" t="s">
        <v>80</v>
      </c>
      <c r="AY94" s="175" t="s">
        <v>226</v>
      </c>
      <c r="BK94" s="177">
        <f>SUM(BK95:BK127)</f>
        <v>0</v>
      </c>
    </row>
    <row r="95" spans="1:65" s="2" customFormat="1" ht="24.2" customHeight="1">
      <c r="A95" s="36"/>
      <c r="B95" s="37"/>
      <c r="C95" s="180" t="s">
        <v>80</v>
      </c>
      <c r="D95" s="180" t="s">
        <v>229</v>
      </c>
      <c r="E95" s="181" t="s">
        <v>5866</v>
      </c>
      <c r="F95" s="182" t="s">
        <v>5867</v>
      </c>
      <c r="G95" s="183" t="s">
        <v>420</v>
      </c>
      <c r="H95" s="184">
        <v>330.8</v>
      </c>
      <c r="I95" s="185"/>
      <c r="J95" s="186">
        <f>ROUND(I95*H95,2)</f>
        <v>0</v>
      </c>
      <c r="K95" s="182" t="s">
        <v>233</v>
      </c>
      <c r="L95" s="41"/>
      <c r="M95" s="187" t="s">
        <v>19</v>
      </c>
      <c r="N95" s="188" t="s">
        <v>44</v>
      </c>
      <c r="O95" s="66"/>
      <c r="P95" s="189">
        <f>O95*H95</f>
        <v>0</v>
      </c>
      <c r="Q95" s="189">
        <v>0</v>
      </c>
      <c r="R95" s="189">
        <f>Q95*H95</f>
        <v>0</v>
      </c>
      <c r="S95" s="189">
        <v>0</v>
      </c>
      <c r="T95" s="190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91" t="s">
        <v>143</v>
      </c>
      <c r="AT95" s="191" t="s">
        <v>229</v>
      </c>
      <c r="AU95" s="191" t="s">
        <v>82</v>
      </c>
      <c r="AY95" s="19" t="s">
        <v>226</v>
      </c>
      <c r="BE95" s="192">
        <f>IF(N95="základní",J95,0)</f>
        <v>0</v>
      </c>
      <c r="BF95" s="192">
        <f>IF(N95="snížená",J95,0)</f>
        <v>0</v>
      </c>
      <c r="BG95" s="192">
        <f>IF(N95="zákl. přenesená",J95,0)</f>
        <v>0</v>
      </c>
      <c r="BH95" s="192">
        <f>IF(N95="sníž. přenesená",J95,0)</f>
        <v>0</v>
      </c>
      <c r="BI95" s="192">
        <f>IF(N95="nulová",J95,0)</f>
        <v>0</v>
      </c>
      <c r="BJ95" s="19" t="s">
        <v>80</v>
      </c>
      <c r="BK95" s="192">
        <f>ROUND(I95*H95,2)</f>
        <v>0</v>
      </c>
      <c r="BL95" s="19" t="s">
        <v>143</v>
      </c>
      <c r="BM95" s="191" t="s">
        <v>5868</v>
      </c>
    </row>
    <row r="96" spans="1:65" s="2" customFormat="1" ht="11.25">
      <c r="A96" s="36"/>
      <c r="B96" s="37"/>
      <c r="C96" s="38"/>
      <c r="D96" s="193" t="s">
        <v>236</v>
      </c>
      <c r="E96" s="38"/>
      <c r="F96" s="194" t="s">
        <v>5869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236</v>
      </c>
      <c r="AU96" s="19" t="s">
        <v>82</v>
      </c>
    </row>
    <row r="97" spans="1:65" s="13" customFormat="1" ht="11.25">
      <c r="B97" s="198"/>
      <c r="C97" s="199"/>
      <c r="D97" s="200" t="s">
        <v>238</v>
      </c>
      <c r="E97" s="201" t="s">
        <v>19</v>
      </c>
      <c r="F97" s="202" t="s">
        <v>5870</v>
      </c>
      <c r="G97" s="199"/>
      <c r="H97" s="201" t="s">
        <v>19</v>
      </c>
      <c r="I97" s="203"/>
      <c r="J97" s="199"/>
      <c r="K97" s="199"/>
      <c r="L97" s="204"/>
      <c r="M97" s="205"/>
      <c r="N97" s="206"/>
      <c r="O97" s="206"/>
      <c r="P97" s="206"/>
      <c r="Q97" s="206"/>
      <c r="R97" s="206"/>
      <c r="S97" s="206"/>
      <c r="T97" s="207"/>
      <c r="AT97" s="208" t="s">
        <v>238</v>
      </c>
      <c r="AU97" s="208" t="s">
        <v>82</v>
      </c>
      <c r="AV97" s="13" t="s">
        <v>80</v>
      </c>
      <c r="AW97" s="13" t="s">
        <v>35</v>
      </c>
      <c r="AX97" s="13" t="s">
        <v>73</v>
      </c>
      <c r="AY97" s="208" t="s">
        <v>226</v>
      </c>
    </row>
    <row r="98" spans="1:65" s="14" customFormat="1" ht="11.25">
      <c r="B98" s="209"/>
      <c r="C98" s="210"/>
      <c r="D98" s="200" t="s">
        <v>238</v>
      </c>
      <c r="E98" s="211" t="s">
        <v>19</v>
      </c>
      <c r="F98" s="212" t="s">
        <v>5871</v>
      </c>
      <c r="G98" s="210"/>
      <c r="H98" s="213">
        <v>130.072</v>
      </c>
      <c r="I98" s="214"/>
      <c r="J98" s="210"/>
      <c r="K98" s="210"/>
      <c r="L98" s="215"/>
      <c r="M98" s="216"/>
      <c r="N98" s="217"/>
      <c r="O98" s="217"/>
      <c r="P98" s="217"/>
      <c r="Q98" s="217"/>
      <c r="R98" s="217"/>
      <c r="S98" s="217"/>
      <c r="T98" s="218"/>
      <c r="AT98" s="219" t="s">
        <v>238</v>
      </c>
      <c r="AU98" s="219" t="s">
        <v>82</v>
      </c>
      <c r="AV98" s="14" t="s">
        <v>82</v>
      </c>
      <c r="AW98" s="14" t="s">
        <v>35</v>
      </c>
      <c r="AX98" s="14" t="s">
        <v>73</v>
      </c>
      <c r="AY98" s="219" t="s">
        <v>226</v>
      </c>
    </row>
    <row r="99" spans="1:65" s="14" customFormat="1" ht="11.25">
      <c r="B99" s="209"/>
      <c r="C99" s="210"/>
      <c r="D99" s="200" t="s">
        <v>238</v>
      </c>
      <c r="E99" s="211" t="s">
        <v>19</v>
      </c>
      <c r="F99" s="212" t="s">
        <v>5872</v>
      </c>
      <c r="G99" s="210"/>
      <c r="H99" s="213">
        <v>61.89</v>
      </c>
      <c r="I99" s="214"/>
      <c r="J99" s="210"/>
      <c r="K99" s="210"/>
      <c r="L99" s="215"/>
      <c r="M99" s="216"/>
      <c r="N99" s="217"/>
      <c r="O99" s="217"/>
      <c r="P99" s="217"/>
      <c r="Q99" s="217"/>
      <c r="R99" s="217"/>
      <c r="S99" s="217"/>
      <c r="T99" s="218"/>
      <c r="AT99" s="219" t="s">
        <v>238</v>
      </c>
      <c r="AU99" s="219" t="s">
        <v>82</v>
      </c>
      <c r="AV99" s="14" t="s">
        <v>82</v>
      </c>
      <c r="AW99" s="14" t="s">
        <v>35</v>
      </c>
      <c r="AX99" s="14" t="s">
        <v>73</v>
      </c>
      <c r="AY99" s="219" t="s">
        <v>226</v>
      </c>
    </row>
    <row r="100" spans="1:65" s="14" customFormat="1" ht="11.25">
      <c r="B100" s="209"/>
      <c r="C100" s="210"/>
      <c r="D100" s="200" t="s">
        <v>238</v>
      </c>
      <c r="E100" s="211" t="s">
        <v>19</v>
      </c>
      <c r="F100" s="212" t="s">
        <v>5873</v>
      </c>
      <c r="G100" s="210"/>
      <c r="H100" s="213">
        <v>115.032</v>
      </c>
      <c r="I100" s="214"/>
      <c r="J100" s="210"/>
      <c r="K100" s="210"/>
      <c r="L100" s="215"/>
      <c r="M100" s="216"/>
      <c r="N100" s="217"/>
      <c r="O100" s="217"/>
      <c r="P100" s="217"/>
      <c r="Q100" s="217"/>
      <c r="R100" s="217"/>
      <c r="S100" s="217"/>
      <c r="T100" s="218"/>
      <c r="AT100" s="219" t="s">
        <v>238</v>
      </c>
      <c r="AU100" s="219" t="s">
        <v>82</v>
      </c>
      <c r="AV100" s="14" t="s">
        <v>82</v>
      </c>
      <c r="AW100" s="14" t="s">
        <v>35</v>
      </c>
      <c r="AX100" s="14" t="s">
        <v>73</v>
      </c>
      <c r="AY100" s="219" t="s">
        <v>226</v>
      </c>
    </row>
    <row r="101" spans="1:65" s="14" customFormat="1" ht="11.25">
      <c r="B101" s="209"/>
      <c r="C101" s="210"/>
      <c r="D101" s="200" t="s">
        <v>238</v>
      </c>
      <c r="E101" s="211" t="s">
        <v>19</v>
      </c>
      <c r="F101" s="212" t="s">
        <v>5874</v>
      </c>
      <c r="G101" s="210"/>
      <c r="H101" s="213">
        <v>23.806000000000001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238</v>
      </c>
      <c r="AU101" s="219" t="s">
        <v>82</v>
      </c>
      <c r="AV101" s="14" t="s">
        <v>82</v>
      </c>
      <c r="AW101" s="14" t="s">
        <v>35</v>
      </c>
      <c r="AX101" s="14" t="s">
        <v>73</v>
      </c>
      <c r="AY101" s="219" t="s">
        <v>226</v>
      </c>
    </row>
    <row r="102" spans="1:65" s="15" customFormat="1" ht="11.25">
      <c r="B102" s="220"/>
      <c r="C102" s="221"/>
      <c r="D102" s="200" t="s">
        <v>238</v>
      </c>
      <c r="E102" s="222" t="s">
        <v>19</v>
      </c>
      <c r="F102" s="223" t="s">
        <v>241</v>
      </c>
      <c r="G102" s="221"/>
      <c r="H102" s="224">
        <v>330.79999999999995</v>
      </c>
      <c r="I102" s="225"/>
      <c r="J102" s="221"/>
      <c r="K102" s="221"/>
      <c r="L102" s="226"/>
      <c r="M102" s="227"/>
      <c r="N102" s="228"/>
      <c r="O102" s="228"/>
      <c r="P102" s="228"/>
      <c r="Q102" s="228"/>
      <c r="R102" s="228"/>
      <c r="S102" s="228"/>
      <c r="T102" s="229"/>
      <c r="AT102" s="230" t="s">
        <v>238</v>
      </c>
      <c r="AU102" s="230" t="s">
        <v>82</v>
      </c>
      <c r="AV102" s="15" t="s">
        <v>143</v>
      </c>
      <c r="AW102" s="15" t="s">
        <v>35</v>
      </c>
      <c r="AX102" s="15" t="s">
        <v>80</v>
      </c>
      <c r="AY102" s="230" t="s">
        <v>226</v>
      </c>
    </row>
    <row r="103" spans="1:65" s="2" customFormat="1" ht="37.9" customHeight="1">
      <c r="A103" s="36"/>
      <c r="B103" s="37"/>
      <c r="C103" s="180" t="s">
        <v>82</v>
      </c>
      <c r="D103" s="180" t="s">
        <v>229</v>
      </c>
      <c r="E103" s="181" t="s">
        <v>1223</v>
      </c>
      <c r="F103" s="182" t="s">
        <v>1224</v>
      </c>
      <c r="G103" s="183" t="s">
        <v>420</v>
      </c>
      <c r="H103" s="184">
        <v>242.428</v>
      </c>
      <c r="I103" s="185"/>
      <c r="J103" s="186">
        <f>ROUND(I103*H103,2)</f>
        <v>0</v>
      </c>
      <c r="K103" s="182" t="s">
        <v>233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0</v>
      </c>
      <c r="R103" s="189">
        <f>Q103*H103</f>
        <v>0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143</v>
      </c>
      <c r="AT103" s="191" t="s">
        <v>229</v>
      </c>
      <c r="AU103" s="191" t="s">
        <v>82</v>
      </c>
      <c r="AY103" s="19" t="s">
        <v>226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143</v>
      </c>
      <c r="BM103" s="191" t="s">
        <v>5875</v>
      </c>
    </row>
    <row r="104" spans="1:65" s="2" customFormat="1" ht="11.25">
      <c r="A104" s="36"/>
      <c r="B104" s="37"/>
      <c r="C104" s="38"/>
      <c r="D104" s="193" t="s">
        <v>236</v>
      </c>
      <c r="E104" s="38"/>
      <c r="F104" s="194" t="s">
        <v>1226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82</v>
      </c>
    </row>
    <row r="105" spans="1:65" s="13" customFormat="1" ht="11.25">
      <c r="B105" s="198"/>
      <c r="C105" s="199"/>
      <c r="D105" s="200" t="s">
        <v>238</v>
      </c>
      <c r="E105" s="201" t="s">
        <v>19</v>
      </c>
      <c r="F105" s="202" t="s">
        <v>1227</v>
      </c>
      <c r="G105" s="199"/>
      <c r="H105" s="201" t="s">
        <v>19</v>
      </c>
      <c r="I105" s="203"/>
      <c r="J105" s="199"/>
      <c r="K105" s="199"/>
      <c r="L105" s="204"/>
      <c r="M105" s="205"/>
      <c r="N105" s="206"/>
      <c r="O105" s="206"/>
      <c r="P105" s="206"/>
      <c r="Q105" s="206"/>
      <c r="R105" s="206"/>
      <c r="S105" s="206"/>
      <c r="T105" s="207"/>
      <c r="AT105" s="208" t="s">
        <v>238</v>
      </c>
      <c r="AU105" s="208" t="s">
        <v>82</v>
      </c>
      <c r="AV105" s="13" t="s">
        <v>80</v>
      </c>
      <c r="AW105" s="13" t="s">
        <v>35</v>
      </c>
      <c r="AX105" s="13" t="s">
        <v>73</v>
      </c>
      <c r="AY105" s="208" t="s">
        <v>226</v>
      </c>
    </row>
    <row r="106" spans="1:65" s="14" customFormat="1" ht="11.25">
      <c r="B106" s="209"/>
      <c r="C106" s="210"/>
      <c r="D106" s="200" t="s">
        <v>238</v>
      </c>
      <c r="E106" s="211" t="s">
        <v>19</v>
      </c>
      <c r="F106" s="212" t="s">
        <v>5876</v>
      </c>
      <c r="G106" s="210"/>
      <c r="H106" s="213">
        <v>242.428</v>
      </c>
      <c r="I106" s="214"/>
      <c r="J106" s="210"/>
      <c r="K106" s="210"/>
      <c r="L106" s="215"/>
      <c r="M106" s="216"/>
      <c r="N106" s="217"/>
      <c r="O106" s="217"/>
      <c r="P106" s="217"/>
      <c r="Q106" s="217"/>
      <c r="R106" s="217"/>
      <c r="S106" s="217"/>
      <c r="T106" s="218"/>
      <c r="AT106" s="219" t="s">
        <v>238</v>
      </c>
      <c r="AU106" s="219" t="s">
        <v>82</v>
      </c>
      <c r="AV106" s="14" t="s">
        <v>82</v>
      </c>
      <c r="AW106" s="14" t="s">
        <v>35</v>
      </c>
      <c r="AX106" s="14" t="s">
        <v>73</v>
      </c>
      <c r="AY106" s="219" t="s">
        <v>226</v>
      </c>
    </row>
    <row r="107" spans="1:65" s="15" customFormat="1" ht="11.25">
      <c r="B107" s="220"/>
      <c r="C107" s="221"/>
      <c r="D107" s="200" t="s">
        <v>238</v>
      </c>
      <c r="E107" s="222" t="s">
        <v>19</v>
      </c>
      <c r="F107" s="223" t="s">
        <v>241</v>
      </c>
      <c r="G107" s="221"/>
      <c r="H107" s="224">
        <v>242.428</v>
      </c>
      <c r="I107" s="225"/>
      <c r="J107" s="221"/>
      <c r="K107" s="221"/>
      <c r="L107" s="226"/>
      <c r="M107" s="227"/>
      <c r="N107" s="228"/>
      <c r="O107" s="228"/>
      <c r="P107" s="228"/>
      <c r="Q107" s="228"/>
      <c r="R107" s="228"/>
      <c r="S107" s="228"/>
      <c r="T107" s="229"/>
      <c r="AT107" s="230" t="s">
        <v>238</v>
      </c>
      <c r="AU107" s="230" t="s">
        <v>82</v>
      </c>
      <c r="AV107" s="15" t="s">
        <v>143</v>
      </c>
      <c r="AW107" s="15" t="s">
        <v>35</v>
      </c>
      <c r="AX107" s="15" t="s">
        <v>80</v>
      </c>
      <c r="AY107" s="230" t="s">
        <v>226</v>
      </c>
    </row>
    <row r="108" spans="1:65" s="2" customFormat="1" ht="37.9" customHeight="1">
      <c r="A108" s="36"/>
      <c r="B108" s="37"/>
      <c r="C108" s="180" t="s">
        <v>90</v>
      </c>
      <c r="D108" s="180" t="s">
        <v>229</v>
      </c>
      <c r="E108" s="181" t="s">
        <v>1229</v>
      </c>
      <c r="F108" s="182" t="s">
        <v>1230</v>
      </c>
      <c r="G108" s="183" t="s">
        <v>420</v>
      </c>
      <c r="H108" s="184">
        <v>88.372</v>
      </c>
      <c r="I108" s="185"/>
      <c r="J108" s="186">
        <f>ROUND(I108*H108,2)</f>
        <v>0</v>
      </c>
      <c r="K108" s="182" t="s">
        <v>233</v>
      </c>
      <c r="L108" s="41"/>
      <c r="M108" s="187" t="s">
        <v>19</v>
      </c>
      <c r="N108" s="188" t="s">
        <v>44</v>
      </c>
      <c r="O108" s="66"/>
      <c r="P108" s="189">
        <f>O108*H108</f>
        <v>0</v>
      </c>
      <c r="Q108" s="189">
        <v>0</v>
      </c>
      <c r="R108" s="189">
        <f>Q108*H108</f>
        <v>0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143</v>
      </c>
      <c r="AT108" s="191" t="s">
        <v>229</v>
      </c>
      <c r="AU108" s="191" t="s">
        <v>82</v>
      </c>
      <c r="AY108" s="19" t="s">
        <v>226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143</v>
      </c>
      <c r="BM108" s="191" t="s">
        <v>5877</v>
      </c>
    </row>
    <row r="109" spans="1:65" s="2" customFormat="1" ht="11.25">
      <c r="A109" s="36"/>
      <c r="B109" s="37"/>
      <c r="C109" s="38"/>
      <c r="D109" s="193" t="s">
        <v>236</v>
      </c>
      <c r="E109" s="38"/>
      <c r="F109" s="194" t="s">
        <v>1232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236</v>
      </c>
      <c r="AU109" s="19" t="s">
        <v>82</v>
      </c>
    </row>
    <row r="110" spans="1:65" s="13" customFormat="1" ht="11.25">
      <c r="B110" s="198"/>
      <c r="C110" s="199"/>
      <c r="D110" s="200" t="s">
        <v>238</v>
      </c>
      <c r="E110" s="201" t="s">
        <v>19</v>
      </c>
      <c r="F110" s="202" t="s">
        <v>1233</v>
      </c>
      <c r="G110" s="199"/>
      <c r="H110" s="201" t="s">
        <v>19</v>
      </c>
      <c r="I110" s="203"/>
      <c r="J110" s="199"/>
      <c r="K110" s="199"/>
      <c r="L110" s="204"/>
      <c r="M110" s="205"/>
      <c r="N110" s="206"/>
      <c r="O110" s="206"/>
      <c r="P110" s="206"/>
      <c r="Q110" s="206"/>
      <c r="R110" s="206"/>
      <c r="S110" s="206"/>
      <c r="T110" s="207"/>
      <c r="AT110" s="208" t="s">
        <v>238</v>
      </c>
      <c r="AU110" s="208" t="s">
        <v>82</v>
      </c>
      <c r="AV110" s="13" t="s">
        <v>80</v>
      </c>
      <c r="AW110" s="13" t="s">
        <v>35</v>
      </c>
      <c r="AX110" s="13" t="s">
        <v>73</v>
      </c>
      <c r="AY110" s="208" t="s">
        <v>226</v>
      </c>
    </row>
    <row r="111" spans="1:65" s="14" customFormat="1" ht="11.25">
      <c r="B111" s="209"/>
      <c r="C111" s="210"/>
      <c r="D111" s="200" t="s">
        <v>238</v>
      </c>
      <c r="E111" s="211" t="s">
        <v>19</v>
      </c>
      <c r="F111" s="212" t="s">
        <v>5878</v>
      </c>
      <c r="G111" s="210"/>
      <c r="H111" s="213">
        <v>330.8</v>
      </c>
      <c r="I111" s="214"/>
      <c r="J111" s="210"/>
      <c r="K111" s="210"/>
      <c r="L111" s="215"/>
      <c r="M111" s="216"/>
      <c r="N111" s="217"/>
      <c r="O111" s="217"/>
      <c r="P111" s="217"/>
      <c r="Q111" s="217"/>
      <c r="R111" s="217"/>
      <c r="S111" s="217"/>
      <c r="T111" s="218"/>
      <c r="AT111" s="219" t="s">
        <v>238</v>
      </c>
      <c r="AU111" s="219" t="s">
        <v>82</v>
      </c>
      <c r="AV111" s="14" t="s">
        <v>82</v>
      </c>
      <c r="AW111" s="14" t="s">
        <v>35</v>
      </c>
      <c r="AX111" s="14" t="s">
        <v>73</v>
      </c>
      <c r="AY111" s="219" t="s">
        <v>226</v>
      </c>
    </row>
    <row r="112" spans="1:65" s="14" customFormat="1" ht="11.25">
      <c r="B112" s="209"/>
      <c r="C112" s="210"/>
      <c r="D112" s="200" t="s">
        <v>238</v>
      </c>
      <c r="E112" s="211" t="s">
        <v>19</v>
      </c>
      <c r="F112" s="212" t="s">
        <v>5879</v>
      </c>
      <c r="G112" s="210"/>
      <c r="H112" s="213">
        <v>-242.428</v>
      </c>
      <c r="I112" s="214"/>
      <c r="J112" s="210"/>
      <c r="K112" s="210"/>
      <c r="L112" s="215"/>
      <c r="M112" s="216"/>
      <c r="N112" s="217"/>
      <c r="O112" s="217"/>
      <c r="P112" s="217"/>
      <c r="Q112" s="217"/>
      <c r="R112" s="217"/>
      <c r="S112" s="217"/>
      <c r="T112" s="218"/>
      <c r="AT112" s="219" t="s">
        <v>238</v>
      </c>
      <c r="AU112" s="219" t="s">
        <v>82</v>
      </c>
      <c r="AV112" s="14" t="s">
        <v>82</v>
      </c>
      <c r="AW112" s="14" t="s">
        <v>35</v>
      </c>
      <c r="AX112" s="14" t="s">
        <v>73</v>
      </c>
      <c r="AY112" s="219" t="s">
        <v>226</v>
      </c>
    </row>
    <row r="113" spans="1:65" s="15" customFormat="1" ht="11.25">
      <c r="B113" s="220"/>
      <c r="C113" s="221"/>
      <c r="D113" s="200" t="s">
        <v>238</v>
      </c>
      <c r="E113" s="222" t="s">
        <v>19</v>
      </c>
      <c r="F113" s="223" t="s">
        <v>241</v>
      </c>
      <c r="G113" s="221"/>
      <c r="H113" s="224">
        <v>88.372000000000014</v>
      </c>
      <c r="I113" s="225"/>
      <c r="J113" s="221"/>
      <c r="K113" s="221"/>
      <c r="L113" s="226"/>
      <c r="M113" s="227"/>
      <c r="N113" s="228"/>
      <c r="O113" s="228"/>
      <c r="P113" s="228"/>
      <c r="Q113" s="228"/>
      <c r="R113" s="228"/>
      <c r="S113" s="228"/>
      <c r="T113" s="229"/>
      <c r="AT113" s="230" t="s">
        <v>238</v>
      </c>
      <c r="AU113" s="230" t="s">
        <v>82</v>
      </c>
      <c r="AV113" s="15" t="s">
        <v>143</v>
      </c>
      <c r="AW113" s="15" t="s">
        <v>35</v>
      </c>
      <c r="AX113" s="15" t="s">
        <v>80</v>
      </c>
      <c r="AY113" s="230" t="s">
        <v>226</v>
      </c>
    </row>
    <row r="114" spans="1:65" s="2" customFormat="1" ht="24.2" customHeight="1">
      <c r="A114" s="36"/>
      <c r="B114" s="37"/>
      <c r="C114" s="180" t="s">
        <v>143</v>
      </c>
      <c r="D114" s="180" t="s">
        <v>229</v>
      </c>
      <c r="E114" s="181" t="s">
        <v>3948</v>
      </c>
      <c r="F114" s="182" t="s">
        <v>3949</v>
      </c>
      <c r="G114" s="183" t="s">
        <v>420</v>
      </c>
      <c r="H114" s="184">
        <v>242.428</v>
      </c>
      <c r="I114" s="185"/>
      <c r="J114" s="186">
        <f>ROUND(I114*H114,2)</f>
        <v>0</v>
      </c>
      <c r="K114" s="182" t="s">
        <v>233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143</v>
      </c>
      <c r="AT114" s="191" t="s">
        <v>229</v>
      </c>
      <c r="AU114" s="191" t="s">
        <v>82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143</v>
      </c>
      <c r="BM114" s="191" t="s">
        <v>5880</v>
      </c>
    </row>
    <row r="115" spans="1:65" s="2" customFormat="1" ht="11.25">
      <c r="A115" s="36"/>
      <c r="B115" s="37"/>
      <c r="C115" s="38"/>
      <c r="D115" s="193" t="s">
        <v>236</v>
      </c>
      <c r="E115" s="38"/>
      <c r="F115" s="194" t="s">
        <v>3951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82</v>
      </c>
    </row>
    <row r="116" spans="1:65" s="2" customFormat="1" ht="24.2" customHeight="1">
      <c r="A116" s="36"/>
      <c r="B116" s="37"/>
      <c r="C116" s="180" t="s">
        <v>258</v>
      </c>
      <c r="D116" s="180" t="s">
        <v>229</v>
      </c>
      <c r="E116" s="181" t="s">
        <v>1237</v>
      </c>
      <c r="F116" s="182" t="s">
        <v>1238</v>
      </c>
      <c r="G116" s="183" t="s">
        <v>245</v>
      </c>
      <c r="H116" s="184">
        <v>159.07</v>
      </c>
      <c r="I116" s="185"/>
      <c r="J116" s="186">
        <f>ROUND(I116*H116,2)</f>
        <v>0</v>
      </c>
      <c r="K116" s="182" t="s">
        <v>233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143</v>
      </c>
      <c r="AT116" s="191" t="s">
        <v>229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143</v>
      </c>
      <c r="BM116" s="191" t="s">
        <v>5881</v>
      </c>
    </row>
    <row r="117" spans="1:65" s="2" customFormat="1" ht="11.25">
      <c r="A117" s="36"/>
      <c r="B117" s="37"/>
      <c r="C117" s="38"/>
      <c r="D117" s="193" t="s">
        <v>236</v>
      </c>
      <c r="E117" s="38"/>
      <c r="F117" s="194" t="s">
        <v>1240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236</v>
      </c>
      <c r="AU117" s="19" t="s">
        <v>82</v>
      </c>
    </row>
    <row r="118" spans="1:65" s="14" customFormat="1" ht="11.25">
      <c r="B118" s="209"/>
      <c r="C118" s="210"/>
      <c r="D118" s="200" t="s">
        <v>238</v>
      </c>
      <c r="E118" s="210"/>
      <c r="F118" s="212" t="s">
        <v>5882</v>
      </c>
      <c r="G118" s="210"/>
      <c r="H118" s="213">
        <v>159.07</v>
      </c>
      <c r="I118" s="214"/>
      <c r="J118" s="210"/>
      <c r="K118" s="210"/>
      <c r="L118" s="215"/>
      <c r="M118" s="216"/>
      <c r="N118" s="217"/>
      <c r="O118" s="217"/>
      <c r="P118" s="217"/>
      <c r="Q118" s="217"/>
      <c r="R118" s="217"/>
      <c r="S118" s="217"/>
      <c r="T118" s="218"/>
      <c r="AT118" s="219" t="s">
        <v>238</v>
      </c>
      <c r="AU118" s="219" t="s">
        <v>82</v>
      </c>
      <c r="AV118" s="14" t="s">
        <v>82</v>
      </c>
      <c r="AW118" s="14" t="s">
        <v>4</v>
      </c>
      <c r="AX118" s="14" t="s">
        <v>80</v>
      </c>
      <c r="AY118" s="219" t="s">
        <v>226</v>
      </c>
    </row>
    <row r="119" spans="1:65" s="2" customFormat="1" ht="24.2" customHeight="1">
      <c r="A119" s="36"/>
      <c r="B119" s="37"/>
      <c r="C119" s="180" t="s">
        <v>265</v>
      </c>
      <c r="D119" s="180" t="s">
        <v>229</v>
      </c>
      <c r="E119" s="181" t="s">
        <v>1242</v>
      </c>
      <c r="F119" s="182" t="s">
        <v>1243</v>
      </c>
      <c r="G119" s="183" t="s">
        <v>420</v>
      </c>
      <c r="H119" s="184">
        <v>88.372</v>
      </c>
      <c r="I119" s="185"/>
      <c r="J119" s="186">
        <f>ROUND(I119*H119,2)</f>
        <v>0</v>
      </c>
      <c r="K119" s="182" t="s">
        <v>233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143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143</v>
      </c>
      <c r="BM119" s="191" t="s">
        <v>5883</v>
      </c>
    </row>
    <row r="120" spans="1:65" s="2" customFormat="1" ht="11.25">
      <c r="A120" s="36"/>
      <c r="B120" s="37"/>
      <c r="C120" s="38"/>
      <c r="D120" s="193" t="s">
        <v>236</v>
      </c>
      <c r="E120" s="38"/>
      <c r="F120" s="194" t="s">
        <v>1245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236</v>
      </c>
      <c r="AU120" s="19" t="s">
        <v>82</v>
      </c>
    </row>
    <row r="121" spans="1:65" s="2" customFormat="1" ht="24.2" customHeight="1">
      <c r="A121" s="36"/>
      <c r="B121" s="37"/>
      <c r="C121" s="180" t="s">
        <v>270</v>
      </c>
      <c r="D121" s="180" t="s">
        <v>229</v>
      </c>
      <c r="E121" s="181" t="s">
        <v>715</v>
      </c>
      <c r="F121" s="182" t="s">
        <v>716</v>
      </c>
      <c r="G121" s="183" t="s">
        <v>420</v>
      </c>
      <c r="H121" s="184">
        <v>242.428</v>
      </c>
      <c r="I121" s="185"/>
      <c r="J121" s="186">
        <f>ROUND(I121*H121,2)</f>
        <v>0</v>
      </c>
      <c r="K121" s="182" t="s">
        <v>233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143</v>
      </c>
      <c r="AT121" s="191" t="s">
        <v>229</v>
      </c>
      <c r="AU121" s="191" t="s">
        <v>82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143</v>
      </c>
      <c r="BM121" s="191" t="s">
        <v>5884</v>
      </c>
    </row>
    <row r="122" spans="1:65" s="2" customFormat="1" ht="11.25">
      <c r="A122" s="36"/>
      <c r="B122" s="37"/>
      <c r="C122" s="38"/>
      <c r="D122" s="193" t="s">
        <v>236</v>
      </c>
      <c r="E122" s="38"/>
      <c r="F122" s="194" t="s">
        <v>718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236</v>
      </c>
      <c r="AU122" s="19" t="s">
        <v>82</v>
      </c>
    </row>
    <row r="123" spans="1:65" s="14" customFormat="1" ht="11.25">
      <c r="B123" s="209"/>
      <c r="C123" s="210"/>
      <c r="D123" s="200" t="s">
        <v>238</v>
      </c>
      <c r="E123" s="211" t="s">
        <v>19</v>
      </c>
      <c r="F123" s="212" t="s">
        <v>5885</v>
      </c>
      <c r="G123" s="210"/>
      <c r="H123" s="213">
        <v>330.8</v>
      </c>
      <c r="I123" s="214"/>
      <c r="J123" s="210"/>
      <c r="K123" s="210"/>
      <c r="L123" s="215"/>
      <c r="M123" s="216"/>
      <c r="N123" s="217"/>
      <c r="O123" s="217"/>
      <c r="P123" s="217"/>
      <c r="Q123" s="217"/>
      <c r="R123" s="217"/>
      <c r="S123" s="217"/>
      <c r="T123" s="218"/>
      <c r="AT123" s="219" t="s">
        <v>238</v>
      </c>
      <c r="AU123" s="219" t="s">
        <v>82</v>
      </c>
      <c r="AV123" s="14" t="s">
        <v>82</v>
      </c>
      <c r="AW123" s="14" t="s">
        <v>35</v>
      </c>
      <c r="AX123" s="14" t="s">
        <v>73</v>
      </c>
      <c r="AY123" s="219" t="s">
        <v>226</v>
      </c>
    </row>
    <row r="124" spans="1:65" s="14" customFormat="1" ht="11.25">
      <c r="B124" s="209"/>
      <c r="C124" s="210"/>
      <c r="D124" s="200" t="s">
        <v>238</v>
      </c>
      <c r="E124" s="211" t="s">
        <v>19</v>
      </c>
      <c r="F124" s="212" t="s">
        <v>5886</v>
      </c>
      <c r="G124" s="210"/>
      <c r="H124" s="213">
        <v>-31.661999999999999</v>
      </c>
      <c r="I124" s="214"/>
      <c r="J124" s="210"/>
      <c r="K124" s="210"/>
      <c r="L124" s="215"/>
      <c r="M124" s="216"/>
      <c r="N124" s="217"/>
      <c r="O124" s="217"/>
      <c r="P124" s="217"/>
      <c r="Q124" s="217"/>
      <c r="R124" s="217"/>
      <c r="S124" s="217"/>
      <c r="T124" s="218"/>
      <c r="AT124" s="219" t="s">
        <v>238</v>
      </c>
      <c r="AU124" s="219" t="s">
        <v>82</v>
      </c>
      <c r="AV124" s="14" t="s">
        <v>82</v>
      </c>
      <c r="AW124" s="14" t="s">
        <v>35</v>
      </c>
      <c r="AX124" s="14" t="s">
        <v>73</v>
      </c>
      <c r="AY124" s="219" t="s">
        <v>226</v>
      </c>
    </row>
    <row r="125" spans="1:65" s="14" customFormat="1" ht="11.25">
      <c r="B125" s="209"/>
      <c r="C125" s="210"/>
      <c r="D125" s="200" t="s">
        <v>238</v>
      </c>
      <c r="E125" s="211" t="s">
        <v>19</v>
      </c>
      <c r="F125" s="212" t="s">
        <v>5887</v>
      </c>
      <c r="G125" s="210"/>
      <c r="H125" s="213">
        <v>-6.3330000000000002</v>
      </c>
      <c r="I125" s="214"/>
      <c r="J125" s="210"/>
      <c r="K125" s="210"/>
      <c r="L125" s="215"/>
      <c r="M125" s="216"/>
      <c r="N125" s="217"/>
      <c r="O125" s="217"/>
      <c r="P125" s="217"/>
      <c r="Q125" s="217"/>
      <c r="R125" s="217"/>
      <c r="S125" s="217"/>
      <c r="T125" s="218"/>
      <c r="AT125" s="219" t="s">
        <v>238</v>
      </c>
      <c r="AU125" s="219" t="s">
        <v>82</v>
      </c>
      <c r="AV125" s="14" t="s">
        <v>82</v>
      </c>
      <c r="AW125" s="14" t="s">
        <v>35</v>
      </c>
      <c r="AX125" s="14" t="s">
        <v>73</v>
      </c>
      <c r="AY125" s="219" t="s">
        <v>226</v>
      </c>
    </row>
    <row r="126" spans="1:65" s="14" customFormat="1" ht="11.25">
      <c r="B126" s="209"/>
      <c r="C126" s="210"/>
      <c r="D126" s="200" t="s">
        <v>238</v>
      </c>
      <c r="E126" s="211" t="s">
        <v>19</v>
      </c>
      <c r="F126" s="212" t="s">
        <v>5888</v>
      </c>
      <c r="G126" s="210"/>
      <c r="H126" s="213">
        <v>-50.377000000000002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238</v>
      </c>
      <c r="AU126" s="219" t="s">
        <v>82</v>
      </c>
      <c r="AV126" s="14" t="s">
        <v>82</v>
      </c>
      <c r="AW126" s="14" t="s">
        <v>35</v>
      </c>
      <c r="AX126" s="14" t="s">
        <v>73</v>
      </c>
      <c r="AY126" s="219" t="s">
        <v>226</v>
      </c>
    </row>
    <row r="127" spans="1:65" s="15" customFormat="1" ht="11.25">
      <c r="B127" s="220"/>
      <c r="C127" s="221"/>
      <c r="D127" s="200" t="s">
        <v>238</v>
      </c>
      <c r="E127" s="222" t="s">
        <v>19</v>
      </c>
      <c r="F127" s="223" t="s">
        <v>241</v>
      </c>
      <c r="G127" s="221"/>
      <c r="H127" s="224">
        <v>242.428</v>
      </c>
      <c r="I127" s="225"/>
      <c r="J127" s="221"/>
      <c r="K127" s="221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238</v>
      </c>
      <c r="AU127" s="230" t="s">
        <v>82</v>
      </c>
      <c r="AV127" s="15" t="s">
        <v>143</v>
      </c>
      <c r="AW127" s="15" t="s">
        <v>35</v>
      </c>
      <c r="AX127" s="15" t="s">
        <v>80</v>
      </c>
      <c r="AY127" s="230" t="s">
        <v>226</v>
      </c>
    </row>
    <row r="128" spans="1:65" s="12" customFormat="1" ht="22.9" customHeight="1">
      <c r="B128" s="164"/>
      <c r="C128" s="165"/>
      <c r="D128" s="166" t="s">
        <v>72</v>
      </c>
      <c r="E128" s="178" t="s">
        <v>82</v>
      </c>
      <c r="F128" s="178" t="s">
        <v>1263</v>
      </c>
      <c r="G128" s="165"/>
      <c r="H128" s="165"/>
      <c r="I128" s="168"/>
      <c r="J128" s="179">
        <f>BK128</f>
        <v>0</v>
      </c>
      <c r="K128" s="165"/>
      <c r="L128" s="170"/>
      <c r="M128" s="171"/>
      <c r="N128" s="172"/>
      <c r="O128" s="172"/>
      <c r="P128" s="173">
        <f>SUM(P129:P163)</f>
        <v>0</v>
      </c>
      <c r="Q128" s="172"/>
      <c r="R128" s="173">
        <f>SUM(R129:R163)</f>
        <v>10.4250855</v>
      </c>
      <c r="S128" s="172"/>
      <c r="T128" s="174">
        <f>SUM(T129:T163)</f>
        <v>0</v>
      </c>
      <c r="AR128" s="175" t="s">
        <v>80</v>
      </c>
      <c r="AT128" s="176" t="s">
        <v>72</v>
      </c>
      <c r="AU128" s="176" t="s">
        <v>80</v>
      </c>
      <c r="AY128" s="175" t="s">
        <v>226</v>
      </c>
      <c r="BK128" s="177">
        <f>SUM(BK129:BK163)</f>
        <v>0</v>
      </c>
    </row>
    <row r="129" spans="1:65" s="2" customFormat="1" ht="24.2" customHeight="1">
      <c r="A129" s="36"/>
      <c r="B129" s="37"/>
      <c r="C129" s="180" t="s">
        <v>275</v>
      </c>
      <c r="D129" s="180" t="s">
        <v>229</v>
      </c>
      <c r="E129" s="181" t="s">
        <v>1264</v>
      </c>
      <c r="F129" s="182" t="s">
        <v>1265</v>
      </c>
      <c r="G129" s="183" t="s">
        <v>420</v>
      </c>
      <c r="H129" s="184">
        <v>16.887</v>
      </c>
      <c r="I129" s="185"/>
      <c r="J129" s="186">
        <f>ROUND(I129*H129,2)</f>
        <v>0</v>
      </c>
      <c r="K129" s="182" t="s">
        <v>233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143</v>
      </c>
      <c r="AT129" s="191" t="s">
        <v>229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143</v>
      </c>
      <c r="BM129" s="191" t="s">
        <v>5889</v>
      </c>
    </row>
    <row r="130" spans="1:65" s="2" customFormat="1" ht="11.25">
      <c r="A130" s="36"/>
      <c r="B130" s="37"/>
      <c r="C130" s="38"/>
      <c r="D130" s="193" t="s">
        <v>236</v>
      </c>
      <c r="E130" s="38"/>
      <c r="F130" s="194" t="s">
        <v>1267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82</v>
      </c>
    </row>
    <row r="131" spans="1:65" s="13" customFormat="1" ht="11.25">
      <c r="B131" s="198"/>
      <c r="C131" s="199"/>
      <c r="D131" s="200" t="s">
        <v>238</v>
      </c>
      <c r="E131" s="201" t="s">
        <v>19</v>
      </c>
      <c r="F131" s="202" t="s">
        <v>5890</v>
      </c>
      <c r="G131" s="199"/>
      <c r="H131" s="201" t="s">
        <v>19</v>
      </c>
      <c r="I131" s="203"/>
      <c r="J131" s="199"/>
      <c r="K131" s="199"/>
      <c r="L131" s="204"/>
      <c r="M131" s="205"/>
      <c r="N131" s="206"/>
      <c r="O131" s="206"/>
      <c r="P131" s="206"/>
      <c r="Q131" s="206"/>
      <c r="R131" s="206"/>
      <c r="S131" s="206"/>
      <c r="T131" s="207"/>
      <c r="AT131" s="208" t="s">
        <v>238</v>
      </c>
      <c r="AU131" s="208" t="s">
        <v>82</v>
      </c>
      <c r="AV131" s="13" t="s">
        <v>80</v>
      </c>
      <c r="AW131" s="13" t="s">
        <v>35</v>
      </c>
      <c r="AX131" s="13" t="s">
        <v>73</v>
      </c>
      <c r="AY131" s="208" t="s">
        <v>226</v>
      </c>
    </row>
    <row r="132" spans="1:65" s="13" customFormat="1" ht="11.25">
      <c r="B132" s="198"/>
      <c r="C132" s="199"/>
      <c r="D132" s="200" t="s">
        <v>238</v>
      </c>
      <c r="E132" s="201" t="s">
        <v>19</v>
      </c>
      <c r="F132" s="202" t="s">
        <v>1269</v>
      </c>
      <c r="G132" s="199"/>
      <c r="H132" s="201" t="s">
        <v>19</v>
      </c>
      <c r="I132" s="203"/>
      <c r="J132" s="199"/>
      <c r="K132" s="199"/>
      <c r="L132" s="204"/>
      <c r="M132" s="205"/>
      <c r="N132" s="206"/>
      <c r="O132" s="206"/>
      <c r="P132" s="206"/>
      <c r="Q132" s="206"/>
      <c r="R132" s="206"/>
      <c r="S132" s="206"/>
      <c r="T132" s="207"/>
      <c r="AT132" s="208" t="s">
        <v>238</v>
      </c>
      <c r="AU132" s="208" t="s">
        <v>82</v>
      </c>
      <c r="AV132" s="13" t="s">
        <v>80</v>
      </c>
      <c r="AW132" s="13" t="s">
        <v>35</v>
      </c>
      <c r="AX132" s="13" t="s">
        <v>73</v>
      </c>
      <c r="AY132" s="208" t="s">
        <v>226</v>
      </c>
    </row>
    <row r="133" spans="1:65" s="14" customFormat="1" ht="11.25">
      <c r="B133" s="209"/>
      <c r="C133" s="210"/>
      <c r="D133" s="200" t="s">
        <v>238</v>
      </c>
      <c r="E133" s="211" t="s">
        <v>19</v>
      </c>
      <c r="F133" s="212" t="s">
        <v>5891</v>
      </c>
      <c r="G133" s="210"/>
      <c r="H133" s="213">
        <v>8.1460000000000008</v>
      </c>
      <c r="I133" s="214"/>
      <c r="J133" s="210"/>
      <c r="K133" s="210"/>
      <c r="L133" s="215"/>
      <c r="M133" s="216"/>
      <c r="N133" s="217"/>
      <c r="O133" s="217"/>
      <c r="P133" s="217"/>
      <c r="Q133" s="217"/>
      <c r="R133" s="217"/>
      <c r="S133" s="217"/>
      <c r="T133" s="218"/>
      <c r="AT133" s="219" t="s">
        <v>238</v>
      </c>
      <c r="AU133" s="219" t="s">
        <v>82</v>
      </c>
      <c r="AV133" s="14" t="s">
        <v>82</v>
      </c>
      <c r="AW133" s="14" t="s">
        <v>35</v>
      </c>
      <c r="AX133" s="14" t="s">
        <v>73</v>
      </c>
      <c r="AY133" s="219" t="s">
        <v>226</v>
      </c>
    </row>
    <row r="134" spans="1:65" s="14" customFormat="1" ht="11.25">
      <c r="B134" s="209"/>
      <c r="C134" s="210"/>
      <c r="D134" s="200" t="s">
        <v>238</v>
      </c>
      <c r="E134" s="211" t="s">
        <v>19</v>
      </c>
      <c r="F134" s="212" t="s">
        <v>5892</v>
      </c>
      <c r="G134" s="210"/>
      <c r="H134" s="213">
        <v>8.7409999999999997</v>
      </c>
      <c r="I134" s="214"/>
      <c r="J134" s="210"/>
      <c r="K134" s="210"/>
      <c r="L134" s="215"/>
      <c r="M134" s="216"/>
      <c r="N134" s="217"/>
      <c r="O134" s="217"/>
      <c r="P134" s="217"/>
      <c r="Q134" s="217"/>
      <c r="R134" s="217"/>
      <c r="S134" s="217"/>
      <c r="T134" s="218"/>
      <c r="AT134" s="219" t="s">
        <v>238</v>
      </c>
      <c r="AU134" s="219" t="s">
        <v>82</v>
      </c>
      <c r="AV134" s="14" t="s">
        <v>82</v>
      </c>
      <c r="AW134" s="14" t="s">
        <v>35</v>
      </c>
      <c r="AX134" s="14" t="s">
        <v>73</v>
      </c>
      <c r="AY134" s="219" t="s">
        <v>226</v>
      </c>
    </row>
    <row r="135" spans="1:65" s="15" customFormat="1" ht="11.25">
      <c r="B135" s="220"/>
      <c r="C135" s="221"/>
      <c r="D135" s="200" t="s">
        <v>238</v>
      </c>
      <c r="E135" s="222" t="s">
        <v>19</v>
      </c>
      <c r="F135" s="223" t="s">
        <v>241</v>
      </c>
      <c r="G135" s="221"/>
      <c r="H135" s="224">
        <v>16.887</v>
      </c>
      <c r="I135" s="225"/>
      <c r="J135" s="221"/>
      <c r="K135" s="221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238</v>
      </c>
      <c r="AU135" s="230" t="s">
        <v>82</v>
      </c>
      <c r="AV135" s="15" t="s">
        <v>143</v>
      </c>
      <c r="AW135" s="15" t="s">
        <v>35</v>
      </c>
      <c r="AX135" s="15" t="s">
        <v>80</v>
      </c>
      <c r="AY135" s="230" t="s">
        <v>226</v>
      </c>
    </row>
    <row r="136" spans="1:65" s="2" customFormat="1" ht="24.2" customHeight="1">
      <c r="A136" s="36"/>
      <c r="B136" s="37"/>
      <c r="C136" s="180" t="s">
        <v>281</v>
      </c>
      <c r="D136" s="180" t="s">
        <v>229</v>
      </c>
      <c r="E136" s="181" t="s">
        <v>5893</v>
      </c>
      <c r="F136" s="182" t="s">
        <v>5894</v>
      </c>
      <c r="G136" s="183" t="s">
        <v>420</v>
      </c>
      <c r="H136" s="184">
        <v>14.775</v>
      </c>
      <c r="I136" s="185"/>
      <c r="J136" s="186">
        <f>ROUND(I136*H136,2)</f>
        <v>0</v>
      </c>
      <c r="K136" s="182" t="s">
        <v>233</v>
      </c>
      <c r="L136" s="41"/>
      <c r="M136" s="187" t="s">
        <v>19</v>
      </c>
      <c r="N136" s="188" t="s">
        <v>44</v>
      </c>
      <c r="O136" s="66"/>
      <c r="P136" s="189">
        <f>O136*H136</f>
        <v>0</v>
      </c>
      <c r="Q136" s="189">
        <v>0</v>
      </c>
      <c r="R136" s="189">
        <f>Q136*H136</f>
        <v>0</v>
      </c>
      <c r="S136" s="189">
        <v>0</v>
      </c>
      <c r="T136" s="190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91" t="s">
        <v>143</v>
      </c>
      <c r="AT136" s="191" t="s">
        <v>229</v>
      </c>
      <c r="AU136" s="191" t="s">
        <v>82</v>
      </c>
      <c r="AY136" s="19" t="s">
        <v>226</v>
      </c>
      <c r="BE136" s="192">
        <f>IF(N136="základní",J136,0)</f>
        <v>0</v>
      </c>
      <c r="BF136" s="192">
        <f>IF(N136="snížená",J136,0)</f>
        <v>0</v>
      </c>
      <c r="BG136" s="192">
        <f>IF(N136="zákl. přenesená",J136,0)</f>
        <v>0</v>
      </c>
      <c r="BH136" s="192">
        <f>IF(N136="sníž. přenesená",J136,0)</f>
        <v>0</v>
      </c>
      <c r="BI136" s="192">
        <f>IF(N136="nulová",J136,0)</f>
        <v>0</v>
      </c>
      <c r="BJ136" s="19" t="s">
        <v>80</v>
      </c>
      <c r="BK136" s="192">
        <f>ROUND(I136*H136,2)</f>
        <v>0</v>
      </c>
      <c r="BL136" s="19" t="s">
        <v>143</v>
      </c>
      <c r="BM136" s="191" t="s">
        <v>5895</v>
      </c>
    </row>
    <row r="137" spans="1:65" s="2" customFormat="1" ht="11.25">
      <c r="A137" s="36"/>
      <c r="B137" s="37"/>
      <c r="C137" s="38"/>
      <c r="D137" s="193" t="s">
        <v>236</v>
      </c>
      <c r="E137" s="38"/>
      <c r="F137" s="194" t="s">
        <v>5896</v>
      </c>
      <c r="G137" s="38"/>
      <c r="H137" s="38"/>
      <c r="I137" s="195"/>
      <c r="J137" s="38"/>
      <c r="K137" s="38"/>
      <c r="L137" s="41"/>
      <c r="M137" s="196"/>
      <c r="N137" s="197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236</v>
      </c>
      <c r="AU137" s="19" t="s">
        <v>82</v>
      </c>
    </row>
    <row r="138" spans="1:65" s="13" customFormat="1" ht="11.25">
      <c r="B138" s="198"/>
      <c r="C138" s="199"/>
      <c r="D138" s="200" t="s">
        <v>238</v>
      </c>
      <c r="E138" s="201" t="s">
        <v>19</v>
      </c>
      <c r="F138" s="202" t="s">
        <v>5890</v>
      </c>
      <c r="G138" s="199"/>
      <c r="H138" s="201" t="s">
        <v>19</v>
      </c>
      <c r="I138" s="203"/>
      <c r="J138" s="199"/>
      <c r="K138" s="199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238</v>
      </c>
      <c r="AU138" s="208" t="s">
        <v>82</v>
      </c>
      <c r="AV138" s="13" t="s">
        <v>80</v>
      </c>
      <c r="AW138" s="13" t="s">
        <v>35</v>
      </c>
      <c r="AX138" s="13" t="s">
        <v>73</v>
      </c>
      <c r="AY138" s="208" t="s">
        <v>226</v>
      </c>
    </row>
    <row r="139" spans="1:65" s="13" customFormat="1" ht="11.25">
      <c r="B139" s="198"/>
      <c r="C139" s="199"/>
      <c r="D139" s="200" t="s">
        <v>238</v>
      </c>
      <c r="E139" s="201" t="s">
        <v>19</v>
      </c>
      <c r="F139" s="202" t="s">
        <v>1269</v>
      </c>
      <c r="G139" s="199"/>
      <c r="H139" s="201" t="s">
        <v>19</v>
      </c>
      <c r="I139" s="203"/>
      <c r="J139" s="199"/>
      <c r="K139" s="199"/>
      <c r="L139" s="204"/>
      <c r="M139" s="205"/>
      <c r="N139" s="206"/>
      <c r="O139" s="206"/>
      <c r="P139" s="206"/>
      <c r="Q139" s="206"/>
      <c r="R139" s="206"/>
      <c r="S139" s="206"/>
      <c r="T139" s="207"/>
      <c r="AT139" s="208" t="s">
        <v>238</v>
      </c>
      <c r="AU139" s="208" t="s">
        <v>82</v>
      </c>
      <c r="AV139" s="13" t="s">
        <v>80</v>
      </c>
      <c r="AW139" s="13" t="s">
        <v>35</v>
      </c>
      <c r="AX139" s="13" t="s">
        <v>73</v>
      </c>
      <c r="AY139" s="208" t="s">
        <v>226</v>
      </c>
    </row>
    <row r="140" spans="1:65" s="14" customFormat="1" ht="11.25">
      <c r="B140" s="209"/>
      <c r="C140" s="210"/>
      <c r="D140" s="200" t="s">
        <v>238</v>
      </c>
      <c r="E140" s="211" t="s">
        <v>19</v>
      </c>
      <c r="F140" s="212" t="s">
        <v>5897</v>
      </c>
      <c r="G140" s="210"/>
      <c r="H140" s="213">
        <v>7.1269999999999998</v>
      </c>
      <c r="I140" s="214"/>
      <c r="J140" s="210"/>
      <c r="K140" s="210"/>
      <c r="L140" s="215"/>
      <c r="M140" s="216"/>
      <c r="N140" s="217"/>
      <c r="O140" s="217"/>
      <c r="P140" s="217"/>
      <c r="Q140" s="217"/>
      <c r="R140" s="217"/>
      <c r="S140" s="217"/>
      <c r="T140" s="218"/>
      <c r="AT140" s="219" t="s">
        <v>238</v>
      </c>
      <c r="AU140" s="219" t="s">
        <v>82</v>
      </c>
      <c r="AV140" s="14" t="s">
        <v>82</v>
      </c>
      <c r="AW140" s="14" t="s">
        <v>35</v>
      </c>
      <c r="AX140" s="14" t="s">
        <v>73</v>
      </c>
      <c r="AY140" s="219" t="s">
        <v>226</v>
      </c>
    </row>
    <row r="141" spans="1:65" s="14" customFormat="1" ht="11.25">
      <c r="B141" s="209"/>
      <c r="C141" s="210"/>
      <c r="D141" s="200" t="s">
        <v>238</v>
      </c>
      <c r="E141" s="211" t="s">
        <v>19</v>
      </c>
      <c r="F141" s="212" t="s">
        <v>5898</v>
      </c>
      <c r="G141" s="210"/>
      <c r="H141" s="213">
        <v>7.6479999999999997</v>
      </c>
      <c r="I141" s="214"/>
      <c r="J141" s="210"/>
      <c r="K141" s="210"/>
      <c r="L141" s="215"/>
      <c r="M141" s="216"/>
      <c r="N141" s="217"/>
      <c r="O141" s="217"/>
      <c r="P141" s="217"/>
      <c r="Q141" s="217"/>
      <c r="R141" s="217"/>
      <c r="S141" s="217"/>
      <c r="T141" s="218"/>
      <c r="AT141" s="219" t="s">
        <v>238</v>
      </c>
      <c r="AU141" s="219" t="s">
        <v>82</v>
      </c>
      <c r="AV141" s="14" t="s">
        <v>82</v>
      </c>
      <c r="AW141" s="14" t="s">
        <v>35</v>
      </c>
      <c r="AX141" s="14" t="s">
        <v>73</v>
      </c>
      <c r="AY141" s="219" t="s">
        <v>226</v>
      </c>
    </row>
    <row r="142" spans="1:65" s="15" customFormat="1" ht="11.25">
      <c r="B142" s="220"/>
      <c r="C142" s="221"/>
      <c r="D142" s="200" t="s">
        <v>238</v>
      </c>
      <c r="E142" s="222" t="s">
        <v>19</v>
      </c>
      <c r="F142" s="223" t="s">
        <v>241</v>
      </c>
      <c r="G142" s="221"/>
      <c r="H142" s="224">
        <v>14.774999999999999</v>
      </c>
      <c r="I142" s="225"/>
      <c r="J142" s="221"/>
      <c r="K142" s="221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238</v>
      </c>
      <c r="AU142" s="230" t="s">
        <v>82</v>
      </c>
      <c r="AV142" s="15" t="s">
        <v>143</v>
      </c>
      <c r="AW142" s="15" t="s">
        <v>35</v>
      </c>
      <c r="AX142" s="15" t="s">
        <v>80</v>
      </c>
      <c r="AY142" s="230" t="s">
        <v>226</v>
      </c>
    </row>
    <row r="143" spans="1:65" s="2" customFormat="1" ht="24.2" customHeight="1">
      <c r="A143" s="36"/>
      <c r="B143" s="37"/>
      <c r="C143" s="180" t="s">
        <v>285</v>
      </c>
      <c r="D143" s="180" t="s">
        <v>229</v>
      </c>
      <c r="E143" s="181" t="s">
        <v>2504</v>
      </c>
      <c r="F143" s="182" t="s">
        <v>2505</v>
      </c>
      <c r="G143" s="183" t="s">
        <v>232</v>
      </c>
      <c r="H143" s="184">
        <v>140.72</v>
      </c>
      <c r="I143" s="185"/>
      <c r="J143" s="186">
        <f>ROUND(I143*H143,2)</f>
        <v>0</v>
      </c>
      <c r="K143" s="182" t="s">
        <v>233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3.0945000000000001E-4</v>
      </c>
      <c r="R143" s="189">
        <f>Q143*H143</f>
        <v>4.3545804E-2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143</v>
      </c>
      <c r="AT143" s="191" t="s">
        <v>229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143</v>
      </c>
      <c r="BM143" s="191" t="s">
        <v>5899</v>
      </c>
    </row>
    <row r="144" spans="1:65" s="2" customFormat="1" ht="11.25">
      <c r="A144" s="36"/>
      <c r="B144" s="37"/>
      <c r="C144" s="38"/>
      <c r="D144" s="193" t="s">
        <v>236</v>
      </c>
      <c r="E144" s="38"/>
      <c r="F144" s="194" t="s">
        <v>2507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236</v>
      </c>
      <c r="AU144" s="19" t="s">
        <v>82</v>
      </c>
    </row>
    <row r="145" spans="1:65" s="13" customFormat="1" ht="11.25">
      <c r="B145" s="198"/>
      <c r="C145" s="199"/>
      <c r="D145" s="200" t="s">
        <v>238</v>
      </c>
      <c r="E145" s="201" t="s">
        <v>19</v>
      </c>
      <c r="F145" s="202" t="s">
        <v>5890</v>
      </c>
      <c r="G145" s="199"/>
      <c r="H145" s="201" t="s">
        <v>19</v>
      </c>
      <c r="I145" s="203"/>
      <c r="J145" s="199"/>
      <c r="K145" s="199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238</v>
      </c>
      <c r="AU145" s="208" t="s">
        <v>82</v>
      </c>
      <c r="AV145" s="13" t="s">
        <v>80</v>
      </c>
      <c r="AW145" s="13" t="s">
        <v>35</v>
      </c>
      <c r="AX145" s="13" t="s">
        <v>73</v>
      </c>
      <c r="AY145" s="208" t="s">
        <v>226</v>
      </c>
    </row>
    <row r="146" spans="1:65" s="13" customFormat="1" ht="11.25">
      <c r="B146" s="198"/>
      <c r="C146" s="199"/>
      <c r="D146" s="200" t="s">
        <v>238</v>
      </c>
      <c r="E146" s="201" t="s">
        <v>19</v>
      </c>
      <c r="F146" s="202" t="s">
        <v>1269</v>
      </c>
      <c r="G146" s="199"/>
      <c r="H146" s="201" t="s">
        <v>19</v>
      </c>
      <c r="I146" s="203"/>
      <c r="J146" s="199"/>
      <c r="K146" s="199"/>
      <c r="L146" s="204"/>
      <c r="M146" s="205"/>
      <c r="N146" s="206"/>
      <c r="O146" s="206"/>
      <c r="P146" s="206"/>
      <c r="Q146" s="206"/>
      <c r="R146" s="206"/>
      <c r="S146" s="206"/>
      <c r="T146" s="207"/>
      <c r="AT146" s="208" t="s">
        <v>238</v>
      </c>
      <c r="AU146" s="208" t="s">
        <v>82</v>
      </c>
      <c r="AV146" s="13" t="s">
        <v>80</v>
      </c>
      <c r="AW146" s="13" t="s">
        <v>35</v>
      </c>
      <c r="AX146" s="13" t="s">
        <v>73</v>
      </c>
      <c r="AY146" s="208" t="s">
        <v>226</v>
      </c>
    </row>
    <row r="147" spans="1:65" s="14" customFormat="1" ht="11.25">
      <c r="B147" s="209"/>
      <c r="C147" s="210"/>
      <c r="D147" s="200" t="s">
        <v>238</v>
      </c>
      <c r="E147" s="211" t="s">
        <v>19</v>
      </c>
      <c r="F147" s="212" t="s">
        <v>5900</v>
      </c>
      <c r="G147" s="210"/>
      <c r="H147" s="213">
        <v>67.88</v>
      </c>
      <c r="I147" s="214"/>
      <c r="J147" s="210"/>
      <c r="K147" s="210"/>
      <c r="L147" s="215"/>
      <c r="M147" s="216"/>
      <c r="N147" s="217"/>
      <c r="O147" s="217"/>
      <c r="P147" s="217"/>
      <c r="Q147" s="217"/>
      <c r="R147" s="217"/>
      <c r="S147" s="217"/>
      <c r="T147" s="218"/>
      <c r="AT147" s="219" t="s">
        <v>238</v>
      </c>
      <c r="AU147" s="219" t="s">
        <v>82</v>
      </c>
      <c r="AV147" s="14" t="s">
        <v>82</v>
      </c>
      <c r="AW147" s="14" t="s">
        <v>35</v>
      </c>
      <c r="AX147" s="14" t="s">
        <v>73</v>
      </c>
      <c r="AY147" s="219" t="s">
        <v>226</v>
      </c>
    </row>
    <row r="148" spans="1:65" s="14" customFormat="1" ht="11.25">
      <c r="B148" s="209"/>
      <c r="C148" s="210"/>
      <c r="D148" s="200" t="s">
        <v>238</v>
      </c>
      <c r="E148" s="211" t="s">
        <v>19</v>
      </c>
      <c r="F148" s="212" t="s">
        <v>5901</v>
      </c>
      <c r="G148" s="210"/>
      <c r="H148" s="213">
        <v>72.84</v>
      </c>
      <c r="I148" s="214"/>
      <c r="J148" s="210"/>
      <c r="K148" s="210"/>
      <c r="L148" s="215"/>
      <c r="M148" s="216"/>
      <c r="N148" s="217"/>
      <c r="O148" s="217"/>
      <c r="P148" s="217"/>
      <c r="Q148" s="217"/>
      <c r="R148" s="217"/>
      <c r="S148" s="217"/>
      <c r="T148" s="218"/>
      <c r="AT148" s="219" t="s">
        <v>238</v>
      </c>
      <c r="AU148" s="219" t="s">
        <v>82</v>
      </c>
      <c r="AV148" s="14" t="s">
        <v>82</v>
      </c>
      <c r="AW148" s="14" t="s">
        <v>35</v>
      </c>
      <c r="AX148" s="14" t="s">
        <v>73</v>
      </c>
      <c r="AY148" s="219" t="s">
        <v>226</v>
      </c>
    </row>
    <row r="149" spans="1:65" s="15" customFormat="1" ht="11.25">
      <c r="B149" s="220"/>
      <c r="C149" s="221"/>
      <c r="D149" s="200" t="s">
        <v>238</v>
      </c>
      <c r="E149" s="222" t="s">
        <v>19</v>
      </c>
      <c r="F149" s="223" t="s">
        <v>241</v>
      </c>
      <c r="G149" s="221"/>
      <c r="H149" s="224">
        <v>140.72</v>
      </c>
      <c r="I149" s="225"/>
      <c r="J149" s="221"/>
      <c r="K149" s="221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238</v>
      </c>
      <c r="AU149" s="230" t="s">
        <v>82</v>
      </c>
      <c r="AV149" s="15" t="s">
        <v>143</v>
      </c>
      <c r="AW149" s="15" t="s">
        <v>35</v>
      </c>
      <c r="AX149" s="15" t="s">
        <v>80</v>
      </c>
      <c r="AY149" s="230" t="s">
        <v>226</v>
      </c>
    </row>
    <row r="150" spans="1:65" s="2" customFormat="1" ht="16.5" customHeight="1">
      <c r="A150" s="36"/>
      <c r="B150" s="37"/>
      <c r="C150" s="231" t="s">
        <v>290</v>
      </c>
      <c r="D150" s="231" t="s">
        <v>242</v>
      </c>
      <c r="E150" s="232" t="s">
        <v>5902</v>
      </c>
      <c r="F150" s="233" t="s">
        <v>5903</v>
      </c>
      <c r="G150" s="234" t="s">
        <v>232</v>
      </c>
      <c r="H150" s="235">
        <v>140.72</v>
      </c>
      <c r="I150" s="236"/>
      <c r="J150" s="237">
        <f>ROUND(I150*H150,2)</f>
        <v>0</v>
      </c>
      <c r="K150" s="233" t="s">
        <v>233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1.8000000000000001E-4</v>
      </c>
      <c r="R150" s="189">
        <f>Q150*H150</f>
        <v>2.5329600000000001E-2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275</v>
      </c>
      <c r="AT150" s="191" t="s">
        <v>242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143</v>
      </c>
      <c r="BM150" s="191" t="s">
        <v>5904</v>
      </c>
    </row>
    <row r="151" spans="1:65" s="2" customFormat="1" ht="16.5" customHeight="1">
      <c r="A151" s="36"/>
      <c r="B151" s="37"/>
      <c r="C151" s="180" t="s">
        <v>294</v>
      </c>
      <c r="D151" s="180" t="s">
        <v>229</v>
      </c>
      <c r="E151" s="181" t="s">
        <v>2511</v>
      </c>
      <c r="F151" s="182" t="s">
        <v>2512</v>
      </c>
      <c r="G151" s="183" t="s">
        <v>420</v>
      </c>
      <c r="H151" s="184">
        <v>6.3330000000000002</v>
      </c>
      <c r="I151" s="185"/>
      <c r="J151" s="186">
        <f>ROUND(I151*H151,2)</f>
        <v>0</v>
      </c>
      <c r="K151" s="182" t="s">
        <v>233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1.63</v>
      </c>
      <c r="R151" s="189">
        <f>Q151*H151</f>
        <v>10.322789999999999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143</v>
      </c>
      <c r="AT151" s="191" t="s">
        <v>229</v>
      </c>
      <c r="AU151" s="191" t="s">
        <v>82</v>
      </c>
      <c r="AY151" s="19" t="s">
        <v>226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143</v>
      </c>
      <c r="BM151" s="191" t="s">
        <v>5905</v>
      </c>
    </row>
    <row r="152" spans="1:65" s="2" customFormat="1" ht="11.25">
      <c r="A152" s="36"/>
      <c r="B152" s="37"/>
      <c r="C152" s="38"/>
      <c r="D152" s="193" t="s">
        <v>236</v>
      </c>
      <c r="E152" s="38"/>
      <c r="F152" s="194" t="s">
        <v>2514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236</v>
      </c>
      <c r="AU152" s="19" t="s">
        <v>82</v>
      </c>
    </row>
    <row r="153" spans="1:65" s="13" customFormat="1" ht="11.25">
      <c r="B153" s="198"/>
      <c r="C153" s="199"/>
      <c r="D153" s="200" t="s">
        <v>238</v>
      </c>
      <c r="E153" s="201" t="s">
        <v>19</v>
      </c>
      <c r="F153" s="202" t="s">
        <v>5890</v>
      </c>
      <c r="G153" s="199"/>
      <c r="H153" s="201" t="s">
        <v>19</v>
      </c>
      <c r="I153" s="203"/>
      <c r="J153" s="199"/>
      <c r="K153" s="199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238</v>
      </c>
      <c r="AU153" s="208" t="s">
        <v>82</v>
      </c>
      <c r="AV153" s="13" t="s">
        <v>80</v>
      </c>
      <c r="AW153" s="13" t="s">
        <v>35</v>
      </c>
      <c r="AX153" s="13" t="s">
        <v>73</v>
      </c>
      <c r="AY153" s="208" t="s">
        <v>226</v>
      </c>
    </row>
    <row r="154" spans="1:65" s="13" customFormat="1" ht="11.25">
      <c r="B154" s="198"/>
      <c r="C154" s="199"/>
      <c r="D154" s="200" t="s">
        <v>238</v>
      </c>
      <c r="E154" s="201" t="s">
        <v>19</v>
      </c>
      <c r="F154" s="202" t="s">
        <v>1269</v>
      </c>
      <c r="G154" s="199"/>
      <c r="H154" s="201" t="s">
        <v>19</v>
      </c>
      <c r="I154" s="203"/>
      <c r="J154" s="199"/>
      <c r="K154" s="199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238</v>
      </c>
      <c r="AU154" s="208" t="s">
        <v>82</v>
      </c>
      <c r="AV154" s="13" t="s">
        <v>80</v>
      </c>
      <c r="AW154" s="13" t="s">
        <v>35</v>
      </c>
      <c r="AX154" s="13" t="s">
        <v>73</v>
      </c>
      <c r="AY154" s="208" t="s">
        <v>226</v>
      </c>
    </row>
    <row r="155" spans="1:65" s="14" customFormat="1" ht="11.25">
      <c r="B155" s="209"/>
      <c r="C155" s="210"/>
      <c r="D155" s="200" t="s">
        <v>238</v>
      </c>
      <c r="E155" s="211" t="s">
        <v>19</v>
      </c>
      <c r="F155" s="212" t="s">
        <v>5906</v>
      </c>
      <c r="G155" s="210"/>
      <c r="H155" s="213">
        <v>3.0550000000000002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238</v>
      </c>
      <c r="AU155" s="219" t="s">
        <v>82</v>
      </c>
      <c r="AV155" s="14" t="s">
        <v>82</v>
      </c>
      <c r="AW155" s="14" t="s">
        <v>35</v>
      </c>
      <c r="AX155" s="14" t="s">
        <v>73</v>
      </c>
      <c r="AY155" s="219" t="s">
        <v>226</v>
      </c>
    </row>
    <row r="156" spans="1:65" s="14" customFormat="1" ht="11.25">
      <c r="B156" s="209"/>
      <c r="C156" s="210"/>
      <c r="D156" s="200" t="s">
        <v>238</v>
      </c>
      <c r="E156" s="211" t="s">
        <v>19</v>
      </c>
      <c r="F156" s="212" t="s">
        <v>5907</v>
      </c>
      <c r="G156" s="210"/>
      <c r="H156" s="213">
        <v>3.278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238</v>
      </c>
      <c r="AU156" s="219" t="s">
        <v>82</v>
      </c>
      <c r="AV156" s="14" t="s">
        <v>82</v>
      </c>
      <c r="AW156" s="14" t="s">
        <v>35</v>
      </c>
      <c r="AX156" s="14" t="s">
        <v>73</v>
      </c>
      <c r="AY156" s="219" t="s">
        <v>226</v>
      </c>
    </row>
    <row r="157" spans="1:65" s="15" customFormat="1" ht="11.25">
      <c r="B157" s="220"/>
      <c r="C157" s="221"/>
      <c r="D157" s="200" t="s">
        <v>238</v>
      </c>
      <c r="E157" s="222" t="s">
        <v>19</v>
      </c>
      <c r="F157" s="223" t="s">
        <v>241</v>
      </c>
      <c r="G157" s="221"/>
      <c r="H157" s="224">
        <v>6.3330000000000002</v>
      </c>
      <c r="I157" s="225"/>
      <c r="J157" s="221"/>
      <c r="K157" s="221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238</v>
      </c>
      <c r="AU157" s="230" t="s">
        <v>82</v>
      </c>
      <c r="AV157" s="15" t="s">
        <v>143</v>
      </c>
      <c r="AW157" s="15" t="s">
        <v>35</v>
      </c>
      <c r="AX157" s="15" t="s">
        <v>80</v>
      </c>
      <c r="AY157" s="230" t="s">
        <v>226</v>
      </c>
    </row>
    <row r="158" spans="1:65" s="2" customFormat="1" ht="16.5" customHeight="1">
      <c r="A158" s="36"/>
      <c r="B158" s="37"/>
      <c r="C158" s="180" t="s">
        <v>299</v>
      </c>
      <c r="D158" s="180" t="s">
        <v>229</v>
      </c>
      <c r="E158" s="181" t="s">
        <v>1283</v>
      </c>
      <c r="F158" s="182" t="s">
        <v>1284</v>
      </c>
      <c r="G158" s="183" t="s">
        <v>328</v>
      </c>
      <c r="H158" s="184">
        <v>68.260000000000005</v>
      </c>
      <c r="I158" s="185"/>
      <c r="J158" s="186">
        <f>ROUND(I158*H158,2)</f>
        <v>0</v>
      </c>
      <c r="K158" s="182" t="s">
        <v>233</v>
      </c>
      <c r="L158" s="41"/>
      <c r="M158" s="187" t="s">
        <v>19</v>
      </c>
      <c r="N158" s="188" t="s">
        <v>44</v>
      </c>
      <c r="O158" s="66"/>
      <c r="P158" s="189">
        <f>O158*H158</f>
        <v>0</v>
      </c>
      <c r="Q158" s="189">
        <v>4.8959999999999997E-4</v>
      </c>
      <c r="R158" s="189">
        <f>Q158*H158</f>
        <v>3.3420096000000003E-2</v>
      </c>
      <c r="S158" s="189">
        <v>0</v>
      </c>
      <c r="T158" s="190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91" t="s">
        <v>143</v>
      </c>
      <c r="AT158" s="191" t="s">
        <v>229</v>
      </c>
      <c r="AU158" s="191" t="s">
        <v>82</v>
      </c>
      <c r="AY158" s="19" t="s">
        <v>226</v>
      </c>
      <c r="BE158" s="192">
        <f>IF(N158="základní",J158,0)</f>
        <v>0</v>
      </c>
      <c r="BF158" s="192">
        <f>IF(N158="snížená",J158,0)</f>
        <v>0</v>
      </c>
      <c r="BG158" s="192">
        <f>IF(N158="zákl. přenesená",J158,0)</f>
        <v>0</v>
      </c>
      <c r="BH158" s="192">
        <f>IF(N158="sníž. přenesená",J158,0)</f>
        <v>0</v>
      </c>
      <c r="BI158" s="192">
        <f>IF(N158="nulová",J158,0)</f>
        <v>0</v>
      </c>
      <c r="BJ158" s="19" t="s">
        <v>80</v>
      </c>
      <c r="BK158" s="192">
        <f>ROUND(I158*H158,2)</f>
        <v>0</v>
      </c>
      <c r="BL158" s="19" t="s">
        <v>143</v>
      </c>
      <c r="BM158" s="191" t="s">
        <v>5908</v>
      </c>
    </row>
    <row r="159" spans="1:65" s="2" customFormat="1" ht="11.25">
      <c r="A159" s="36"/>
      <c r="B159" s="37"/>
      <c r="C159" s="38"/>
      <c r="D159" s="193" t="s">
        <v>236</v>
      </c>
      <c r="E159" s="38"/>
      <c r="F159" s="194" t="s">
        <v>1286</v>
      </c>
      <c r="G159" s="38"/>
      <c r="H159" s="38"/>
      <c r="I159" s="195"/>
      <c r="J159" s="38"/>
      <c r="K159" s="38"/>
      <c r="L159" s="41"/>
      <c r="M159" s="196"/>
      <c r="N159" s="197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236</v>
      </c>
      <c r="AU159" s="19" t="s">
        <v>82</v>
      </c>
    </row>
    <row r="160" spans="1:65" s="13" customFormat="1" ht="11.25">
      <c r="B160" s="198"/>
      <c r="C160" s="199"/>
      <c r="D160" s="200" t="s">
        <v>238</v>
      </c>
      <c r="E160" s="201" t="s">
        <v>19</v>
      </c>
      <c r="F160" s="202" t="s">
        <v>5890</v>
      </c>
      <c r="G160" s="199"/>
      <c r="H160" s="201" t="s">
        <v>19</v>
      </c>
      <c r="I160" s="203"/>
      <c r="J160" s="199"/>
      <c r="K160" s="199"/>
      <c r="L160" s="204"/>
      <c r="M160" s="205"/>
      <c r="N160" s="206"/>
      <c r="O160" s="206"/>
      <c r="P160" s="206"/>
      <c r="Q160" s="206"/>
      <c r="R160" s="206"/>
      <c r="S160" s="206"/>
      <c r="T160" s="207"/>
      <c r="AT160" s="208" t="s">
        <v>238</v>
      </c>
      <c r="AU160" s="208" t="s">
        <v>82</v>
      </c>
      <c r="AV160" s="13" t="s">
        <v>80</v>
      </c>
      <c r="AW160" s="13" t="s">
        <v>35</v>
      </c>
      <c r="AX160" s="13" t="s">
        <v>73</v>
      </c>
      <c r="AY160" s="208" t="s">
        <v>226</v>
      </c>
    </row>
    <row r="161" spans="1:65" s="14" customFormat="1" ht="11.25">
      <c r="B161" s="209"/>
      <c r="C161" s="210"/>
      <c r="D161" s="200" t="s">
        <v>238</v>
      </c>
      <c r="E161" s="211" t="s">
        <v>19</v>
      </c>
      <c r="F161" s="212" t="s">
        <v>5909</v>
      </c>
      <c r="G161" s="210"/>
      <c r="H161" s="213">
        <v>33.340000000000003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238</v>
      </c>
      <c r="AU161" s="219" t="s">
        <v>82</v>
      </c>
      <c r="AV161" s="14" t="s">
        <v>82</v>
      </c>
      <c r="AW161" s="14" t="s">
        <v>35</v>
      </c>
      <c r="AX161" s="14" t="s">
        <v>73</v>
      </c>
      <c r="AY161" s="219" t="s">
        <v>226</v>
      </c>
    </row>
    <row r="162" spans="1:65" s="14" customFormat="1" ht="11.25">
      <c r="B162" s="209"/>
      <c r="C162" s="210"/>
      <c r="D162" s="200" t="s">
        <v>238</v>
      </c>
      <c r="E162" s="211" t="s">
        <v>19</v>
      </c>
      <c r="F162" s="212" t="s">
        <v>5910</v>
      </c>
      <c r="G162" s="210"/>
      <c r="H162" s="213">
        <v>34.92</v>
      </c>
      <c r="I162" s="214"/>
      <c r="J162" s="210"/>
      <c r="K162" s="210"/>
      <c r="L162" s="215"/>
      <c r="M162" s="216"/>
      <c r="N162" s="217"/>
      <c r="O162" s="217"/>
      <c r="P162" s="217"/>
      <c r="Q162" s="217"/>
      <c r="R162" s="217"/>
      <c r="S162" s="217"/>
      <c r="T162" s="218"/>
      <c r="AT162" s="219" t="s">
        <v>238</v>
      </c>
      <c r="AU162" s="219" t="s">
        <v>82</v>
      </c>
      <c r="AV162" s="14" t="s">
        <v>82</v>
      </c>
      <c r="AW162" s="14" t="s">
        <v>35</v>
      </c>
      <c r="AX162" s="14" t="s">
        <v>73</v>
      </c>
      <c r="AY162" s="219" t="s">
        <v>226</v>
      </c>
    </row>
    <row r="163" spans="1:65" s="15" customFormat="1" ht="11.25">
      <c r="B163" s="220"/>
      <c r="C163" s="221"/>
      <c r="D163" s="200" t="s">
        <v>238</v>
      </c>
      <c r="E163" s="222" t="s">
        <v>19</v>
      </c>
      <c r="F163" s="223" t="s">
        <v>241</v>
      </c>
      <c r="G163" s="221"/>
      <c r="H163" s="224">
        <v>68.260000000000005</v>
      </c>
      <c r="I163" s="225"/>
      <c r="J163" s="221"/>
      <c r="K163" s="221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238</v>
      </c>
      <c r="AU163" s="230" t="s">
        <v>82</v>
      </c>
      <c r="AV163" s="15" t="s">
        <v>143</v>
      </c>
      <c r="AW163" s="15" t="s">
        <v>35</v>
      </c>
      <c r="AX163" s="15" t="s">
        <v>80</v>
      </c>
      <c r="AY163" s="230" t="s">
        <v>226</v>
      </c>
    </row>
    <row r="164" spans="1:65" s="12" customFormat="1" ht="22.9" customHeight="1">
      <c r="B164" s="164"/>
      <c r="C164" s="165"/>
      <c r="D164" s="166" t="s">
        <v>72</v>
      </c>
      <c r="E164" s="178" t="s">
        <v>90</v>
      </c>
      <c r="F164" s="178" t="s">
        <v>1360</v>
      </c>
      <c r="G164" s="165"/>
      <c r="H164" s="165"/>
      <c r="I164" s="168"/>
      <c r="J164" s="179">
        <f>BK164</f>
        <v>0</v>
      </c>
      <c r="K164" s="165"/>
      <c r="L164" s="170"/>
      <c r="M164" s="171"/>
      <c r="N164" s="172"/>
      <c r="O164" s="172"/>
      <c r="P164" s="173">
        <f>SUM(P165:P219)</f>
        <v>0</v>
      </c>
      <c r="Q164" s="172"/>
      <c r="R164" s="173">
        <f>SUM(R165:R219)</f>
        <v>3.9513743561853998</v>
      </c>
      <c r="S164" s="172"/>
      <c r="T164" s="174">
        <f>SUM(T165:T219)</f>
        <v>0</v>
      </c>
      <c r="AR164" s="175" t="s">
        <v>80</v>
      </c>
      <c r="AT164" s="176" t="s">
        <v>72</v>
      </c>
      <c r="AU164" s="176" t="s">
        <v>80</v>
      </c>
      <c r="AY164" s="175" t="s">
        <v>226</v>
      </c>
      <c r="BK164" s="177">
        <f>SUM(BK165:BK219)</f>
        <v>0</v>
      </c>
    </row>
    <row r="165" spans="1:65" s="2" customFormat="1" ht="24.2" customHeight="1">
      <c r="A165" s="36"/>
      <c r="B165" s="37"/>
      <c r="C165" s="180" t="s">
        <v>303</v>
      </c>
      <c r="D165" s="180" t="s">
        <v>229</v>
      </c>
      <c r="E165" s="181" t="s">
        <v>5911</v>
      </c>
      <c r="F165" s="182" t="s">
        <v>5912</v>
      </c>
      <c r="G165" s="183" t="s">
        <v>420</v>
      </c>
      <c r="H165" s="184">
        <v>50.377000000000002</v>
      </c>
      <c r="I165" s="185"/>
      <c r="J165" s="186">
        <f>ROUND(I165*H165,2)</f>
        <v>0</v>
      </c>
      <c r="K165" s="182" t="s">
        <v>19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143</v>
      </c>
      <c r="AT165" s="191" t="s">
        <v>229</v>
      </c>
      <c r="AU165" s="191" t="s">
        <v>82</v>
      </c>
      <c r="AY165" s="19" t="s">
        <v>226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143</v>
      </c>
      <c r="BM165" s="191" t="s">
        <v>5913</v>
      </c>
    </row>
    <row r="166" spans="1:65" s="13" customFormat="1" ht="11.25">
      <c r="B166" s="198"/>
      <c r="C166" s="199"/>
      <c r="D166" s="200" t="s">
        <v>238</v>
      </c>
      <c r="E166" s="201" t="s">
        <v>19</v>
      </c>
      <c r="F166" s="202" t="s">
        <v>5890</v>
      </c>
      <c r="G166" s="199"/>
      <c r="H166" s="201" t="s">
        <v>19</v>
      </c>
      <c r="I166" s="203"/>
      <c r="J166" s="199"/>
      <c r="K166" s="199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238</v>
      </c>
      <c r="AU166" s="208" t="s">
        <v>82</v>
      </c>
      <c r="AV166" s="13" t="s">
        <v>80</v>
      </c>
      <c r="AW166" s="13" t="s">
        <v>35</v>
      </c>
      <c r="AX166" s="13" t="s">
        <v>73</v>
      </c>
      <c r="AY166" s="208" t="s">
        <v>226</v>
      </c>
    </row>
    <row r="167" spans="1:65" s="13" customFormat="1" ht="11.25">
      <c r="B167" s="198"/>
      <c r="C167" s="199"/>
      <c r="D167" s="200" t="s">
        <v>238</v>
      </c>
      <c r="E167" s="201" t="s">
        <v>19</v>
      </c>
      <c r="F167" s="202" t="s">
        <v>5914</v>
      </c>
      <c r="G167" s="199"/>
      <c r="H167" s="201" t="s">
        <v>19</v>
      </c>
      <c r="I167" s="203"/>
      <c r="J167" s="199"/>
      <c r="K167" s="199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238</v>
      </c>
      <c r="AU167" s="208" t="s">
        <v>82</v>
      </c>
      <c r="AV167" s="13" t="s">
        <v>80</v>
      </c>
      <c r="AW167" s="13" t="s">
        <v>35</v>
      </c>
      <c r="AX167" s="13" t="s">
        <v>73</v>
      </c>
      <c r="AY167" s="208" t="s">
        <v>226</v>
      </c>
    </row>
    <row r="168" spans="1:65" s="14" customFormat="1" ht="11.25">
      <c r="B168" s="209"/>
      <c r="C168" s="210"/>
      <c r="D168" s="200" t="s">
        <v>238</v>
      </c>
      <c r="E168" s="211" t="s">
        <v>19</v>
      </c>
      <c r="F168" s="212" t="s">
        <v>5915</v>
      </c>
      <c r="G168" s="210"/>
      <c r="H168" s="213">
        <v>9.9870000000000001</v>
      </c>
      <c r="I168" s="214"/>
      <c r="J168" s="210"/>
      <c r="K168" s="210"/>
      <c r="L168" s="215"/>
      <c r="M168" s="216"/>
      <c r="N168" s="217"/>
      <c r="O168" s="217"/>
      <c r="P168" s="217"/>
      <c r="Q168" s="217"/>
      <c r="R168" s="217"/>
      <c r="S168" s="217"/>
      <c r="T168" s="218"/>
      <c r="AT168" s="219" t="s">
        <v>238</v>
      </c>
      <c r="AU168" s="219" t="s">
        <v>82</v>
      </c>
      <c r="AV168" s="14" t="s">
        <v>82</v>
      </c>
      <c r="AW168" s="14" t="s">
        <v>35</v>
      </c>
      <c r="AX168" s="14" t="s">
        <v>73</v>
      </c>
      <c r="AY168" s="219" t="s">
        <v>226</v>
      </c>
    </row>
    <row r="169" spans="1:65" s="14" customFormat="1" ht="11.25">
      <c r="B169" s="209"/>
      <c r="C169" s="210"/>
      <c r="D169" s="200" t="s">
        <v>238</v>
      </c>
      <c r="E169" s="211" t="s">
        <v>19</v>
      </c>
      <c r="F169" s="212" t="s">
        <v>5916</v>
      </c>
      <c r="G169" s="210"/>
      <c r="H169" s="213">
        <v>7.8E-2</v>
      </c>
      <c r="I169" s="214"/>
      <c r="J169" s="210"/>
      <c r="K169" s="210"/>
      <c r="L169" s="215"/>
      <c r="M169" s="216"/>
      <c r="N169" s="217"/>
      <c r="O169" s="217"/>
      <c r="P169" s="217"/>
      <c r="Q169" s="217"/>
      <c r="R169" s="217"/>
      <c r="S169" s="217"/>
      <c r="T169" s="218"/>
      <c r="AT169" s="219" t="s">
        <v>238</v>
      </c>
      <c r="AU169" s="219" t="s">
        <v>82</v>
      </c>
      <c r="AV169" s="14" t="s">
        <v>82</v>
      </c>
      <c r="AW169" s="14" t="s">
        <v>35</v>
      </c>
      <c r="AX169" s="14" t="s">
        <v>73</v>
      </c>
      <c r="AY169" s="219" t="s">
        <v>226</v>
      </c>
    </row>
    <row r="170" spans="1:65" s="14" customFormat="1" ht="11.25">
      <c r="B170" s="209"/>
      <c r="C170" s="210"/>
      <c r="D170" s="200" t="s">
        <v>238</v>
      </c>
      <c r="E170" s="211" t="s">
        <v>19</v>
      </c>
      <c r="F170" s="212" t="s">
        <v>5917</v>
      </c>
      <c r="G170" s="210"/>
      <c r="H170" s="213">
        <v>1.776</v>
      </c>
      <c r="I170" s="214"/>
      <c r="J170" s="210"/>
      <c r="K170" s="210"/>
      <c r="L170" s="215"/>
      <c r="M170" s="216"/>
      <c r="N170" s="217"/>
      <c r="O170" s="217"/>
      <c r="P170" s="217"/>
      <c r="Q170" s="217"/>
      <c r="R170" s="217"/>
      <c r="S170" s="217"/>
      <c r="T170" s="218"/>
      <c r="AT170" s="219" t="s">
        <v>238</v>
      </c>
      <c r="AU170" s="219" t="s">
        <v>82</v>
      </c>
      <c r="AV170" s="14" t="s">
        <v>82</v>
      </c>
      <c r="AW170" s="14" t="s">
        <v>35</v>
      </c>
      <c r="AX170" s="14" t="s">
        <v>73</v>
      </c>
      <c r="AY170" s="219" t="s">
        <v>226</v>
      </c>
    </row>
    <row r="171" spans="1:65" s="14" customFormat="1" ht="11.25">
      <c r="B171" s="209"/>
      <c r="C171" s="210"/>
      <c r="D171" s="200" t="s">
        <v>238</v>
      </c>
      <c r="E171" s="211" t="s">
        <v>19</v>
      </c>
      <c r="F171" s="212" t="s">
        <v>5918</v>
      </c>
      <c r="G171" s="210"/>
      <c r="H171" s="213">
        <v>6.1150000000000002</v>
      </c>
      <c r="I171" s="214"/>
      <c r="J171" s="210"/>
      <c r="K171" s="210"/>
      <c r="L171" s="215"/>
      <c r="M171" s="216"/>
      <c r="N171" s="217"/>
      <c r="O171" s="217"/>
      <c r="P171" s="217"/>
      <c r="Q171" s="217"/>
      <c r="R171" s="217"/>
      <c r="S171" s="217"/>
      <c r="T171" s="218"/>
      <c r="AT171" s="219" t="s">
        <v>238</v>
      </c>
      <c r="AU171" s="219" t="s">
        <v>82</v>
      </c>
      <c r="AV171" s="14" t="s">
        <v>82</v>
      </c>
      <c r="AW171" s="14" t="s">
        <v>35</v>
      </c>
      <c r="AX171" s="14" t="s">
        <v>73</v>
      </c>
      <c r="AY171" s="219" t="s">
        <v>226</v>
      </c>
    </row>
    <row r="172" spans="1:65" s="14" customFormat="1" ht="11.25">
      <c r="B172" s="209"/>
      <c r="C172" s="210"/>
      <c r="D172" s="200" t="s">
        <v>238</v>
      </c>
      <c r="E172" s="211" t="s">
        <v>19</v>
      </c>
      <c r="F172" s="212" t="s">
        <v>5919</v>
      </c>
      <c r="G172" s="210"/>
      <c r="H172" s="213">
        <v>2.294</v>
      </c>
      <c r="I172" s="214"/>
      <c r="J172" s="210"/>
      <c r="K172" s="210"/>
      <c r="L172" s="215"/>
      <c r="M172" s="216"/>
      <c r="N172" s="217"/>
      <c r="O172" s="217"/>
      <c r="P172" s="217"/>
      <c r="Q172" s="217"/>
      <c r="R172" s="217"/>
      <c r="S172" s="217"/>
      <c r="T172" s="218"/>
      <c r="AT172" s="219" t="s">
        <v>238</v>
      </c>
      <c r="AU172" s="219" t="s">
        <v>82</v>
      </c>
      <c r="AV172" s="14" t="s">
        <v>82</v>
      </c>
      <c r="AW172" s="14" t="s">
        <v>35</v>
      </c>
      <c r="AX172" s="14" t="s">
        <v>73</v>
      </c>
      <c r="AY172" s="219" t="s">
        <v>226</v>
      </c>
    </row>
    <row r="173" spans="1:65" s="16" customFormat="1" ht="11.25">
      <c r="B173" s="253"/>
      <c r="C173" s="254"/>
      <c r="D173" s="200" t="s">
        <v>238</v>
      </c>
      <c r="E173" s="255" t="s">
        <v>19</v>
      </c>
      <c r="F173" s="256" t="s">
        <v>1207</v>
      </c>
      <c r="G173" s="254"/>
      <c r="H173" s="257">
        <v>20.25</v>
      </c>
      <c r="I173" s="258"/>
      <c r="J173" s="254"/>
      <c r="K173" s="254"/>
      <c r="L173" s="259"/>
      <c r="M173" s="260"/>
      <c r="N173" s="261"/>
      <c r="O173" s="261"/>
      <c r="P173" s="261"/>
      <c r="Q173" s="261"/>
      <c r="R173" s="261"/>
      <c r="S173" s="261"/>
      <c r="T173" s="262"/>
      <c r="AT173" s="263" t="s">
        <v>238</v>
      </c>
      <c r="AU173" s="263" t="s">
        <v>82</v>
      </c>
      <c r="AV173" s="16" t="s">
        <v>90</v>
      </c>
      <c r="AW173" s="16" t="s">
        <v>35</v>
      </c>
      <c r="AX173" s="16" t="s">
        <v>73</v>
      </c>
      <c r="AY173" s="263" t="s">
        <v>226</v>
      </c>
    </row>
    <row r="174" spans="1:65" s="13" customFormat="1" ht="11.25">
      <c r="B174" s="198"/>
      <c r="C174" s="199"/>
      <c r="D174" s="200" t="s">
        <v>238</v>
      </c>
      <c r="E174" s="201" t="s">
        <v>19</v>
      </c>
      <c r="F174" s="202" t="s">
        <v>5920</v>
      </c>
      <c r="G174" s="199"/>
      <c r="H174" s="201" t="s">
        <v>19</v>
      </c>
      <c r="I174" s="203"/>
      <c r="J174" s="199"/>
      <c r="K174" s="199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238</v>
      </c>
      <c r="AU174" s="208" t="s">
        <v>82</v>
      </c>
      <c r="AV174" s="13" t="s">
        <v>80</v>
      </c>
      <c r="AW174" s="13" t="s">
        <v>35</v>
      </c>
      <c r="AX174" s="13" t="s">
        <v>73</v>
      </c>
      <c r="AY174" s="208" t="s">
        <v>226</v>
      </c>
    </row>
    <row r="175" spans="1:65" s="14" customFormat="1" ht="11.25">
      <c r="B175" s="209"/>
      <c r="C175" s="210"/>
      <c r="D175" s="200" t="s">
        <v>238</v>
      </c>
      <c r="E175" s="211" t="s">
        <v>19</v>
      </c>
      <c r="F175" s="212" t="s">
        <v>5921</v>
      </c>
      <c r="G175" s="210"/>
      <c r="H175" s="213">
        <v>10.385999999999999</v>
      </c>
      <c r="I175" s="214"/>
      <c r="J175" s="210"/>
      <c r="K175" s="210"/>
      <c r="L175" s="215"/>
      <c r="M175" s="216"/>
      <c r="N175" s="217"/>
      <c r="O175" s="217"/>
      <c r="P175" s="217"/>
      <c r="Q175" s="217"/>
      <c r="R175" s="217"/>
      <c r="S175" s="217"/>
      <c r="T175" s="218"/>
      <c r="AT175" s="219" t="s">
        <v>238</v>
      </c>
      <c r="AU175" s="219" t="s">
        <v>82</v>
      </c>
      <c r="AV175" s="14" t="s">
        <v>82</v>
      </c>
      <c r="AW175" s="14" t="s">
        <v>35</v>
      </c>
      <c r="AX175" s="14" t="s">
        <v>73</v>
      </c>
      <c r="AY175" s="219" t="s">
        <v>226</v>
      </c>
    </row>
    <row r="176" spans="1:65" s="14" customFormat="1" ht="11.25">
      <c r="B176" s="209"/>
      <c r="C176" s="210"/>
      <c r="D176" s="200" t="s">
        <v>238</v>
      </c>
      <c r="E176" s="211" t="s">
        <v>19</v>
      </c>
      <c r="F176" s="212" t="s">
        <v>5922</v>
      </c>
      <c r="G176" s="210"/>
      <c r="H176" s="213">
        <v>0.222</v>
      </c>
      <c r="I176" s="214"/>
      <c r="J176" s="210"/>
      <c r="K176" s="210"/>
      <c r="L176" s="215"/>
      <c r="M176" s="216"/>
      <c r="N176" s="217"/>
      <c r="O176" s="217"/>
      <c r="P176" s="217"/>
      <c r="Q176" s="217"/>
      <c r="R176" s="217"/>
      <c r="S176" s="217"/>
      <c r="T176" s="218"/>
      <c r="AT176" s="219" t="s">
        <v>238</v>
      </c>
      <c r="AU176" s="219" t="s">
        <v>82</v>
      </c>
      <c r="AV176" s="14" t="s">
        <v>82</v>
      </c>
      <c r="AW176" s="14" t="s">
        <v>35</v>
      </c>
      <c r="AX176" s="14" t="s">
        <v>73</v>
      </c>
      <c r="AY176" s="219" t="s">
        <v>226</v>
      </c>
    </row>
    <row r="177" spans="1:65" s="14" customFormat="1" ht="11.25">
      <c r="B177" s="209"/>
      <c r="C177" s="210"/>
      <c r="D177" s="200" t="s">
        <v>238</v>
      </c>
      <c r="E177" s="211" t="s">
        <v>19</v>
      </c>
      <c r="F177" s="212" t="s">
        <v>5923</v>
      </c>
      <c r="G177" s="210"/>
      <c r="H177" s="213">
        <v>4.5410000000000004</v>
      </c>
      <c r="I177" s="214"/>
      <c r="J177" s="210"/>
      <c r="K177" s="210"/>
      <c r="L177" s="215"/>
      <c r="M177" s="216"/>
      <c r="N177" s="217"/>
      <c r="O177" s="217"/>
      <c r="P177" s="217"/>
      <c r="Q177" s="217"/>
      <c r="R177" s="217"/>
      <c r="S177" s="217"/>
      <c r="T177" s="218"/>
      <c r="AT177" s="219" t="s">
        <v>238</v>
      </c>
      <c r="AU177" s="219" t="s">
        <v>82</v>
      </c>
      <c r="AV177" s="14" t="s">
        <v>82</v>
      </c>
      <c r="AW177" s="14" t="s">
        <v>35</v>
      </c>
      <c r="AX177" s="14" t="s">
        <v>73</v>
      </c>
      <c r="AY177" s="219" t="s">
        <v>226</v>
      </c>
    </row>
    <row r="178" spans="1:65" s="14" customFormat="1" ht="11.25">
      <c r="B178" s="209"/>
      <c r="C178" s="210"/>
      <c r="D178" s="200" t="s">
        <v>238</v>
      </c>
      <c r="E178" s="211" t="s">
        <v>19</v>
      </c>
      <c r="F178" s="212" t="s">
        <v>5924</v>
      </c>
      <c r="G178" s="210"/>
      <c r="H178" s="213">
        <v>13.002000000000001</v>
      </c>
      <c r="I178" s="214"/>
      <c r="J178" s="210"/>
      <c r="K178" s="210"/>
      <c r="L178" s="215"/>
      <c r="M178" s="216"/>
      <c r="N178" s="217"/>
      <c r="O178" s="217"/>
      <c r="P178" s="217"/>
      <c r="Q178" s="217"/>
      <c r="R178" s="217"/>
      <c r="S178" s="217"/>
      <c r="T178" s="218"/>
      <c r="AT178" s="219" t="s">
        <v>238</v>
      </c>
      <c r="AU178" s="219" t="s">
        <v>82</v>
      </c>
      <c r="AV178" s="14" t="s">
        <v>82</v>
      </c>
      <c r="AW178" s="14" t="s">
        <v>35</v>
      </c>
      <c r="AX178" s="14" t="s">
        <v>73</v>
      </c>
      <c r="AY178" s="219" t="s">
        <v>226</v>
      </c>
    </row>
    <row r="179" spans="1:65" s="14" customFormat="1" ht="11.25">
      <c r="B179" s="209"/>
      <c r="C179" s="210"/>
      <c r="D179" s="200" t="s">
        <v>238</v>
      </c>
      <c r="E179" s="211" t="s">
        <v>19</v>
      </c>
      <c r="F179" s="212" t="s">
        <v>5925</v>
      </c>
      <c r="G179" s="210"/>
      <c r="H179" s="213">
        <v>1.976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238</v>
      </c>
      <c r="AU179" s="219" t="s">
        <v>82</v>
      </c>
      <c r="AV179" s="14" t="s">
        <v>82</v>
      </c>
      <c r="AW179" s="14" t="s">
        <v>35</v>
      </c>
      <c r="AX179" s="14" t="s">
        <v>73</v>
      </c>
      <c r="AY179" s="219" t="s">
        <v>226</v>
      </c>
    </row>
    <row r="180" spans="1:65" s="16" customFormat="1" ht="11.25">
      <c r="B180" s="253"/>
      <c r="C180" s="254"/>
      <c r="D180" s="200" t="s">
        <v>238</v>
      </c>
      <c r="E180" s="255" t="s">
        <v>19</v>
      </c>
      <c r="F180" s="256" t="s">
        <v>1207</v>
      </c>
      <c r="G180" s="254"/>
      <c r="H180" s="257">
        <v>30.126999999999999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AT180" s="263" t="s">
        <v>238</v>
      </c>
      <c r="AU180" s="263" t="s">
        <v>82</v>
      </c>
      <c r="AV180" s="16" t="s">
        <v>90</v>
      </c>
      <c r="AW180" s="16" t="s">
        <v>35</v>
      </c>
      <c r="AX180" s="16" t="s">
        <v>73</v>
      </c>
      <c r="AY180" s="263" t="s">
        <v>226</v>
      </c>
    </row>
    <row r="181" spans="1:65" s="15" customFormat="1" ht="11.25">
      <c r="B181" s="220"/>
      <c r="C181" s="221"/>
      <c r="D181" s="200" t="s">
        <v>238</v>
      </c>
      <c r="E181" s="222" t="s">
        <v>19</v>
      </c>
      <c r="F181" s="223" t="s">
        <v>241</v>
      </c>
      <c r="G181" s="221"/>
      <c r="H181" s="224">
        <v>50.377000000000002</v>
      </c>
      <c r="I181" s="225"/>
      <c r="J181" s="221"/>
      <c r="K181" s="221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238</v>
      </c>
      <c r="AU181" s="230" t="s">
        <v>82</v>
      </c>
      <c r="AV181" s="15" t="s">
        <v>143</v>
      </c>
      <c r="AW181" s="15" t="s">
        <v>35</v>
      </c>
      <c r="AX181" s="15" t="s">
        <v>80</v>
      </c>
      <c r="AY181" s="230" t="s">
        <v>226</v>
      </c>
    </row>
    <row r="182" spans="1:65" s="2" customFormat="1" ht="16.5" customHeight="1">
      <c r="A182" s="36"/>
      <c r="B182" s="37"/>
      <c r="C182" s="180" t="s">
        <v>8</v>
      </c>
      <c r="D182" s="180" t="s">
        <v>229</v>
      </c>
      <c r="E182" s="181" t="s">
        <v>5926</v>
      </c>
      <c r="F182" s="182" t="s">
        <v>5927</v>
      </c>
      <c r="G182" s="183" t="s">
        <v>232</v>
      </c>
      <c r="H182" s="184">
        <v>313.46100000000001</v>
      </c>
      <c r="I182" s="185"/>
      <c r="J182" s="186">
        <f>ROUND(I182*H182,2)</f>
        <v>0</v>
      </c>
      <c r="K182" s="182" t="s">
        <v>233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2.37492E-3</v>
      </c>
      <c r="R182" s="189">
        <f>Q182*H182</f>
        <v>0.74444479811999997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143</v>
      </c>
      <c r="AT182" s="191" t="s">
        <v>229</v>
      </c>
      <c r="AU182" s="191" t="s">
        <v>82</v>
      </c>
      <c r="AY182" s="19" t="s">
        <v>226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143</v>
      </c>
      <c r="BM182" s="191" t="s">
        <v>5928</v>
      </c>
    </row>
    <row r="183" spans="1:65" s="2" customFormat="1" ht="11.25">
      <c r="A183" s="36"/>
      <c r="B183" s="37"/>
      <c r="C183" s="38"/>
      <c r="D183" s="193" t="s">
        <v>236</v>
      </c>
      <c r="E183" s="38"/>
      <c r="F183" s="194" t="s">
        <v>5929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236</v>
      </c>
      <c r="AU183" s="19" t="s">
        <v>82</v>
      </c>
    </row>
    <row r="184" spans="1:65" s="13" customFormat="1" ht="11.25">
      <c r="B184" s="198"/>
      <c r="C184" s="199"/>
      <c r="D184" s="200" t="s">
        <v>238</v>
      </c>
      <c r="E184" s="201" t="s">
        <v>19</v>
      </c>
      <c r="F184" s="202" t="s">
        <v>5890</v>
      </c>
      <c r="G184" s="199"/>
      <c r="H184" s="201" t="s">
        <v>19</v>
      </c>
      <c r="I184" s="203"/>
      <c r="J184" s="199"/>
      <c r="K184" s="199"/>
      <c r="L184" s="204"/>
      <c r="M184" s="205"/>
      <c r="N184" s="206"/>
      <c r="O184" s="206"/>
      <c r="P184" s="206"/>
      <c r="Q184" s="206"/>
      <c r="R184" s="206"/>
      <c r="S184" s="206"/>
      <c r="T184" s="207"/>
      <c r="AT184" s="208" t="s">
        <v>238</v>
      </c>
      <c r="AU184" s="208" t="s">
        <v>82</v>
      </c>
      <c r="AV184" s="13" t="s">
        <v>80</v>
      </c>
      <c r="AW184" s="13" t="s">
        <v>35</v>
      </c>
      <c r="AX184" s="13" t="s">
        <v>73</v>
      </c>
      <c r="AY184" s="208" t="s">
        <v>226</v>
      </c>
    </row>
    <row r="185" spans="1:65" s="13" customFormat="1" ht="11.25">
      <c r="B185" s="198"/>
      <c r="C185" s="199"/>
      <c r="D185" s="200" t="s">
        <v>238</v>
      </c>
      <c r="E185" s="201" t="s">
        <v>19</v>
      </c>
      <c r="F185" s="202" t="s">
        <v>5914</v>
      </c>
      <c r="G185" s="199"/>
      <c r="H185" s="201" t="s">
        <v>19</v>
      </c>
      <c r="I185" s="203"/>
      <c r="J185" s="199"/>
      <c r="K185" s="199"/>
      <c r="L185" s="204"/>
      <c r="M185" s="205"/>
      <c r="N185" s="206"/>
      <c r="O185" s="206"/>
      <c r="P185" s="206"/>
      <c r="Q185" s="206"/>
      <c r="R185" s="206"/>
      <c r="S185" s="206"/>
      <c r="T185" s="207"/>
      <c r="AT185" s="208" t="s">
        <v>238</v>
      </c>
      <c r="AU185" s="208" t="s">
        <v>82</v>
      </c>
      <c r="AV185" s="13" t="s">
        <v>80</v>
      </c>
      <c r="AW185" s="13" t="s">
        <v>35</v>
      </c>
      <c r="AX185" s="13" t="s">
        <v>73</v>
      </c>
      <c r="AY185" s="208" t="s">
        <v>226</v>
      </c>
    </row>
    <row r="186" spans="1:65" s="14" customFormat="1" ht="11.25">
      <c r="B186" s="209"/>
      <c r="C186" s="210"/>
      <c r="D186" s="200" t="s">
        <v>238</v>
      </c>
      <c r="E186" s="211" t="s">
        <v>19</v>
      </c>
      <c r="F186" s="212" t="s">
        <v>5930</v>
      </c>
      <c r="G186" s="210"/>
      <c r="H186" s="213">
        <v>40.368000000000002</v>
      </c>
      <c r="I186" s="214"/>
      <c r="J186" s="210"/>
      <c r="K186" s="210"/>
      <c r="L186" s="215"/>
      <c r="M186" s="216"/>
      <c r="N186" s="217"/>
      <c r="O186" s="217"/>
      <c r="P186" s="217"/>
      <c r="Q186" s="217"/>
      <c r="R186" s="217"/>
      <c r="S186" s="217"/>
      <c r="T186" s="218"/>
      <c r="AT186" s="219" t="s">
        <v>238</v>
      </c>
      <c r="AU186" s="219" t="s">
        <v>82</v>
      </c>
      <c r="AV186" s="14" t="s">
        <v>82</v>
      </c>
      <c r="AW186" s="14" t="s">
        <v>35</v>
      </c>
      <c r="AX186" s="14" t="s">
        <v>73</v>
      </c>
      <c r="AY186" s="219" t="s">
        <v>226</v>
      </c>
    </row>
    <row r="187" spans="1:65" s="14" customFormat="1" ht="11.25">
      <c r="B187" s="209"/>
      <c r="C187" s="210"/>
      <c r="D187" s="200" t="s">
        <v>238</v>
      </c>
      <c r="E187" s="211" t="s">
        <v>19</v>
      </c>
      <c r="F187" s="212" t="s">
        <v>5931</v>
      </c>
      <c r="G187" s="210"/>
      <c r="H187" s="213">
        <v>0.312</v>
      </c>
      <c r="I187" s="214"/>
      <c r="J187" s="210"/>
      <c r="K187" s="210"/>
      <c r="L187" s="215"/>
      <c r="M187" s="216"/>
      <c r="N187" s="217"/>
      <c r="O187" s="217"/>
      <c r="P187" s="217"/>
      <c r="Q187" s="217"/>
      <c r="R187" s="217"/>
      <c r="S187" s="217"/>
      <c r="T187" s="218"/>
      <c r="AT187" s="219" t="s">
        <v>238</v>
      </c>
      <c r="AU187" s="219" t="s">
        <v>82</v>
      </c>
      <c r="AV187" s="14" t="s">
        <v>82</v>
      </c>
      <c r="AW187" s="14" t="s">
        <v>35</v>
      </c>
      <c r="AX187" s="14" t="s">
        <v>73</v>
      </c>
      <c r="AY187" s="219" t="s">
        <v>226</v>
      </c>
    </row>
    <row r="188" spans="1:65" s="14" customFormat="1" ht="11.25">
      <c r="B188" s="209"/>
      <c r="C188" s="210"/>
      <c r="D188" s="200" t="s">
        <v>238</v>
      </c>
      <c r="E188" s="211" t="s">
        <v>19</v>
      </c>
      <c r="F188" s="212" t="s">
        <v>5932</v>
      </c>
      <c r="G188" s="210"/>
      <c r="H188" s="213">
        <v>17.754999999999999</v>
      </c>
      <c r="I188" s="214"/>
      <c r="J188" s="210"/>
      <c r="K188" s="210"/>
      <c r="L188" s="215"/>
      <c r="M188" s="216"/>
      <c r="N188" s="217"/>
      <c r="O188" s="217"/>
      <c r="P188" s="217"/>
      <c r="Q188" s="217"/>
      <c r="R188" s="217"/>
      <c r="S188" s="217"/>
      <c r="T188" s="218"/>
      <c r="AT188" s="219" t="s">
        <v>238</v>
      </c>
      <c r="AU188" s="219" t="s">
        <v>82</v>
      </c>
      <c r="AV188" s="14" t="s">
        <v>82</v>
      </c>
      <c r="AW188" s="14" t="s">
        <v>35</v>
      </c>
      <c r="AX188" s="14" t="s">
        <v>73</v>
      </c>
      <c r="AY188" s="219" t="s">
        <v>226</v>
      </c>
    </row>
    <row r="189" spans="1:65" s="14" customFormat="1" ht="11.25">
      <c r="B189" s="209"/>
      <c r="C189" s="210"/>
      <c r="D189" s="200" t="s">
        <v>238</v>
      </c>
      <c r="E189" s="211" t="s">
        <v>19</v>
      </c>
      <c r="F189" s="212" t="s">
        <v>5933</v>
      </c>
      <c r="G189" s="210"/>
      <c r="H189" s="213">
        <v>61.149000000000001</v>
      </c>
      <c r="I189" s="214"/>
      <c r="J189" s="210"/>
      <c r="K189" s="210"/>
      <c r="L189" s="215"/>
      <c r="M189" s="216"/>
      <c r="N189" s="217"/>
      <c r="O189" s="217"/>
      <c r="P189" s="217"/>
      <c r="Q189" s="217"/>
      <c r="R189" s="217"/>
      <c r="S189" s="217"/>
      <c r="T189" s="218"/>
      <c r="AT189" s="219" t="s">
        <v>238</v>
      </c>
      <c r="AU189" s="219" t="s">
        <v>82</v>
      </c>
      <c r="AV189" s="14" t="s">
        <v>82</v>
      </c>
      <c r="AW189" s="14" t="s">
        <v>35</v>
      </c>
      <c r="AX189" s="14" t="s">
        <v>73</v>
      </c>
      <c r="AY189" s="219" t="s">
        <v>226</v>
      </c>
    </row>
    <row r="190" spans="1:65" s="14" customFormat="1" ht="11.25">
      <c r="B190" s="209"/>
      <c r="C190" s="210"/>
      <c r="D190" s="200" t="s">
        <v>238</v>
      </c>
      <c r="E190" s="211" t="s">
        <v>19</v>
      </c>
      <c r="F190" s="212" t="s">
        <v>5934</v>
      </c>
      <c r="G190" s="210"/>
      <c r="H190" s="213">
        <v>22.940999999999999</v>
      </c>
      <c r="I190" s="214"/>
      <c r="J190" s="210"/>
      <c r="K190" s="210"/>
      <c r="L190" s="215"/>
      <c r="M190" s="216"/>
      <c r="N190" s="217"/>
      <c r="O190" s="217"/>
      <c r="P190" s="217"/>
      <c r="Q190" s="217"/>
      <c r="R190" s="217"/>
      <c r="S190" s="217"/>
      <c r="T190" s="218"/>
      <c r="AT190" s="219" t="s">
        <v>238</v>
      </c>
      <c r="AU190" s="219" t="s">
        <v>82</v>
      </c>
      <c r="AV190" s="14" t="s">
        <v>82</v>
      </c>
      <c r="AW190" s="14" t="s">
        <v>35</v>
      </c>
      <c r="AX190" s="14" t="s">
        <v>73</v>
      </c>
      <c r="AY190" s="219" t="s">
        <v>226</v>
      </c>
    </row>
    <row r="191" spans="1:65" s="16" customFormat="1" ht="11.25">
      <c r="B191" s="253"/>
      <c r="C191" s="254"/>
      <c r="D191" s="200" t="s">
        <v>238</v>
      </c>
      <c r="E191" s="255" t="s">
        <v>19</v>
      </c>
      <c r="F191" s="256" t="s">
        <v>1207</v>
      </c>
      <c r="G191" s="254"/>
      <c r="H191" s="257">
        <v>142.52500000000001</v>
      </c>
      <c r="I191" s="258"/>
      <c r="J191" s="254"/>
      <c r="K191" s="254"/>
      <c r="L191" s="259"/>
      <c r="M191" s="260"/>
      <c r="N191" s="261"/>
      <c r="O191" s="261"/>
      <c r="P191" s="261"/>
      <c r="Q191" s="261"/>
      <c r="R191" s="261"/>
      <c r="S191" s="261"/>
      <c r="T191" s="262"/>
      <c r="AT191" s="263" t="s">
        <v>238</v>
      </c>
      <c r="AU191" s="263" t="s">
        <v>82</v>
      </c>
      <c r="AV191" s="16" t="s">
        <v>90</v>
      </c>
      <c r="AW191" s="16" t="s">
        <v>35</v>
      </c>
      <c r="AX191" s="16" t="s">
        <v>73</v>
      </c>
      <c r="AY191" s="263" t="s">
        <v>226</v>
      </c>
    </row>
    <row r="192" spans="1:65" s="13" customFormat="1" ht="11.25">
      <c r="B192" s="198"/>
      <c r="C192" s="199"/>
      <c r="D192" s="200" t="s">
        <v>238</v>
      </c>
      <c r="E192" s="201" t="s">
        <v>19</v>
      </c>
      <c r="F192" s="202" t="s">
        <v>5920</v>
      </c>
      <c r="G192" s="199"/>
      <c r="H192" s="201" t="s">
        <v>19</v>
      </c>
      <c r="I192" s="203"/>
      <c r="J192" s="199"/>
      <c r="K192" s="199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238</v>
      </c>
      <c r="AU192" s="208" t="s">
        <v>82</v>
      </c>
      <c r="AV192" s="13" t="s">
        <v>80</v>
      </c>
      <c r="AW192" s="13" t="s">
        <v>35</v>
      </c>
      <c r="AX192" s="13" t="s">
        <v>73</v>
      </c>
      <c r="AY192" s="208" t="s">
        <v>226</v>
      </c>
    </row>
    <row r="193" spans="1:65" s="14" customFormat="1" ht="11.25">
      <c r="B193" s="209"/>
      <c r="C193" s="210"/>
      <c r="D193" s="200" t="s">
        <v>238</v>
      </c>
      <c r="E193" s="211" t="s">
        <v>19</v>
      </c>
      <c r="F193" s="212" t="s">
        <v>5935</v>
      </c>
      <c r="G193" s="210"/>
      <c r="H193" s="213">
        <v>40.368000000000002</v>
      </c>
      <c r="I193" s="214"/>
      <c r="J193" s="210"/>
      <c r="K193" s="210"/>
      <c r="L193" s="215"/>
      <c r="M193" s="216"/>
      <c r="N193" s="217"/>
      <c r="O193" s="217"/>
      <c r="P193" s="217"/>
      <c r="Q193" s="217"/>
      <c r="R193" s="217"/>
      <c r="S193" s="217"/>
      <c r="T193" s="218"/>
      <c r="AT193" s="219" t="s">
        <v>238</v>
      </c>
      <c r="AU193" s="219" t="s">
        <v>82</v>
      </c>
      <c r="AV193" s="14" t="s">
        <v>82</v>
      </c>
      <c r="AW193" s="14" t="s">
        <v>35</v>
      </c>
      <c r="AX193" s="14" t="s">
        <v>73</v>
      </c>
      <c r="AY193" s="219" t="s">
        <v>226</v>
      </c>
    </row>
    <row r="194" spans="1:65" s="14" customFormat="1" ht="11.25">
      <c r="B194" s="209"/>
      <c r="C194" s="210"/>
      <c r="D194" s="200" t="s">
        <v>238</v>
      </c>
      <c r="E194" s="211" t="s">
        <v>19</v>
      </c>
      <c r="F194" s="212" t="s">
        <v>5936</v>
      </c>
      <c r="G194" s="210"/>
      <c r="H194" s="213">
        <v>0.44400000000000001</v>
      </c>
      <c r="I194" s="214"/>
      <c r="J194" s="210"/>
      <c r="K194" s="210"/>
      <c r="L194" s="215"/>
      <c r="M194" s="216"/>
      <c r="N194" s="217"/>
      <c r="O194" s="217"/>
      <c r="P194" s="217"/>
      <c r="Q194" s="217"/>
      <c r="R194" s="217"/>
      <c r="S194" s="217"/>
      <c r="T194" s="218"/>
      <c r="AT194" s="219" t="s">
        <v>238</v>
      </c>
      <c r="AU194" s="219" t="s">
        <v>82</v>
      </c>
      <c r="AV194" s="14" t="s">
        <v>82</v>
      </c>
      <c r="AW194" s="14" t="s">
        <v>35</v>
      </c>
      <c r="AX194" s="14" t="s">
        <v>73</v>
      </c>
      <c r="AY194" s="219" t="s">
        <v>226</v>
      </c>
    </row>
    <row r="195" spans="1:65" s="14" customFormat="1" ht="11.25">
      <c r="B195" s="209"/>
      <c r="C195" s="210"/>
      <c r="D195" s="200" t="s">
        <v>238</v>
      </c>
      <c r="E195" s="211" t="s">
        <v>19</v>
      </c>
      <c r="F195" s="212" t="s">
        <v>5937</v>
      </c>
      <c r="G195" s="210"/>
      <c r="H195" s="213">
        <v>30.271999999999998</v>
      </c>
      <c r="I195" s="214"/>
      <c r="J195" s="210"/>
      <c r="K195" s="210"/>
      <c r="L195" s="215"/>
      <c r="M195" s="216"/>
      <c r="N195" s="217"/>
      <c r="O195" s="217"/>
      <c r="P195" s="217"/>
      <c r="Q195" s="217"/>
      <c r="R195" s="217"/>
      <c r="S195" s="217"/>
      <c r="T195" s="218"/>
      <c r="AT195" s="219" t="s">
        <v>238</v>
      </c>
      <c r="AU195" s="219" t="s">
        <v>82</v>
      </c>
      <c r="AV195" s="14" t="s">
        <v>82</v>
      </c>
      <c r="AW195" s="14" t="s">
        <v>35</v>
      </c>
      <c r="AX195" s="14" t="s">
        <v>73</v>
      </c>
      <c r="AY195" s="219" t="s">
        <v>226</v>
      </c>
    </row>
    <row r="196" spans="1:65" s="14" customFormat="1" ht="11.25">
      <c r="B196" s="209"/>
      <c r="C196" s="210"/>
      <c r="D196" s="200" t="s">
        <v>238</v>
      </c>
      <c r="E196" s="211" t="s">
        <v>19</v>
      </c>
      <c r="F196" s="212" t="s">
        <v>5938</v>
      </c>
      <c r="G196" s="210"/>
      <c r="H196" s="213">
        <v>86.68</v>
      </c>
      <c r="I196" s="214"/>
      <c r="J196" s="210"/>
      <c r="K196" s="210"/>
      <c r="L196" s="215"/>
      <c r="M196" s="216"/>
      <c r="N196" s="217"/>
      <c r="O196" s="217"/>
      <c r="P196" s="217"/>
      <c r="Q196" s="217"/>
      <c r="R196" s="217"/>
      <c r="S196" s="217"/>
      <c r="T196" s="218"/>
      <c r="AT196" s="219" t="s">
        <v>238</v>
      </c>
      <c r="AU196" s="219" t="s">
        <v>82</v>
      </c>
      <c r="AV196" s="14" t="s">
        <v>82</v>
      </c>
      <c r="AW196" s="14" t="s">
        <v>35</v>
      </c>
      <c r="AX196" s="14" t="s">
        <v>73</v>
      </c>
      <c r="AY196" s="219" t="s">
        <v>226</v>
      </c>
    </row>
    <row r="197" spans="1:65" s="14" customFormat="1" ht="11.25">
      <c r="B197" s="209"/>
      <c r="C197" s="210"/>
      <c r="D197" s="200" t="s">
        <v>238</v>
      </c>
      <c r="E197" s="211" t="s">
        <v>19</v>
      </c>
      <c r="F197" s="212" t="s">
        <v>5939</v>
      </c>
      <c r="G197" s="210"/>
      <c r="H197" s="213">
        <v>13.172000000000001</v>
      </c>
      <c r="I197" s="214"/>
      <c r="J197" s="210"/>
      <c r="K197" s="210"/>
      <c r="L197" s="215"/>
      <c r="M197" s="216"/>
      <c r="N197" s="217"/>
      <c r="O197" s="217"/>
      <c r="P197" s="217"/>
      <c r="Q197" s="217"/>
      <c r="R197" s="217"/>
      <c r="S197" s="217"/>
      <c r="T197" s="218"/>
      <c r="AT197" s="219" t="s">
        <v>238</v>
      </c>
      <c r="AU197" s="219" t="s">
        <v>82</v>
      </c>
      <c r="AV197" s="14" t="s">
        <v>82</v>
      </c>
      <c r="AW197" s="14" t="s">
        <v>35</v>
      </c>
      <c r="AX197" s="14" t="s">
        <v>73</v>
      </c>
      <c r="AY197" s="219" t="s">
        <v>226</v>
      </c>
    </row>
    <row r="198" spans="1:65" s="16" customFormat="1" ht="11.25">
      <c r="B198" s="253"/>
      <c r="C198" s="254"/>
      <c r="D198" s="200" t="s">
        <v>238</v>
      </c>
      <c r="E198" s="255" t="s">
        <v>19</v>
      </c>
      <c r="F198" s="256" t="s">
        <v>1207</v>
      </c>
      <c r="G198" s="254"/>
      <c r="H198" s="257">
        <v>170.93600000000001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238</v>
      </c>
      <c r="AU198" s="263" t="s">
        <v>82</v>
      </c>
      <c r="AV198" s="16" t="s">
        <v>90</v>
      </c>
      <c r="AW198" s="16" t="s">
        <v>35</v>
      </c>
      <c r="AX198" s="16" t="s">
        <v>73</v>
      </c>
      <c r="AY198" s="263" t="s">
        <v>226</v>
      </c>
    </row>
    <row r="199" spans="1:65" s="15" customFormat="1" ht="11.25">
      <c r="B199" s="220"/>
      <c r="C199" s="221"/>
      <c r="D199" s="200" t="s">
        <v>238</v>
      </c>
      <c r="E199" s="222" t="s">
        <v>19</v>
      </c>
      <c r="F199" s="223" t="s">
        <v>241</v>
      </c>
      <c r="G199" s="221"/>
      <c r="H199" s="224">
        <v>313.46100000000001</v>
      </c>
      <c r="I199" s="225"/>
      <c r="J199" s="221"/>
      <c r="K199" s="221"/>
      <c r="L199" s="226"/>
      <c r="M199" s="227"/>
      <c r="N199" s="228"/>
      <c r="O199" s="228"/>
      <c r="P199" s="228"/>
      <c r="Q199" s="228"/>
      <c r="R199" s="228"/>
      <c r="S199" s="228"/>
      <c r="T199" s="229"/>
      <c r="AT199" s="230" t="s">
        <v>238</v>
      </c>
      <c r="AU199" s="230" t="s">
        <v>82</v>
      </c>
      <c r="AV199" s="15" t="s">
        <v>143</v>
      </c>
      <c r="AW199" s="15" t="s">
        <v>35</v>
      </c>
      <c r="AX199" s="15" t="s">
        <v>80</v>
      </c>
      <c r="AY199" s="230" t="s">
        <v>226</v>
      </c>
    </row>
    <row r="200" spans="1:65" s="2" customFormat="1" ht="24.2" customHeight="1">
      <c r="A200" s="36"/>
      <c r="B200" s="37"/>
      <c r="C200" s="180" t="s">
        <v>234</v>
      </c>
      <c r="D200" s="180" t="s">
        <v>229</v>
      </c>
      <c r="E200" s="181" t="s">
        <v>5940</v>
      </c>
      <c r="F200" s="182" t="s">
        <v>5941</v>
      </c>
      <c r="G200" s="183" t="s">
        <v>232</v>
      </c>
      <c r="H200" s="184">
        <v>313.46100000000001</v>
      </c>
      <c r="I200" s="185"/>
      <c r="J200" s="186">
        <f>ROUND(I200*H200,2)</f>
        <v>0</v>
      </c>
      <c r="K200" s="182" t="s">
        <v>19</v>
      </c>
      <c r="L200" s="41"/>
      <c r="M200" s="187" t="s">
        <v>19</v>
      </c>
      <c r="N200" s="188" t="s">
        <v>44</v>
      </c>
      <c r="O200" s="66"/>
      <c r="P200" s="189">
        <f>O200*H200</f>
        <v>0</v>
      </c>
      <c r="Q200" s="189">
        <v>0</v>
      </c>
      <c r="R200" s="189">
        <f>Q200*H200</f>
        <v>0</v>
      </c>
      <c r="S200" s="189">
        <v>0</v>
      </c>
      <c r="T200" s="190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91" t="s">
        <v>143</v>
      </c>
      <c r="AT200" s="191" t="s">
        <v>229</v>
      </c>
      <c r="AU200" s="191" t="s">
        <v>82</v>
      </c>
      <c r="AY200" s="19" t="s">
        <v>226</v>
      </c>
      <c r="BE200" s="192">
        <f>IF(N200="základní",J200,0)</f>
        <v>0</v>
      </c>
      <c r="BF200" s="192">
        <f>IF(N200="snížená",J200,0)</f>
        <v>0</v>
      </c>
      <c r="BG200" s="192">
        <f>IF(N200="zákl. přenesená",J200,0)</f>
        <v>0</v>
      </c>
      <c r="BH200" s="192">
        <f>IF(N200="sníž. přenesená",J200,0)</f>
        <v>0</v>
      </c>
      <c r="BI200" s="192">
        <f>IF(N200="nulová",J200,0)</f>
        <v>0</v>
      </c>
      <c r="BJ200" s="19" t="s">
        <v>80</v>
      </c>
      <c r="BK200" s="192">
        <f>ROUND(I200*H200,2)</f>
        <v>0</v>
      </c>
      <c r="BL200" s="19" t="s">
        <v>143</v>
      </c>
      <c r="BM200" s="191" t="s">
        <v>5942</v>
      </c>
    </row>
    <row r="201" spans="1:65" s="2" customFormat="1" ht="16.5" customHeight="1">
      <c r="A201" s="36"/>
      <c r="B201" s="37"/>
      <c r="C201" s="180" t="s">
        <v>316</v>
      </c>
      <c r="D201" s="180" t="s">
        <v>229</v>
      </c>
      <c r="E201" s="181" t="s">
        <v>5943</v>
      </c>
      <c r="F201" s="182" t="s">
        <v>5944</v>
      </c>
      <c r="G201" s="183" t="s">
        <v>232</v>
      </c>
      <c r="H201" s="184">
        <v>313.46100000000001</v>
      </c>
      <c r="I201" s="185"/>
      <c r="J201" s="186">
        <f>ROUND(I201*H201,2)</f>
        <v>0</v>
      </c>
      <c r="K201" s="182" t="s">
        <v>233</v>
      </c>
      <c r="L201" s="41"/>
      <c r="M201" s="187" t="s">
        <v>19</v>
      </c>
      <c r="N201" s="188" t="s">
        <v>44</v>
      </c>
      <c r="O201" s="66"/>
      <c r="P201" s="189">
        <f>O201*H201</f>
        <v>0</v>
      </c>
      <c r="Q201" s="189">
        <v>0</v>
      </c>
      <c r="R201" s="189">
        <f>Q201*H201</f>
        <v>0</v>
      </c>
      <c r="S201" s="189">
        <v>0</v>
      </c>
      <c r="T201" s="190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91" t="s">
        <v>143</v>
      </c>
      <c r="AT201" s="191" t="s">
        <v>229</v>
      </c>
      <c r="AU201" s="191" t="s">
        <v>82</v>
      </c>
      <c r="AY201" s="19" t="s">
        <v>226</v>
      </c>
      <c r="BE201" s="192">
        <f>IF(N201="základní",J201,0)</f>
        <v>0</v>
      </c>
      <c r="BF201" s="192">
        <f>IF(N201="snížená",J201,0)</f>
        <v>0</v>
      </c>
      <c r="BG201" s="192">
        <f>IF(N201="zákl. přenesená",J201,0)</f>
        <v>0</v>
      </c>
      <c r="BH201" s="192">
        <f>IF(N201="sníž. přenesená",J201,0)</f>
        <v>0</v>
      </c>
      <c r="BI201" s="192">
        <f>IF(N201="nulová",J201,0)</f>
        <v>0</v>
      </c>
      <c r="BJ201" s="19" t="s">
        <v>80</v>
      </c>
      <c r="BK201" s="192">
        <f>ROUND(I201*H201,2)</f>
        <v>0</v>
      </c>
      <c r="BL201" s="19" t="s">
        <v>143</v>
      </c>
      <c r="BM201" s="191" t="s">
        <v>5945</v>
      </c>
    </row>
    <row r="202" spans="1:65" s="2" customFormat="1" ht="11.25">
      <c r="A202" s="36"/>
      <c r="B202" s="37"/>
      <c r="C202" s="38"/>
      <c r="D202" s="193" t="s">
        <v>236</v>
      </c>
      <c r="E202" s="38"/>
      <c r="F202" s="194" t="s">
        <v>5946</v>
      </c>
      <c r="G202" s="38"/>
      <c r="H202" s="38"/>
      <c r="I202" s="195"/>
      <c r="J202" s="38"/>
      <c r="K202" s="38"/>
      <c r="L202" s="41"/>
      <c r="M202" s="196"/>
      <c r="N202" s="197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236</v>
      </c>
      <c r="AU202" s="19" t="s">
        <v>82</v>
      </c>
    </row>
    <row r="203" spans="1:65" s="2" customFormat="1" ht="16.5" customHeight="1">
      <c r="A203" s="36"/>
      <c r="B203" s="37"/>
      <c r="C203" s="180" t="s">
        <v>321</v>
      </c>
      <c r="D203" s="180" t="s">
        <v>229</v>
      </c>
      <c r="E203" s="181" t="s">
        <v>5947</v>
      </c>
      <c r="F203" s="182" t="s">
        <v>5948</v>
      </c>
      <c r="G203" s="183" t="s">
        <v>245</v>
      </c>
      <c r="H203" s="184">
        <v>2.4529999999999998</v>
      </c>
      <c r="I203" s="185"/>
      <c r="J203" s="186">
        <f>ROUND(I203*H203,2)</f>
        <v>0</v>
      </c>
      <c r="K203" s="182" t="s">
        <v>233</v>
      </c>
      <c r="L203" s="41"/>
      <c r="M203" s="187" t="s">
        <v>19</v>
      </c>
      <c r="N203" s="188" t="s">
        <v>44</v>
      </c>
      <c r="O203" s="66"/>
      <c r="P203" s="189">
        <f>O203*H203</f>
        <v>0</v>
      </c>
      <c r="Q203" s="189">
        <v>1.054166076</v>
      </c>
      <c r="R203" s="189">
        <f>Q203*H203</f>
        <v>2.5858693844279999</v>
      </c>
      <c r="S203" s="189">
        <v>0</v>
      </c>
      <c r="T203" s="190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91" t="s">
        <v>143</v>
      </c>
      <c r="AT203" s="191" t="s">
        <v>229</v>
      </c>
      <c r="AU203" s="191" t="s">
        <v>82</v>
      </c>
      <c r="AY203" s="19" t="s">
        <v>226</v>
      </c>
      <c r="BE203" s="192">
        <f>IF(N203="základní",J203,0)</f>
        <v>0</v>
      </c>
      <c r="BF203" s="192">
        <f>IF(N203="snížená",J203,0)</f>
        <v>0</v>
      </c>
      <c r="BG203" s="192">
        <f>IF(N203="zákl. přenesená",J203,0)</f>
        <v>0</v>
      </c>
      <c r="BH203" s="192">
        <f>IF(N203="sníž. přenesená",J203,0)</f>
        <v>0</v>
      </c>
      <c r="BI203" s="192">
        <f>IF(N203="nulová",J203,0)</f>
        <v>0</v>
      </c>
      <c r="BJ203" s="19" t="s">
        <v>80</v>
      </c>
      <c r="BK203" s="192">
        <f>ROUND(I203*H203,2)</f>
        <v>0</v>
      </c>
      <c r="BL203" s="19" t="s">
        <v>143</v>
      </c>
      <c r="BM203" s="191" t="s">
        <v>5949</v>
      </c>
    </row>
    <row r="204" spans="1:65" s="2" customFormat="1" ht="11.25">
      <c r="A204" s="36"/>
      <c r="B204" s="37"/>
      <c r="C204" s="38"/>
      <c r="D204" s="193" t="s">
        <v>236</v>
      </c>
      <c r="E204" s="38"/>
      <c r="F204" s="194" t="s">
        <v>5950</v>
      </c>
      <c r="G204" s="38"/>
      <c r="H204" s="38"/>
      <c r="I204" s="195"/>
      <c r="J204" s="38"/>
      <c r="K204" s="38"/>
      <c r="L204" s="41"/>
      <c r="M204" s="196"/>
      <c r="N204" s="197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236</v>
      </c>
      <c r="AU204" s="19" t="s">
        <v>82</v>
      </c>
    </row>
    <row r="205" spans="1:65" s="13" customFormat="1" ht="11.25">
      <c r="B205" s="198"/>
      <c r="C205" s="199"/>
      <c r="D205" s="200" t="s">
        <v>238</v>
      </c>
      <c r="E205" s="201" t="s">
        <v>19</v>
      </c>
      <c r="F205" s="202" t="s">
        <v>5890</v>
      </c>
      <c r="G205" s="199"/>
      <c r="H205" s="201" t="s">
        <v>19</v>
      </c>
      <c r="I205" s="203"/>
      <c r="J205" s="199"/>
      <c r="K205" s="199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238</v>
      </c>
      <c r="AU205" s="208" t="s">
        <v>82</v>
      </c>
      <c r="AV205" s="13" t="s">
        <v>80</v>
      </c>
      <c r="AW205" s="13" t="s">
        <v>35</v>
      </c>
      <c r="AX205" s="13" t="s">
        <v>73</v>
      </c>
      <c r="AY205" s="208" t="s">
        <v>226</v>
      </c>
    </row>
    <row r="206" spans="1:65" s="13" customFormat="1" ht="11.25">
      <c r="B206" s="198"/>
      <c r="C206" s="199"/>
      <c r="D206" s="200" t="s">
        <v>238</v>
      </c>
      <c r="E206" s="201" t="s">
        <v>19</v>
      </c>
      <c r="F206" s="202" t="s">
        <v>5914</v>
      </c>
      <c r="G206" s="199"/>
      <c r="H206" s="201" t="s">
        <v>19</v>
      </c>
      <c r="I206" s="203"/>
      <c r="J206" s="199"/>
      <c r="K206" s="199"/>
      <c r="L206" s="204"/>
      <c r="M206" s="205"/>
      <c r="N206" s="206"/>
      <c r="O206" s="206"/>
      <c r="P206" s="206"/>
      <c r="Q206" s="206"/>
      <c r="R206" s="206"/>
      <c r="S206" s="206"/>
      <c r="T206" s="207"/>
      <c r="AT206" s="208" t="s">
        <v>238</v>
      </c>
      <c r="AU206" s="208" t="s">
        <v>82</v>
      </c>
      <c r="AV206" s="13" t="s">
        <v>80</v>
      </c>
      <c r="AW206" s="13" t="s">
        <v>35</v>
      </c>
      <c r="AX206" s="13" t="s">
        <v>73</v>
      </c>
      <c r="AY206" s="208" t="s">
        <v>226</v>
      </c>
    </row>
    <row r="207" spans="1:65" s="14" customFormat="1" ht="11.25">
      <c r="B207" s="209"/>
      <c r="C207" s="210"/>
      <c r="D207" s="200" t="s">
        <v>238</v>
      </c>
      <c r="E207" s="211" t="s">
        <v>19</v>
      </c>
      <c r="F207" s="212" t="s">
        <v>5951</v>
      </c>
      <c r="G207" s="210"/>
      <c r="H207" s="213">
        <v>1.3819999999999999</v>
      </c>
      <c r="I207" s="214"/>
      <c r="J207" s="210"/>
      <c r="K207" s="210"/>
      <c r="L207" s="215"/>
      <c r="M207" s="216"/>
      <c r="N207" s="217"/>
      <c r="O207" s="217"/>
      <c r="P207" s="217"/>
      <c r="Q207" s="217"/>
      <c r="R207" s="217"/>
      <c r="S207" s="217"/>
      <c r="T207" s="218"/>
      <c r="AT207" s="219" t="s">
        <v>238</v>
      </c>
      <c r="AU207" s="219" t="s">
        <v>82</v>
      </c>
      <c r="AV207" s="14" t="s">
        <v>82</v>
      </c>
      <c r="AW207" s="14" t="s">
        <v>35</v>
      </c>
      <c r="AX207" s="14" t="s">
        <v>73</v>
      </c>
      <c r="AY207" s="219" t="s">
        <v>226</v>
      </c>
    </row>
    <row r="208" spans="1:65" s="16" customFormat="1" ht="11.25">
      <c r="B208" s="253"/>
      <c r="C208" s="254"/>
      <c r="D208" s="200" t="s">
        <v>238</v>
      </c>
      <c r="E208" s="255" t="s">
        <v>19</v>
      </c>
      <c r="F208" s="256" t="s">
        <v>1207</v>
      </c>
      <c r="G208" s="254"/>
      <c r="H208" s="257">
        <v>1.3819999999999999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238</v>
      </c>
      <c r="AU208" s="263" t="s">
        <v>82</v>
      </c>
      <c r="AV208" s="16" t="s">
        <v>90</v>
      </c>
      <c r="AW208" s="16" t="s">
        <v>35</v>
      </c>
      <c r="AX208" s="16" t="s">
        <v>73</v>
      </c>
      <c r="AY208" s="263" t="s">
        <v>226</v>
      </c>
    </row>
    <row r="209" spans="1:65" s="13" customFormat="1" ht="11.25">
      <c r="B209" s="198"/>
      <c r="C209" s="199"/>
      <c r="D209" s="200" t="s">
        <v>238</v>
      </c>
      <c r="E209" s="201" t="s">
        <v>19</v>
      </c>
      <c r="F209" s="202" t="s">
        <v>5920</v>
      </c>
      <c r="G209" s="199"/>
      <c r="H209" s="201" t="s">
        <v>19</v>
      </c>
      <c r="I209" s="203"/>
      <c r="J209" s="199"/>
      <c r="K209" s="199"/>
      <c r="L209" s="204"/>
      <c r="M209" s="205"/>
      <c r="N209" s="206"/>
      <c r="O209" s="206"/>
      <c r="P209" s="206"/>
      <c r="Q209" s="206"/>
      <c r="R209" s="206"/>
      <c r="S209" s="206"/>
      <c r="T209" s="207"/>
      <c r="AT209" s="208" t="s">
        <v>238</v>
      </c>
      <c r="AU209" s="208" t="s">
        <v>82</v>
      </c>
      <c r="AV209" s="13" t="s">
        <v>80</v>
      </c>
      <c r="AW209" s="13" t="s">
        <v>35</v>
      </c>
      <c r="AX209" s="13" t="s">
        <v>73</v>
      </c>
      <c r="AY209" s="208" t="s">
        <v>226</v>
      </c>
    </row>
    <row r="210" spans="1:65" s="14" customFormat="1" ht="11.25">
      <c r="B210" s="209"/>
      <c r="C210" s="210"/>
      <c r="D210" s="200" t="s">
        <v>238</v>
      </c>
      <c r="E210" s="211" t="s">
        <v>19</v>
      </c>
      <c r="F210" s="212" t="s">
        <v>5952</v>
      </c>
      <c r="G210" s="210"/>
      <c r="H210" s="213">
        <v>1.071</v>
      </c>
      <c r="I210" s="214"/>
      <c r="J210" s="210"/>
      <c r="K210" s="210"/>
      <c r="L210" s="215"/>
      <c r="M210" s="216"/>
      <c r="N210" s="217"/>
      <c r="O210" s="217"/>
      <c r="P210" s="217"/>
      <c r="Q210" s="217"/>
      <c r="R210" s="217"/>
      <c r="S210" s="217"/>
      <c r="T210" s="218"/>
      <c r="AT210" s="219" t="s">
        <v>238</v>
      </c>
      <c r="AU210" s="219" t="s">
        <v>82</v>
      </c>
      <c r="AV210" s="14" t="s">
        <v>82</v>
      </c>
      <c r="AW210" s="14" t="s">
        <v>35</v>
      </c>
      <c r="AX210" s="14" t="s">
        <v>73</v>
      </c>
      <c r="AY210" s="219" t="s">
        <v>226</v>
      </c>
    </row>
    <row r="211" spans="1:65" s="16" customFormat="1" ht="11.25">
      <c r="B211" s="253"/>
      <c r="C211" s="254"/>
      <c r="D211" s="200" t="s">
        <v>238</v>
      </c>
      <c r="E211" s="255" t="s">
        <v>19</v>
      </c>
      <c r="F211" s="256" t="s">
        <v>1207</v>
      </c>
      <c r="G211" s="254"/>
      <c r="H211" s="257">
        <v>1.071</v>
      </c>
      <c r="I211" s="258"/>
      <c r="J211" s="254"/>
      <c r="K211" s="254"/>
      <c r="L211" s="259"/>
      <c r="M211" s="260"/>
      <c r="N211" s="261"/>
      <c r="O211" s="261"/>
      <c r="P211" s="261"/>
      <c r="Q211" s="261"/>
      <c r="R211" s="261"/>
      <c r="S211" s="261"/>
      <c r="T211" s="262"/>
      <c r="AT211" s="263" t="s">
        <v>238</v>
      </c>
      <c r="AU211" s="263" t="s">
        <v>82</v>
      </c>
      <c r="AV211" s="16" t="s">
        <v>90</v>
      </c>
      <c r="AW211" s="16" t="s">
        <v>35</v>
      </c>
      <c r="AX211" s="16" t="s">
        <v>73</v>
      </c>
      <c r="AY211" s="263" t="s">
        <v>226</v>
      </c>
    </row>
    <row r="212" spans="1:65" s="15" customFormat="1" ht="11.25">
      <c r="B212" s="220"/>
      <c r="C212" s="221"/>
      <c r="D212" s="200" t="s">
        <v>238</v>
      </c>
      <c r="E212" s="222" t="s">
        <v>19</v>
      </c>
      <c r="F212" s="223" t="s">
        <v>241</v>
      </c>
      <c r="G212" s="221"/>
      <c r="H212" s="224">
        <v>2.4529999999999998</v>
      </c>
      <c r="I212" s="225"/>
      <c r="J212" s="221"/>
      <c r="K212" s="221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238</v>
      </c>
      <c r="AU212" s="230" t="s">
        <v>82</v>
      </c>
      <c r="AV212" s="15" t="s">
        <v>143</v>
      </c>
      <c r="AW212" s="15" t="s">
        <v>35</v>
      </c>
      <c r="AX212" s="15" t="s">
        <v>80</v>
      </c>
      <c r="AY212" s="230" t="s">
        <v>226</v>
      </c>
    </row>
    <row r="213" spans="1:65" s="2" customFormat="1" ht="16.5" customHeight="1">
      <c r="A213" s="36"/>
      <c r="B213" s="37"/>
      <c r="C213" s="180" t="s">
        <v>325</v>
      </c>
      <c r="D213" s="180" t="s">
        <v>229</v>
      </c>
      <c r="E213" s="181" t="s">
        <v>5953</v>
      </c>
      <c r="F213" s="182" t="s">
        <v>5954</v>
      </c>
      <c r="G213" s="183" t="s">
        <v>245</v>
      </c>
      <c r="H213" s="184">
        <v>0.57699999999999996</v>
      </c>
      <c r="I213" s="185"/>
      <c r="J213" s="186">
        <f>ROUND(I213*H213,2)</f>
        <v>0</v>
      </c>
      <c r="K213" s="182" t="s">
        <v>233</v>
      </c>
      <c r="L213" s="41"/>
      <c r="M213" s="187" t="s">
        <v>19</v>
      </c>
      <c r="N213" s="188" t="s">
        <v>44</v>
      </c>
      <c r="O213" s="66"/>
      <c r="P213" s="189">
        <f>O213*H213</f>
        <v>0</v>
      </c>
      <c r="Q213" s="189">
        <v>1.0763607862</v>
      </c>
      <c r="R213" s="189">
        <f>Q213*H213</f>
        <v>0.62106017363739996</v>
      </c>
      <c r="S213" s="189">
        <v>0</v>
      </c>
      <c r="T213" s="190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91" t="s">
        <v>143</v>
      </c>
      <c r="AT213" s="191" t="s">
        <v>229</v>
      </c>
      <c r="AU213" s="191" t="s">
        <v>82</v>
      </c>
      <c r="AY213" s="19" t="s">
        <v>226</v>
      </c>
      <c r="BE213" s="192">
        <f>IF(N213="základní",J213,0)</f>
        <v>0</v>
      </c>
      <c r="BF213" s="192">
        <f>IF(N213="snížená",J213,0)</f>
        <v>0</v>
      </c>
      <c r="BG213" s="192">
        <f>IF(N213="zákl. přenesená",J213,0)</f>
        <v>0</v>
      </c>
      <c r="BH213" s="192">
        <f>IF(N213="sníž. přenesená",J213,0)</f>
        <v>0</v>
      </c>
      <c r="BI213" s="192">
        <f>IF(N213="nulová",J213,0)</f>
        <v>0</v>
      </c>
      <c r="BJ213" s="19" t="s">
        <v>80</v>
      </c>
      <c r="BK213" s="192">
        <f>ROUND(I213*H213,2)</f>
        <v>0</v>
      </c>
      <c r="BL213" s="19" t="s">
        <v>143</v>
      </c>
      <c r="BM213" s="191" t="s">
        <v>5955</v>
      </c>
    </row>
    <row r="214" spans="1:65" s="2" customFormat="1" ht="11.25">
      <c r="A214" s="36"/>
      <c r="B214" s="37"/>
      <c r="C214" s="38"/>
      <c r="D214" s="193" t="s">
        <v>236</v>
      </c>
      <c r="E214" s="38"/>
      <c r="F214" s="194" t="s">
        <v>5956</v>
      </c>
      <c r="G214" s="38"/>
      <c r="H214" s="38"/>
      <c r="I214" s="195"/>
      <c r="J214" s="38"/>
      <c r="K214" s="38"/>
      <c r="L214" s="41"/>
      <c r="M214" s="196"/>
      <c r="N214" s="197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236</v>
      </c>
      <c r="AU214" s="19" t="s">
        <v>82</v>
      </c>
    </row>
    <row r="215" spans="1:65" s="13" customFormat="1" ht="11.25">
      <c r="B215" s="198"/>
      <c r="C215" s="199"/>
      <c r="D215" s="200" t="s">
        <v>238</v>
      </c>
      <c r="E215" s="201" t="s">
        <v>19</v>
      </c>
      <c r="F215" s="202" t="s">
        <v>5890</v>
      </c>
      <c r="G215" s="199"/>
      <c r="H215" s="201" t="s">
        <v>19</v>
      </c>
      <c r="I215" s="203"/>
      <c r="J215" s="199"/>
      <c r="K215" s="199"/>
      <c r="L215" s="204"/>
      <c r="M215" s="205"/>
      <c r="N215" s="206"/>
      <c r="O215" s="206"/>
      <c r="P215" s="206"/>
      <c r="Q215" s="206"/>
      <c r="R215" s="206"/>
      <c r="S215" s="206"/>
      <c r="T215" s="207"/>
      <c r="AT215" s="208" t="s">
        <v>238</v>
      </c>
      <c r="AU215" s="208" t="s">
        <v>82</v>
      </c>
      <c r="AV215" s="13" t="s">
        <v>80</v>
      </c>
      <c r="AW215" s="13" t="s">
        <v>35</v>
      </c>
      <c r="AX215" s="13" t="s">
        <v>73</v>
      </c>
      <c r="AY215" s="208" t="s">
        <v>226</v>
      </c>
    </row>
    <row r="216" spans="1:65" s="13" customFormat="1" ht="11.25">
      <c r="B216" s="198"/>
      <c r="C216" s="199"/>
      <c r="D216" s="200" t="s">
        <v>238</v>
      </c>
      <c r="E216" s="201" t="s">
        <v>19</v>
      </c>
      <c r="F216" s="202" t="s">
        <v>5920</v>
      </c>
      <c r="G216" s="199"/>
      <c r="H216" s="201" t="s">
        <v>19</v>
      </c>
      <c r="I216" s="203"/>
      <c r="J216" s="199"/>
      <c r="K216" s="199"/>
      <c r="L216" s="204"/>
      <c r="M216" s="205"/>
      <c r="N216" s="206"/>
      <c r="O216" s="206"/>
      <c r="P216" s="206"/>
      <c r="Q216" s="206"/>
      <c r="R216" s="206"/>
      <c r="S216" s="206"/>
      <c r="T216" s="207"/>
      <c r="AT216" s="208" t="s">
        <v>238</v>
      </c>
      <c r="AU216" s="208" t="s">
        <v>82</v>
      </c>
      <c r="AV216" s="13" t="s">
        <v>80</v>
      </c>
      <c r="AW216" s="13" t="s">
        <v>35</v>
      </c>
      <c r="AX216" s="13" t="s">
        <v>73</v>
      </c>
      <c r="AY216" s="208" t="s">
        <v>226</v>
      </c>
    </row>
    <row r="217" spans="1:65" s="14" customFormat="1" ht="11.25">
      <c r="B217" s="209"/>
      <c r="C217" s="210"/>
      <c r="D217" s="200" t="s">
        <v>238</v>
      </c>
      <c r="E217" s="211" t="s">
        <v>19</v>
      </c>
      <c r="F217" s="212" t="s">
        <v>5957</v>
      </c>
      <c r="G217" s="210"/>
      <c r="H217" s="213">
        <v>0.57699999999999996</v>
      </c>
      <c r="I217" s="214"/>
      <c r="J217" s="210"/>
      <c r="K217" s="210"/>
      <c r="L217" s="215"/>
      <c r="M217" s="216"/>
      <c r="N217" s="217"/>
      <c r="O217" s="217"/>
      <c r="P217" s="217"/>
      <c r="Q217" s="217"/>
      <c r="R217" s="217"/>
      <c r="S217" s="217"/>
      <c r="T217" s="218"/>
      <c r="AT217" s="219" t="s">
        <v>238</v>
      </c>
      <c r="AU217" s="219" t="s">
        <v>82</v>
      </c>
      <c r="AV217" s="14" t="s">
        <v>82</v>
      </c>
      <c r="AW217" s="14" t="s">
        <v>35</v>
      </c>
      <c r="AX217" s="14" t="s">
        <v>73</v>
      </c>
      <c r="AY217" s="219" t="s">
        <v>226</v>
      </c>
    </row>
    <row r="218" spans="1:65" s="16" customFormat="1" ht="11.25">
      <c r="B218" s="253"/>
      <c r="C218" s="254"/>
      <c r="D218" s="200" t="s">
        <v>238</v>
      </c>
      <c r="E218" s="255" t="s">
        <v>19</v>
      </c>
      <c r="F218" s="256" t="s">
        <v>1207</v>
      </c>
      <c r="G218" s="254"/>
      <c r="H218" s="257">
        <v>0.57699999999999996</v>
      </c>
      <c r="I218" s="258"/>
      <c r="J218" s="254"/>
      <c r="K218" s="254"/>
      <c r="L218" s="259"/>
      <c r="M218" s="260"/>
      <c r="N218" s="261"/>
      <c r="O218" s="261"/>
      <c r="P218" s="261"/>
      <c r="Q218" s="261"/>
      <c r="R218" s="261"/>
      <c r="S218" s="261"/>
      <c r="T218" s="262"/>
      <c r="AT218" s="263" t="s">
        <v>238</v>
      </c>
      <c r="AU218" s="263" t="s">
        <v>82</v>
      </c>
      <c r="AV218" s="16" t="s">
        <v>90</v>
      </c>
      <c r="AW218" s="16" t="s">
        <v>35</v>
      </c>
      <c r="AX218" s="16" t="s">
        <v>73</v>
      </c>
      <c r="AY218" s="263" t="s">
        <v>226</v>
      </c>
    </row>
    <row r="219" spans="1:65" s="15" customFormat="1" ht="11.25">
      <c r="B219" s="220"/>
      <c r="C219" s="221"/>
      <c r="D219" s="200" t="s">
        <v>238</v>
      </c>
      <c r="E219" s="222" t="s">
        <v>19</v>
      </c>
      <c r="F219" s="223" t="s">
        <v>241</v>
      </c>
      <c r="G219" s="221"/>
      <c r="H219" s="224">
        <v>0.57699999999999996</v>
      </c>
      <c r="I219" s="225"/>
      <c r="J219" s="221"/>
      <c r="K219" s="221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238</v>
      </c>
      <c r="AU219" s="230" t="s">
        <v>82</v>
      </c>
      <c r="AV219" s="15" t="s">
        <v>143</v>
      </c>
      <c r="AW219" s="15" t="s">
        <v>35</v>
      </c>
      <c r="AX219" s="15" t="s">
        <v>80</v>
      </c>
      <c r="AY219" s="230" t="s">
        <v>226</v>
      </c>
    </row>
    <row r="220" spans="1:65" s="12" customFormat="1" ht="22.9" customHeight="1">
      <c r="B220" s="164"/>
      <c r="C220" s="165"/>
      <c r="D220" s="166" t="s">
        <v>72</v>
      </c>
      <c r="E220" s="178" t="s">
        <v>587</v>
      </c>
      <c r="F220" s="178" t="s">
        <v>588</v>
      </c>
      <c r="G220" s="165"/>
      <c r="H220" s="165"/>
      <c r="I220" s="168"/>
      <c r="J220" s="179">
        <f>BK220</f>
        <v>0</v>
      </c>
      <c r="K220" s="165"/>
      <c r="L220" s="170"/>
      <c r="M220" s="171"/>
      <c r="N220" s="172"/>
      <c r="O220" s="172"/>
      <c r="P220" s="173">
        <f>SUM(P221:P222)</f>
        <v>0</v>
      </c>
      <c r="Q220" s="172"/>
      <c r="R220" s="173">
        <f>SUM(R221:R222)</f>
        <v>0</v>
      </c>
      <c r="S220" s="172"/>
      <c r="T220" s="174">
        <f>SUM(T221:T222)</f>
        <v>0</v>
      </c>
      <c r="AR220" s="175" t="s">
        <v>80</v>
      </c>
      <c r="AT220" s="176" t="s">
        <v>72</v>
      </c>
      <c r="AU220" s="176" t="s">
        <v>80</v>
      </c>
      <c r="AY220" s="175" t="s">
        <v>226</v>
      </c>
      <c r="BK220" s="177">
        <f>SUM(BK221:BK222)</f>
        <v>0</v>
      </c>
    </row>
    <row r="221" spans="1:65" s="2" customFormat="1" ht="33" customHeight="1">
      <c r="A221" s="36"/>
      <c r="B221" s="37"/>
      <c r="C221" s="180" t="s">
        <v>332</v>
      </c>
      <c r="D221" s="180" t="s">
        <v>229</v>
      </c>
      <c r="E221" s="181" t="s">
        <v>5958</v>
      </c>
      <c r="F221" s="182" t="s">
        <v>5959</v>
      </c>
      <c r="G221" s="183" t="s">
        <v>245</v>
      </c>
      <c r="H221" s="184">
        <v>14.375999999999999</v>
      </c>
      <c r="I221" s="185"/>
      <c r="J221" s="186">
        <f>ROUND(I221*H221,2)</f>
        <v>0</v>
      </c>
      <c r="K221" s="182" t="s">
        <v>233</v>
      </c>
      <c r="L221" s="41"/>
      <c r="M221" s="187" t="s">
        <v>19</v>
      </c>
      <c r="N221" s="188" t="s">
        <v>44</v>
      </c>
      <c r="O221" s="66"/>
      <c r="P221" s="189">
        <f>O221*H221</f>
        <v>0</v>
      </c>
      <c r="Q221" s="189">
        <v>0</v>
      </c>
      <c r="R221" s="189">
        <f>Q221*H221</f>
        <v>0</v>
      </c>
      <c r="S221" s="189">
        <v>0</v>
      </c>
      <c r="T221" s="190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91" t="s">
        <v>143</v>
      </c>
      <c r="AT221" s="191" t="s">
        <v>229</v>
      </c>
      <c r="AU221" s="191" t="s">
        <v>82</v>
      </c>
      <c r="AY221" s="19" t="s">
        <v>226</v>
      </c>
      <c r="BE221" s="192">
        <f>IF(N221="základní",J221,0)</f>
        <v>0</v>
      </c>
      <c r="BF221" s="192">
        <f>IF(N221="snížená",J221,0)</f>
        <v>0</v>
      </c>
      <c r="BG221" s="192">
        <f>IF(N221="zákl. přenesená",J221,0)</f>
        <v>0</v>
      </c>
      <c r="BH221" s="192">
        <f>IF(N221="sníž. přenesená",J221,0)</f>
        <v>0</v>
      </c>
      <c r="BI221" s="192">
        <f>IF(N221="nulová",J221,0)</f>
        <v>0</v>
      </c>
      <c r="BJ221" s="19" t="s">
        <v>80</v>
      </c>
      <c r="BK221" s="192">
        <f>ROUND(I221*H221,2)</f>
        <v>0</v>
      </c>
      <c r="BL221" s="19" t="s">
        <v>143</v>
      </c>
      <c r="BM221" s="191" t="s">
        <v>5960</v>
      </c>
    </row>
    <row r="222" spans="1:65" s="2" customFormat="1" ht="11.25">
      <c r="A222" s="36"/>
      <c r="B222" s="37"/>
      <c r="C222" s="38"/>
      <c r="D222" s="193" t="s">
        <v>236</v>
      </c>
      <c r="E222" s="38"/>
      <c r="F222" s="194" t="s">
        <v>5961</v>
      </c>
      <c r="G222" s="38"/>
      <c r="H222" s="38"/>
      <c r="I222" s="195"/>
      <c r="J222" s="38"/>
      <c r="K222" s="38"/>
      <c r="L222" s="41"/>
      <c r="M222" s="196"/>
      <c r="N222" s="197"/>
      <c r="O222" s="66"/>
      <c r="P222" s="66"/>
      <c r="Q222" s="66"/>
      <c r="R222" s="66"/>
      <c r="S222" s="66"/>
      <c r="T222" s="67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T222" s="19" t="s">
        <v>236</v>
      </c>
      <c r="AU222" s="19" t="s">
        <v>82</v>
      </c>
    </row>
    <row r="223" spans="1:65" s="12" customFormat="1" ht="25.9" customHeight="1">
      <c r="B223" s="164"/>
      <c r="C223" s="165"/>
      <c r="D223" s="166" t="s">
        <v>72</v>
      </c>
      <c r="E223" s="167" t="s">
        <v>224</v>
      </c>
      <c r="F223" s="167" t="s">
        <v>225</v>
      </c>
      <c r="G223" s="165"/>
      <c r="H223" s="165"/>
      <c r="I223" s="168"/>
      <c r="J223" s="169">
        <f>BK223</f>
        <v>0</v>
      </c>
      <c r="K223" s="165"/>
      <c r="L223" s="170"/>
      <c r="M223" s="171"/>
      <c r="N223" s="172"/>
      <c r="O223" s="172"/>
      <c r="P223" s="173">
        <f>P224</f>
        <v>0</v>
      </c>
      <c r="Q223" s="172"/>
      <c r="R223" s="173">
        <f>R224</f>
        <v>5.9915215000000001E-2</v>
      </c>
      <c r="S223" s="172"/>
      <c r="T223" s="174">
        <f>T224</f>
        <v>0</v>
      </c>
      <c r="AR223" s="175" t="s">
        <v>82</v>
      </c>
      <c r="AT223" s="176" t="s">
        <v>72</v>
      </c>
      <c r="AU223" s="176" t="s">
        <v>73</v>
      </c>
      <c r="AY223" s="175" t="s">
        <v>226</v>
      </c>
      <c r="BK223" s="177">
        <f>BK224</f>
        <v>0</v>
      </c>
    </row>
    <row r="224" spans="1:65" s="12" customFormat="1" ht="22.9" customHeight="1">
      <c r="B224" s="164"/>
      <c r="C224" s="165"/>
      <c r="D224" s="166" t="s">
        <v>72</v>
      </c>
      <c r="E224" s="178" t="s">
        <v>1865</v>
      </c>
      <c r="F224" s="178" t="s">
        <v>1866</v>
      </c>
      <c r="G224" s="165"/>
      <c r="H224" s="165"/>
      <c r="I224" s="168"/>
      <c r="J224" s="179">
        <f>BK224</f>
        <v>0</v>
      </c>
      <c r="K224" s="165"/>
      <c r="L224" s="170"/>
      <c r="M224" s="171"/>
      <c r="N224" s="172"/>
      <c r="O224" s="172"/>
      <c r="P224" s="173">
        <f>SUM(P225:P240)</f>
        <v>0</v>
      </c>
      <c r="Q224" s="172"/>
      <c r="R224" s="173">
        <f>SUM(R225:R240)</f>
        <v>5.9915215000000001E-2</v>
      </c>
      <c r="S224" s="172"/>
      <c r="T224" s="174">
        <f>SUM(T225:T240)</f>
        <v>0</v>
      </c>
      <c r="AR224" s="175" t="s">
        <v>82</v>
      </c>
      <c r="AT224" s="176" t="s">
        <v>72</v>
      </c>
      <c r="AU224" s="176" t="s">
        <v>80</v>
      </c>
      <c r="AY224" s="175" t="s">
        <v>226</v>
      </c>
      <c r="BK224" s="177">
        <f>SUM(BK225:BK240)</f>
        <v>0</v>
      </c>
    </row>
    <row r="225" spans="1:65" s="2" customFormat="1" ht="24.2" customHeight="1">
      <c r="A225" s="36"/>
      <c r="B225" s="37"/>
      <c r="C225" s="180" t="s">
        <v>7</v>
      </c>
      <c r="D225" s="180" t="s">
        <v>229</v>
      </c>
      <c r="E225" s="181" t="s">
        <v>5962</v>
      </c>
      <c r="F225" s="182" t="s">
        <v>5963</v>
      </c>
      <c r="G225" s="183" t="s">
        <v>232</v>
      </c>
      <c r="H225" s="184">
        <v>61.433999999999997</v>
      </c>
      <c r="I225" s="185"/>
      <c r="J225" s="186">
        <f>ROUND(I225*H225,2)</f>
        <v>0</v>
      </c>
      <c r="K225" s="182" t="s">
        <v>233</v>
      </c>
      <c r="L225" s="41"/>
      <c r="M225" s="187" t="s">
        <v>19</v>
      </c>
      <c r="N225" s="188" t="s">
        <v>44</v>
      </c>
      <c r="O225" s="66"/>
      <c r="P225" s="189">
        <f>O225*H225</f>
        <v>0</v>
      </c>
      <c r="Q225" s="189">
        <v>7.9750000000000003E-4</v>
      </c>
      <c r="R225" s="189">
        <f>Q225*H225</f>
        <v>4.8993614999999997E-2</v>
      </c>
      <c r="S225" s="189">
        <v>0</v>
      </c>
      <c r="T225" s="190">
        <f>S225*H225</f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91" t="s">
        <v>234</v>
      </c>
      <c r="AT225" s="191" t="s">
        <v>229</v>
      </c>
      <c r="AU225" s="191" t="s">
        <v>82</v>
      </c>
      <c r="AY225" s="19" t="s">
        <v>226</v>
      </c>
      <c r="BE225" s="192">
        <f>IF(N225="základní",J225,0)</f>
        <v>0</v>
      </c>
      <c r="BF225" s="192">
        <f>IF(N225="snížená",J225,0)</f>
        <v>0</v>
      </c>
      <c r="BG225" s="192">
        <f>IF(N225="zákl. přenesená",J225,0)</f>
        <v>0</v>
      </c>
      <c r="BH225" s="192">
        <f>IF(N225="sníž. přenesená",J225,0)</f>
        <v>0</v>
      </c>
      <c r="BI225" s="192">
        <f>IF(N225="nulová",J225,0)</f>
        <v>0</v>
      </c>
      <c r="BJ225" s="19" t="s">
        <v>80</v>
      </c>
      <c r="BK225" s="192">
        <f>ROUND(I225*H225,2)</f>
        <v>0</v>
      </c>
      <c r="BL225" s="19" t="s">
        <v>234</v>
      </c>
      <c r="BM225" s="191" t="s">
        <v>5964</v>
      </c>
    </row>
    <row r="226" spans="1:65" s="2" customFormat="1" ht="11.25">
      <c r="A226" s="36"/>
      <c r="B226" s="37"/>
      <c r="C226" s="38"/>
      <c r="D226" s="193" t="s">
        <v>236</v>
      </c>
      <c r="E226" s="38"/>
      <c r="F226" s="194" t="s">
        <v>5965</v>
      </c>
      <c r="G226" s="38"/>
      <c r="H226" s="38"/>
      <c r="I226" s="195"/>
      <c r="J226" s="38"/>
      <c r="K226" s="38"/>
      <c r="L226" s="41"/>
      <c r="M226" s="196"/>
      <c r="N226" s="197"/>
      <c r="O226" s="66"/>
      <c r="P226" s="66"/>
      <c r="Q226" s="66"/>
      <c r="R226" s="66"/>
      <c r="S226" s="66"/>
      <c r="T226" s="67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T226" s="19" t="s">
        <v>236</v>
      </c>
      <c r="AU226" s="19" t="s">
        <v>82</v>
      </c>
    </row>
    <row r="227" spans="1:65" s="13" customFormat="1" ht="11.25">
      <c r="B227" s="198"/>
      <c r="C227" s="199"/>
      <c r="D227" s="200" t="s">
        <v>238</v>
      </c>
      <c r="E227" s="201" t="s">
        <v>19</v>
      </c>
      <c r="F227" s="202" t="s">
        <v>5890</v>
      </c>
      <c r="G227" s="199"/>
      <c r="H227" s="201" t="s">
        <v>19</v>
      </c>
      <c r="I227" s="203"/>
      <c r="J227" s="199"/>
      <c r="K227" s="199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238</v>
      </c>
      <c r="AU227" s="208" t="s">
        <v>82</v>
      </c>
      <c r="AV227" s="13" t="s">
        <v>80</v>
      </c>
      <c r="AW227" s="13" t="s">
        <v>35</v>
      </c>
      <c r="AX227" s="13" t="s">
        <v>73</v>
      </c>
      <c r="AY227" s="208" t="s">
        <v>226</v>
      </c>
    </row>
    <row r="228" spans="1:65" s="13" customFormat="1" ht="11.25">
      <c r="B228" s="198"/>
      <c r="C228" s="199"/>
      <c r="D228" s="200" t="s">
        <v>238</v>
      </c>
      <c r="E228" s="201" t="s">
        <v>19</v>
      </c>
      <c r="F228" s="202" t="s">
        <v>1269</v>
      </c>
      <c r="G228" s="199"/>
      <c r="H228" s="201" t="s">
        <v>19</v>
      </c>
      <c r="I228" s="203"/>
      <c r="J228" s="199"/>
      <c r="K228" s="199"/>
      <c r="L228" s="204"/>
      <c r="M228" s="205"/>
      <c r="N228" s="206"/>
      <c r="O228" s="206"/>
      <c r="P228" s="206"/>
      <c r="Q228" s="206"/>
      <c r="R228" s="206"/>
      <c r="S228" s="206"/>
      <c r="T228" s="207"/>
      <c r="AT228" s="208" t="s">
        <v>238</v>
      </c>
      <c r="AU228" s="208" t="s">
        <v>82</v>
      </c>
      <c r="AV228" s="13" t="s">
        <v>80</v>
      </c>
      <c r="AW228" s="13" t="s">
        <v>35</v>
      </c>
      <c r="AX228" s="13" t="s">
        <v>73</v>
      </c>
      <c r="AY228" s="208" t="s">
        <v>226</v>
      </c>
    </row>
    <row r="229" spans="1:65" s="14" customFormat="1" ht="11.25">
      <c r="B229" s="209"/>
      <c r="C229" s="210"/>
      <c r="D229" s="200" t="s">
        <v>238</v>
      </c>
      <c r="E229" s="211" t="s">
        <v>19</v>
      </c>
      <c r="F229" s="212" t="s">
        <v>5966</v>
      </c>
      <c r="G229" s="210"/>
      <c r="H229" s="213">
        <v>30.006</v>
      </c>
      <c r="I229" s="214"/>
      <c r="J229" s="210"/>
      <c r="K229" s="210"/>
      <c r="L229" s="215"/>
      <c r="M229" s="216"/>
      <c r="N229" s="217"/>
      <c r="O229" s="217"/>
      <c r="P229" s="217"/>
      <c r="Q229" s="217"/>
      <c r="R229" s="217"/>
      <c r="S229" s="217"/>
      <c r="T229" s="218"/>
      <c r="AT229" s="219" t="s">
        <v>238</v>
      </c>
      <c r="AU229" s="219" t="s">
        <v>82</v>
      </c>
      <c r="AV229" s="14" t="s">
        <v>82</v>
      </c>
      <c r="AW229" s="14" t="s">
        <v>35</v>
      </c>
      <c r="AX229" s="14" t="s">
        <v>73</v>
      </c>
      <c r="AY229" s="219" t="s">
        <v>226</v>
      </c>
    </row>
    <row r="230" spans="1:65" s="14" customFormat="1" ht="11.25">
      <c r="B230" s="209"/>
      <c r="C230" s="210"/>
      <c r="D230" s="200" t="s">
        <v>238</v>
      </c>
      <c r="E230" s="211" t="s">
        <v>19</v>
      </c>
      <c r="F230" s="212" t="s">
        <v>5967</v>
      </c>
      <c r="G230" s="210"/>
      <c r="H230" s="213">
        <v>31.428000000000001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238</v>
      </c>
      <c r="AU230" s="219" t="s">
        <v>82</v>
      </c>
      <c r="AV230" s="14" t="s">
        <v>82</v>
      </c>
      <c r="AW230" s="14" t="s">
        <v>35</v>
      </c>
      <c r="AX230" s="14" t="s">
        <v>73</v>
      </c>
      <c r="AY230" s="219" t="s">
        <v>226</v>
      </c>
    </row>
    <row r="231" spans="1:65" s="15" customFormat="1" ht="11.25">
      <c r="B231" s="220"/>
      <c r="C231" s="221"/>
      <c r="D231" s="200" t="s">
        <v>238</v>
      </c>
      <c r="E231" s="222" t="s">
        <v>19</v>
      </c>
      <c r="F231" s="223" t="s">
        <v>241</v>
      </c>
      <c r="G231" s="221"/>
      <c r="H231" s="224">
        <v>61.433999999999997</v>
      </c>
      <c r="I231" s="225"/>
      <c r="J231" s="221"/>
      <c r="K231" s="221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238</v>
      </c>
      <c r="AU231" s="230" t="s">
        <v>82</v>
      </c>
      <c r="AV231" s="15" t="s">
        <v>143</v>
      </c>
      <c r="AW231" s="15" t="s">
        <v>35</v>
      </c>
      <c r="AX231" s="15" t="s">
        <v>80</v>
      </c>
      <c r="AY231" s="230" t="s">
        <v>226</v>
      </c>
    </row>
    <row r="232" spans="1:65" s="2" customFormat="1" ht="16.5" customHeight="1">
      <c r="A232" s="36"/>
      <c r="B232" s="37"/>
      <c r="C232" s="180" t="s">
        <v>341</v>
      </c>
      <c r="D232" s="180" t="s">
        <v>229</v>
      </c>
      <c r="E232" s="181" t="s">
        <v>1914</v>
      </c>
      <c r="F232" s="182" t="s">
        <v>1915</v>
      </c>
      <c r="G232" s="183" t="s">
        <v>328</v>
      </c>
      <c r="H232" s="184">
        <v>68.260000000000005</v>
      </c>
      <c r="I232" s="185"/>
      <c r="J232" s="186">
        <f>ROUND(I232*H232,2)</f>
        <v>0</v>
      </c>
      <c r="K232" s="182" t="s">
        <v>233</v>
      </c>
      <c r="L232" s="41"/>
      <c r="M232" s="187" t="s">
        <v>19</v>
      </c>
      <c r="N232" s="188" t="s">
        <v>44</v>
      </c>
      <c r="O232" s="66"/>
      <c r="P232" s="189">
        <f>O232*H232</f>
        <v>0</v>
      </c>
      <c r="Q232" s="189">
        <v>1.6000000000000001E-4</v>
      </c>
      <c r="R232" s="189">
        <f>Q232*H232</f>
        <v>1.0921600000000002E-2</v>
      </c>
      <c r="S232" s="189">
        <v>0</v>
      </c>
      <c r="T232" s="190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91" t="s">
        <v>234</v>
      </c>
      <c r="AT232" s="191" t="s">
        <v>229</v>
      </c>
      <c r="AU232" s="191" t="s">
        <v>82</v>
      </c>
      <c r="AY232" s="19" t="s">
        <v>226</v>
      </c>
      <c r="BE232" s="192">
        <f>IF(N232="základní",J232,0)</f>
        <v>0</v>
      </c>
      <c r="BF232" s="192">
        <f>IF(N232="snížená",J232,0)</f>
        <v>0</v>
      </c>
      <c r="BG232" s="192">
        <f>IF(N232="zákl. přenesená",J232,0)</f>
        <v>0</v>
      </c>
      <c r="BH232" s="192">
        <f>IF(N232="sníž. přenesená",J232,0)</f>
        <v>0</v>
      </c>
      <c r="BI232" s="192">
        <f>IF(N232="nulová",J232,0)</f>
        <v>0</v>
      </c>
      <c r="BJ232" s="19" t="s">
        <v>80</v>
      </c>
      <c r="BK232" s="192">
        <f>ROUND(I232*H232,2)</f>
        <v>0</v>
      </c>
      <c r="BL232" s="19" t="s">
        <v>234</v>
      </c>
      <c r="BM232" s="191" t="s">
        <v>5968</v>
      </c>
    </row>
    <row r="233" spans="1:65" s="2" customFormat="1" ht="11.25">
      <c r="A233" s="36"/>
      <c r="B233" s="37"/>
      <c r="C233" s="38"/>
      <c r="D233" s="193" t="s">
        <v>236</v>
      </c>
      <c r="E233" s="38"/>
      <c r="F233" s="194" t="s">
        <v>1917</v>
      </c>
      <c r="G233" s="38"/>
      <c r="H233" s="38"/>
      <c r="I233" s="195"/>
      <c r="J233" s="38"/>
      <c r="K233" s="38"/>
      <c r="L233" s="41"/>
      <c r="M233" s="196"/>
      <c r="N233" s="197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236</v>
      </c>
      <c r="AU233" s="19" t="s">
        <v>82</v>
      </c>
    </row>
    <row r="234" spans="1:65" s="13" customFormat="1" ht="11.25">
      <c r="B234" s="198"/>
      <c r="C234" s="199"/>
      <c r="D234" s="200" t="s">
        <v>238</v>
      </c>
      <c r="E234" s="201" t="s">
        <v>19</v>
      </c>
      <c r="F234" s="202" t="s">
        <v>5890</v>
      </c>
      <c r="G234" s="199"/>
      <c r="H234" s="201" t="s">
        <v>19</v>
      </c>
      <c r="I234" s="203"/>
      <c r="J234" s="199"/>
      <c r="K234" s="199"/>
      <c r="L234" s="204"/>
      <c r="M234" s="205"/>
      <c r="N234" s="206"/>
      <c r="O234" s="206"/>
      <c r="P234" s="206"/>
      <c r="Q234" s="206"/>
      <c r="R234" s="206"/>
      <c r="S234" s="206"/>
      <c r="T234" s="207"/>
      <c r="AT234" s="208" t="s">
        <v>238</v>
      </c>
      <c r="AU234" s="208" t="s">
        <v>82</v>
      </c>
      <c r="AV234" s="13" t="s">
        <v>80</v>
      </c>
      <c r="AW234" s="13" t="s">
        <v>35</v>
      </c>
      <c r="AX234" s="13" t="s">
        <v>73</v>
      </c>
      <c r="AY234" s="208" t="s">
        <v>226</v>
      </c>
    </row>
    <row r="235" spans="1:65" s="13" customFormat="1" ht="11.25">
      <c r="B235" s="198"/>
      <c r="C235" s="199"/>
      <c r="D235" s="200" t="s">
        <v>238</v>
      </c>
      <c r="E235" s="201" t="s">
        <v>19</v>
      </c>
      <c r="F235" s="202" t="s">
        <v>1269</v>
      </c>
      <c r="G235" s="199"/>
      <c r="H235" s="201" t="s">
        <v>19</v>
      </c>
      <c r="I235" s="203"/>
      <c r="J235" s="199"/>
      <c r="K235" s="199"/>
      <c r="L235" s="204"/>
      <c r="M235" s="205"/>
      <c r="N235" s="206"/>
      <c r="O235" s="206"/>
      <c r="P235" s="206"/>
      <c r="Q235" s="206"/>
      <c r="R235" s="206"/>
      <c r="S235" s="206"/>
      <c r="T235" s="207"/>
      <c r="AT235" s="208" t="s">
        <v>238</v>
      </c>
      <c r="AU235" s="208" t="s">
        <v>82</v>
      </c>
      <c r="AV235" s="13" t="s">
        <v>80</v>
      </c>
      <c r="AW235" s="13" t="s">
        <v>35</v>
      </c>
      <c r="AX235" s="13" t="s">
        <v>73</v>
      </c>
      <c r="AY235" s="208" t="s">
        <v>226</v>
      </c>
    </row>
    <row r="236" spans="1:65" s="14" customFormat="1" ht="11.25">
      <c r="B236" s="209"/>
      <c r="C236" s="210"/>
      <c r="D236" s="200" t="s">
        <v>238</v>
      </c>
      <c r="E236" s="211" t="s">
        <v>19</v>
      </c>
      <c r="F236" s="212" t="s">
        <v>5909</v>
      </c>
      <c r="G236" s="210"/>
      <c r="H236" s="213">
        <v>33.340000000000003</v>
      </c>
      <c r="I236" s="214"/>
      <c r="J236" s="210"/>
      <c r="K236" s="210"/>
      <c r="L236" s="215"/>
      <c r="M236" s="216"/>
      <c r="N236" s="217"/>
      <c r="O236" s="217"/>
      <c r="P236" s="217"/>
      <c r="Q236" s="217"/>
      <c r="R236" s="217"/>
      <c r="S236" s="217"/>
      <c r="T236" s="218"/>
      <c r="AT236" s="219" t="s">
        <v>238</v>
      </c>
      <c r="AU236" s="219" t="s">
        <v>82</v>
      </c>
      <c r="AV236" s="14" t="s">
        <v>82</v>
      </c>
      <c r="AW236" s="14" t="s">
        <v>35</v>
      </c>
      <c r="AX236" s="14" t="s">
        <v>73</v>
      </c>
      <c r="AY236" s="219" t="s">
        <v>226</v>
      </c>
    </row>
    <row r="237" spans="1:65" s="14" customFormat="1" ht="11.25">
      <c r="B237" s="209"/>
      <c r="C237" s="210"/>
      <c r="D237" s="200" t="s">
        <v>238</v>
      </c>
      <c r="E237" s="211" t="s">
        <v>19</v>
      </c>
      <c r="F237" s="212" t="s">
        <v>5910</v>
      </c>
      <c r="G237" s="210"/>
      <c r="H237" s="213">
        <v>34.92</v>
      </c>
      <c r="I237" s="214"/>
      <c r="J237" s="210"/>
      <c r="K237" s="210"/>
      <c r="L237" s="215"/>
      <c r="M237" s="216"/>
      <c r="N237" s="217"/>
      <c r="O237" s="217"/>
      <c r="P237" s="217"/>
      <c r="Q237" s="217"/>
      <c r="R237" s="217"/>
      <c r="S237" s="217"/>
      <c r="T237" s="218"/>
      <c r="AT237" s="219" t="s">
        <v>238</v>
      </c>
      <c r="AU237" s="219" t="s">
        <v>82</v>
      </c>
      <c r="AV237" s="14" t="s">
        <v>82</v>
      </c>
      <c r="AW237" s="14" t="s">
        <v>35</v>
      </c>
      <c r="AX237" s="14" t="s">
        <v>73</v>
      </c>
      <c r="AY237" s="219" t="s">
        <v>226</v>
      </c>
    </row>
    <row r="238" spans="1:65" s="15" customFormat="1" ht="11.25">
      <c r="B238" s="220"/>
      <c r="C238" s="221"/>
      <c r="D238" s="200" t="s">
        <v>238</v>
      </c>
      <c r="E238" s="222" t="s">
        <v>19</v>
      </c>
      <c r="F238" s="223" t="s">
        <v>241</v>
      </c>
      <c r="G238" s="221"/>
      <c r="H238" s="224">
        <v>68.260000000000005</v>
      </c>
      <c r="I238" s="225"/>
      <c r="J238" s="221"/>
      <c r="K238" s="221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238</v>
      </c>
      <c r="AU238" s="230" t="s">
        <v>82</v>
      </c>
      <c r="AV238" s="15" t="s">
        <v>143</v>
      </c>
      <c r="AW238" s="15" t="s">
        <v>35</v>
      </c>
      <c r="AX238" s="15" t="s">
        <v>80</v>
      </c>
      <c r="AY238" s="230" t="s">
        <v>226</v>
      </c>
    </row>
    <row r="239" spans="1:65" s="2" customFormat="1" ht="24.2" customHeight="1">
      <c r="A239" s="36"/>
      <c r="B239" s="37"/>
      <c r="C239" s="180" t="s">
        <v>346</v>
      </c>
      <c r="D239" s="180" t="s">
        <v>229</v>
      </c>
      <c r="E239" s="181" t="s">
        <v>1929</v>
      </c>
      <c r="F239" s="182" t="s">
        <v>1930</v>
      </c>
      <c r="G239" s="183" t="s">
        <v>245</v>
      </c>
      <c r="H239" s="184">
        <v>0.06</v>
      </c>
      <c r="I239" s="185"/>
      <c r="J239" s="186">
        <f>ROUND(I239*H239,2)</f>
        <v>0</v>
      </c>
      <c r="K239" s="182" t="s">
        <v>233</v>
      </c>
      <c r="L239" s="41"/>
      <c r="M239" s="187" t="s">
        <v>19</v>
      </c>
      <c r="N239" s="188" t="s">
        <v>44</v>
      </c>
      <c r="O239" s="66"/>
      <c r="P239" s="189">
        <f>O239*H239</f>
        <v>0</v>
      </c>
      <c r="Q239" s="189">
        <v>0</v>
      </c>
      <c r="R239" s="189">
        <f>Q239*H239</f>
        <v>0</v>
      </c>
      <c r="S239" s="189">
        <v>0</v>
      </c>
      <c r="T239" s="190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91" t="s">
        <v>234</v>
      </c>
      <c r="AT239" s="191" t="s">
        <v>229</v>
      </c>
      <c r="AU239" s="191" t="s">
        <v>82</v>
      </c>
      <c r="AY239" s="19" t="s">
        <v>226</v>
      </c>
      <c r="BE239" s="192">
        <f>IF(N239="základní",J239,0)</f>
        <v>0</v>
      </c>
      <c r="BF239" s="192">
        <f>IF(N239="snížená",J239,0)</f>
        <v>0</v>
      </c>
      <c r="BG239" s="192">
        <f>IF(N239="zákl. přenesená",J239,0)</f>
        <v>0</v>
      </c>
      <c r="BH239" s="192">
        <f>IF(N239="sníž. přenesená",J239,0)</f>
        <v>0</v>
      </c>
      <c r="BI239" s="192">
        <f>IF(N239="nulová",J239,0)</f>
        <v>0</v>
      </c>
      <c r="BJ239" s="19" t="s">
        <v>80</v>
      </c>
      <c r="BK239" s="192">
        <f>ROUND(I239*H239,2)</f>
        <v>0</v>
      </c>
      <c r="BL239" s="19" t="s">
        <v>234</v>
      </c>
      <c r="BM239" s="191" t="s">
        <v>5969</v>
      </c>
    </row>
    <row r="240" spans="1:65" s="2" customFormat="1" ht="11.25">
      <c r="A240" s="36"/>
      <c r="B240" s="37"/>
      <c r="C240" s="38"/>
      <c r="D240" s="193" t="s">
        <v>236</v>
      </c>
      <c r="E240" s="38"/>
      <c r="F240" s="194" t="s">
        <v>1932</v>
      </c>
      <c r="G240" s="38"/>
      <c r="H240" s="38"/>
      <c r="I240" s="195"/>
      <c r="J240" s="38"/>
      <c r="K240" s="38"/>
      <c r="L240" s="41"/>
      <c r="M240" s="241"/>
      <c r="N240" s="242"/>
      <c r="O240" s="243"/>
      <c r="P240" s="243"/>
      <c r="Q240" s="243"/>
      <c r="R240" s="243"/>
      <c r="S240" s="243"/>
      <c r="T240" s="244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236</v>
      </c>
      <c r="AU240" s="19" t="s">
        <v>82</v>
      </c>
    </row>
    <row r="241" spans="1:31" s="2" customFormat="1" ht="6.95" customHeight="1">
      <c r="A241" s="36"/>
      <c r="B241" s="49"/>
      <c r="C241" s="50"/>
      <c r="D241" s="50"/>
      <c r="E241" s="50"/>
      <c r="F241" s="50"/>
      <c r="G241" s="50"/>
      <c r="H241" s="50"/>
      <c r="I241" s="50"/>
      <c r="J241" s="50"/>
      <c r="K241" s="50"/>
      <c r="L241" s="41"/>
      <c r="M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</row>
  </sheetData>
  <sheetProtection algorithmName="SHA-512" hashValue="OG4H/ZnjCDe8hPrFQCk4Atp30H0JJTUCVuyN2TcJvDG3zr0Z1j3nyhn9BoMfUtU7CNuxuwWfpQ+SRipYKWRcWA==" saltValue="XmWC1OuPdmct1jghBTE3adbjh2UUbFY0F5Tf9altVsV77O5rreq3MXTSuv3f6tH6fmVbIbFzfnlXfW6x9BHz+Q==" spinCount="100000" sheet="1" objects="1" scenarios="1" formatColumns="0" formatRows="0" autoFilter="0"/>
  <autoFilter ref="C91:K240" xr:uid="{00000000-0009-0000-0000-00001D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D00-000000000000}"/>
    <hyperlink ref="F104" r:id="rId2" xr:uid="{00000000-0004-0000-1D00-000001000000}"/>
    <hyperlink ref="F109" r:id="rId3" xr:uid="{00000000-0004-0000-1D00-000002000000}"/>
    <hyperlink ref="F115" r:id="rId4" xr:uid="{00000000-0004-0000-1D00-000003000000}"/>
    <hyperlink ref="F117" r:id="rId5" xr:uid="{00000000-0004-0000-1D00-000004000000}"/>
    <hyperlink ref="F120" r:id="rId6" xr:uid="{00000000-0004-0000-1D00-000005000000}"/>
    <hyperlink ref="F122" r:id="rId7" xr:uid="{00000000-0004-0000-1D00-000006000000}"/>
    <hyperlink ref="F130" r:id="rId8" xr:uid="{00000000-0004-0000-1D00-000007000000}"/>
    <hyperlink ref="F137" r:id="rId9" xr:uid="{00000000-0004-0000-1D00-000008000000}"/>
    <hyperlink ref="F144" r:id="rId10" xr:uid="{00000000-0004-0000-1D00-000009000000}"/>
    <hyperlink ref="F152" r:id="rId11" xr:uid="{00000000-0004-0000-1D00-00000A000000}"/>
    <hyperlink ref="F159" r:id="rId12" xr:uid="{00000000-0004-0000-1D00-00000B000000}"/>
    <hyperlink ref="F183" r:id="rId13" xr:uid="{00000000-0004-0000-1D00-00000C000000}"/>
    <hyperlink ref="F202" r:id="rId14" xr:uid="{00000000-0004-0000-1D00-00000D000000}"/>
    <hyperlink ref="F204" r:id="rId15" xr:uid="{00000000-0004-0000-1D00-00000E000000}"/>
    <hyperlink ref="F214" r:id="rId16" xr:uid="{00000000-0004-0000-1D00-00000F000000}"/>
    <hyperlink ref="F222" r:id="rId17" xr:uid="{00000000-0004-0000-1D00-000010000000}"/>
    <hyperlink ref="F226" r:id="rId18" xr:uid="{00000000-0004-0000-1D00-000011000000}"/>
    <hyperlink ref="F233" r:id="rId19" xr:uid="{00000000-0004-0000-1D00-000012000000}"/>
    <hyperlink ref="F240" r:id="rId20" xr:uid="{00000000-0004-0000-1D00-000013000000}"/>
  </hyperlinks>
  <pageMargins left="0.39370078740157483" right="0.39370078740157483" top="0.39370078740157483" bottom="0.39370078740157483" header="0" footer="0"/>
  <pageSetup paperSize="9" scale="84" fitToHeight="100" orientation="landscape" r:id="rId21"/>
  <headerFooter>
    <oddFooter>&amp;CStrana &amp;P z &amp;N</oddFooter>
  </headerFooter>
  <drawing r:id="rId2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BM9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5970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ROUND(J87,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ROUND((SUM(BE87:BE95)),  2)</f>
        <v>0</v>
      </c>
      <c r="G35" s="36"/>
      <c r="H35" s="36"/>
      <c r="I35" s="126">
        <v>0.21</v>
      </c>
      <c r="J35" s="125">
        <f>ROUND(((SUM(BE87:BE95))*I35),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ROUND((SUM(BF87:BF95)),  2)</f>
        <v>0</v>
      </c>
      <c r="G36" s="36"/>
      <c r="H36" s="36"/>
      <c r="I36" s="126">
        <v>0.15</v>
      </c>
      <c r="J36" s="125">
        <f>ROUND(((SUM(BF87:BF95))*I36),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ROUND((SUM(BG87:BG95)),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ROUND((SUM(BH87:BH95)),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ROUND((SUM(BI87:BI95)),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08 - Vodovod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J87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205</v>
      </c>
      <c r="E64" s="145"/>
      <c r="F64" s="145"/>
      <c r="G64" s="145"/>
      <c r="H64" s="145"/>
      <c r="I64" s="145"/>
      <c r="J64" s="146">
        <f>J88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2380</v>
      </c>
      <c r="E65" s="150"/>
      <c r="F65" s="150"/>
      <c r="G65" s="150"/>
      <c r="H65" s="150"/>
      <c r="I65" s="150"/>
      <c r="J65" s="151">
        <f>J89</f>
        <v>0</v>
      </c>
      <c r="K65" s="98"/>
      <c r="L65" s="152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1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>
      <c r="A72" s="36"/>
      <c r="B72" s="37"/>
      <c r="C72" s="25" t="s">
        <v>211</v>
      </c>
      <c r="D72" s="38"/>
      <c r="E72" s="38"/>
      <c r="F72" s="38"/>
      <c r="G72" s="38"/>
      <c r="H72" s="38"/>
      <c r="I72" s="38"/>
      <c r="J72" s="38"/>
      <c r="K72" s="38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414" t="str">
        <f>E7</f>
        <v>Vstupní objekt do areálu Kamencového jezera D1 Mostecká</v>
      </c>
      <c r="F75" s="415"/>
      <c r="G75" s="415"/>
      <c r="H75" s="415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1" customFormat="1" ht="12" customHeight="1">
      <c r="B76" s="23"/>
      <c r="C76" s="31" t="s">
        <v>195</v>
      </c>
      <c r="D76" s="24"/>
      <c r="E76" s="24"/>
      <c r="F76" s="24"/>
      <c r="G76" s="24"/>
      <c r="H76" s="24"/>
      <c r="I76" s="24"/>
      <c r="J76" s="24"/>
      <c r="K76" s="24"/>
      <c r="L76" s="22"/>
    </row>
    <row r="77" spans="1:31" s="2" customFormat="1" ht="16.5" customHeight="1">
      <c r="A77" s="36"/>
      <c r="B77" s="37"/>
      <c r="C77" s="38"/>
      <c r="D77" s="38"/>
      <c r="E77" s="414" t="s">
        <v>689</v>
      </c>
      <c r="F77" s="417"/>
      <c r="G77" s="417"/>
      <c r="H77" s="417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197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387" t="str">
        <f>E11</f>
        <v>SO 08 - Vodovod</v>
      </c>
      <c r="F79" s="417"/>
      <c r="G79" s="417"/>
      <c r="H79" s="417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21</v>
      </c>
      <c r="D81" s="38"/>
      <c r="E81" s="38"/>
      <c r="F81" s="29" t="str">
        <f>F14</f>
        <v xml:space="preserve"> </v>
      </c>
      <c r="G81" s="38"/>
      <c r="H81" s="38"/>
      <c r="I81" s="31" t="s">
        <v>23</v>
      </c>
      <c r="J81" s="61" t="str">
        <f>IF(J14="","",J14)</f>
        <v>5. 4. 2022</v>
      </c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>
      <c r="A83" s="36"/>
      <c r="B83" s="37"/>
      <c r="C83" s="31" t="s">
        <v>25</v>
      </c>
      <c r="D83" s="38"/>
      <c r="E83" s="38"/>
      <c r="F83" s="29" t="str">
        <f>E17</f>
        <v>Statutární město Chomutov</v>
      </c>
      <c r="G83" s="38"/>
      <c r="H83" s="38"/>
      <c r="I83" s="31" t="s">
        <v>31</v>
      </c>
      <c r="J83" s="34" t="str">
        <f>E23</f>
        <v>Refuel s.r.o.</v>
      </c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29</v>
      </c>
      <c r="D84" s="38"/>
      <c r="E84" s="38"/>
      <c r="F84" s="29" t="str">
        <f>IF(E20="","",E20)</f>
        <v>Vyplň údaj</v>
      </c>
      <c r="G84" s="38"/>
      <c r="H84" s="38"/>
      <c r="I84" s="31" t="s">
        <v>36</v>
      </c>
      <c r="J84" s="34" t="str">
        <f>E26</f>
        <v xml:space="preserve"> 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0.35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11" customFormat="1" ht="29.25" customHeight="1">
      <c r="A86" s="153"/>
      <c r="B86" s="154"/>
      <c r="C86" s="155" t="s">
        <v>212</v>
      </c>
      <c r="D86" s="156" t="s">
        <v>58</v>
      </c>
      <c r="E86" s="156" t="s">
        <v>54</v>
      </c>
      <c r="F86" s="156" t="s">
        <v>55</v>
      </c>
      <c r="G86" s="156" t="s">
        <v>213</v>
      </c>
      <c r="H86" s="156" t="s">
        <v>214</v>
      </c>
      <c r="I86" s="156" t="s">
        <v>215</v>
      </c>
      <c r="J86" s="156" t="s">
        <v>203</v>
      </c>
      <c r="K86" s="157" t="s">
        <v>216</v>
      </c>
      <c r="L86" s="158"/>
      <c r="M86" s="70" t="s">
        <v>19</v>
      </c>
      <c r="N86" s="71" t="s">
        <v>43</v>
      </c>
      <c r="O86" s="71" t="s">
        <v>217</v>
      </c>
      <c r="P86" s="71" t="s">
        <v>218</v>
      </c>
      <c r="Q86" s="71" t="s">
        <v>219</v>
      </c>
      <c r="R86" s="71" t="s">
        <v>220</v>
      </c>
      <c r="S86" s="71" t="s">
        <v>221</v>
      </c>
      <c r="T86" s="72" t="s">
        <v>222</v>
      </c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</row>
    <row r="87" spans="1:65" s="2" customFormat="1" ht="22.9" customHeight="1">
      <c r="A87" s="36"/>
      <c r="B87" s="37"/>
      <c r="C87" s="77" t="s">
        <v>223</v>
      </c>
      <c r="D87" s="38"/>
      <c r="E87" s="38"/>
      <c r="F87" s="38"/>
      <c r="G87" s="38"/>
      <c r="H87" s="38"/>
      <c r="I87" s="38"/>
      <c r="J87" s="159">
        <f>BK87</f>
        <v>0</v>
      </c>
      <c r="K87" s="38"/>
      <c r="L87" s="41"/>
      <c r="M87" s="73"/>
      <c r="N87" s="160"/>
      <c r="O87" s="74"/>
      <c r="P87" s="161">
        <f>P88</f>
        <v>0</v>
      </c>
      <c r="Q87" s="74"/>
      <c r="R87" s="161">
        <f>R88</f>
        <v>3.2599999999999997E-2</v>
      </c>
      <c r="S87" s="74"/>
      <c r="T87" s="162">
        <f>T88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T87" s="19" t="s">
        <v>72</v>
      </c>
      <c r="AU87" s="19" t="s">
        <v>204</v>
      </c>
      <c r="BK87" s="163">
        <f>BK88</f>
        <v>0</v>
      </c>
    </row>
    <row r="88" spans="1:65" s="12" customFormat="1" ht="25.9" customHeight="1">
      <c r="B88" s="164"/>
      <c r="C88" s="165"/>
      <c r="D88" s="166" t="s">
        <v>72</v>
      </c>
      <c r="E88" s="167" t="s">
        <v>224</v>
      </c>
      <c r="F88" s="167" t="s">
        <v>225</v>
      </c>
      <c r="G88" s="165"/>
      <c r="H88" s="165"/>
      <c r="I88" s="168"/>
      <c r="J88" s="169">
        <f>BK88</f>
        <v>0</v>
      </c>
      <c r="K88" s="165"/>
      <c r="L88" s="170"/>
      <c r="M88" s="171"/>
      <c r="N88" s="172"/>
      <c r="O88" s="172"/>
      <c r="P88" s="173">
        <f>P89</f>
        <v>0</v>
      </c>
      <c r="Q88" s="172"/>
      <c r="R88" s="173">
        <f>R89</f>
        <v>3.2599999999999997E-2</v>
      </c>
      <c r="S88" s="172"/>
      <c r="T88" s="174">
        <f>T89</f>
        <v>0</v>
      </c>
      <c r="AR88" s="175" t="s">
        <v>82</v>
      </c>
      <c r="AT88" s="176" t="s">
        <v>72</v>
      </c>
      <c r="AU88" s="176" t="s">
        <v>73</v>
      </c>
      <c r="AY88" s="175" t="s">
        <v>226</v>
      </c>
      <c r="BK88" s="177">
        <f>BK89</f>
        <v>0</v>
      </c>
    </row>
    <row r="89" spans="1:65" s="12" customFormat="1" ht="22.9" customHeight="1">
      <c r="B89" s="164"/>
      <c r="C89" s="165"/>
      <c r="D89" s="166" t="s">
        <v>72</v>
      </c>
      <c r="E89" s="178" t="s">
        <v>2871</v>
      </c>
      <c r="F89" s="178" t="s">
        <v>2872</v>
      </c>
      <c r="G89" s="165"/>
      <c r="H89" s="165"/>
      <c r="I89" s="168"/>
      <c r="J89" s="179">
        <f>BK89</f>
        <v>0</v>
      </c>
      <c r="K89" s="165"/>
      <c r="L89" s="170"/>
      <c r="M89" s="171"/>
      <c r="N89" s="172"/>
      <c r="O89" s="172"/>
      <c r="P89" s="173">
        <f>SUM(P90:P95)</f>
        <v>0</v>
      </c>
      <c r="Q89" s="172"/>
      <c r="R89" s="173">
        <f>SUM(R90:R95)</f>
        <v>3.2599999999999997E-2</v>
      </c>
      <c r="S89" s="172"/>
      <c r="T89" s="174">
        <f>SUM(T90:T95)</f>
        <v>0</v>
      </c>
      <c r="AR89" s="175" t="s">
        <v>82</v>
      </c>
      <c r="AT89" s="176" t="s">
        <v>72</v>
      </c>
      <c r="AU89" s="176" t="s">
        <v>80</v>
      </c>
      <c r="AY89" s="175" t="s">
        <v>226</v>
      </c>
      <c r="BK89" s="177">
        <f>SUM(BK90:BK95)</f>
        <v>0</v>
      </c>
    </row>
    <row r="90" spans="1:65" s="2" customFormat="1" ht="16.5" customHeight="1">
      <c r="A90" s="36"/>
      <c r="B90" s="37"/>
      <c r="C90" s="180" t="s">
        <v>80</v>
      </c>
      <c r="D90" s="180" t="s">
        <v>229</v>
      </c>
      <c r="E90" s="181" t="s">
        <v>5971</v>
      </c>
      <c r="F90" s="182" t="s">
        <v>5972</v>
      </c>
      <c r="G90" s="183" t="s">
        <v>2852</v>
      </c>
      <c r="H90" s="184">
        <v>5</v>
      </c>
      <c r="I90" s="185"/>
      <c r="J90" s="186">
        <f>ROUND(I90*H90,2)</f>
        <v>0</v>
      </c>
      <c r="K90" s="182" t="s">
        <v>19</v>
      </c>
      <c r="L90" s="41"/>
      <c r="M90" s="187" t="s">
        <v>19</v>
      </c>
      <c r="N90" s="188" t="s">
        <v>44</v>
      </c>
      <c r="O90" s="66"/>
      <c r="P90" s="189">
        <f>O90*H90</f>
        <v>0</v>
      </c>
      <c r="Q90" s="189">
        <v>6.5199999999999998E-3</v>
      </c>
      <c r="R90" s="189">
        <f>Q90*H90</f>
        <v>3.2599999999999997E-2</v>
      </c>
      <c r="S90" s="189">
        <v>0</v>
      </c>
      <c r="T90" s="190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91" t="s">
        <v>234</v>
      </c>
      <c r="AT90" s="191" t="s">
        <v>229</v>
      </c>
      <c r="AU90" s="191" t="s">
        <v>82</v>
      </c>
      <c r="AY90" s="19" t="s">
        <v>226</v>
      </c>
      <c r="BE90" s="192">
        <f>IF(N90="základní",J90,0)</f>
        <v>0</v>
      </c>
      <c r="BF90" s="192">
        <f>IF(N90="snížená",J90,0)</f>
        <v>0</v>
      </c>
      <c r="BG90" s="192">
        <f>IF(N90="zákl. přenesená",J90,0)</f>
        <v>0</v>
      </c>
      <c r="BH90" s="192">
        <f>IF(N90="sníž. přenesená",J90,0)</f>
        <v>0</v>
      </c>
      <c r="BI90" s="192">
        <f>IF(N90="nulová",J90,0)</f>
        <v>0</v>
      </c>
      <c r="BJ90" s="19" t="s">
        <v>80</v>
      </c>
      <c r="BK90" s="192">
        <f>ROUND(I90*H90,2)</f>
        <v>0</v>
      </c>
      <c r="BL90" s="19" t="s">
        <v>234</v>
      </c>
      <c r="BM90" s="191" t="s">
        <v>5973</v>
      </c>
    </row>
    <row r="91" spans="1:65" s="13" customFormat="1" ht="11.25">
      <c r="B91" s="198"/>
      <c r="C91" s="199"/>
      <c r="D91" s="200" t="s">
        <v>238</v>
      </c>
      <c r="E91" s="201" t="s">
        <v>19</v>
      </c>
      <c r="F91" s="202" t="s">
        <v>5974</v>
      </c>
      <c r="G91" s="199"/>
      <c r="H91" s="201" t="s">
        <v>19</v>
      </c>
      <c r="I91" s="203"/>
      <c r="J91" s="199"/>
      <c r="K91" s="199"/>
      <c r="L91" s="204"/>
      <c r="M91" s="205"/>
      <c r="N91" s="206"/>
      <c r="O91" s="206"/>
      <c r="P91" s="206"/>
      <c r="Q91" s="206"/>
      <c r="R91" s="206"/>
      <c r="S91" s="206"/>
      <c r="T91" s="207"/>
      <c r="AT91" s="208" t="s">
        <v>238</v>
      </c>
      <c r="AU91" s="208" t="s">
        <v>82</v>
      </c>
      <c r="AV91" s="13" t="s">
        <v>80</v>
      </c>
      <c r="AW91" s="13" t="s">
        <v>35</v>
      </c>
      <c r="AX91" s="13" t="s">
        <v>73</v>
      </c>
      <c r="AY91" s="208" t="s">
        <v>226</v>
      </c>
    </row>
    <row r="92" spans="1:65" s="14" customFormat="1" ht="11.25">
      <c r="B92" s="209"/>
      <c r="C92" s="210"/>
      <c r="D92" s="200" t="s">
        <v>238</v>
      </c>
      <c r="E92" s="211" t="s">
        <v>19</v>
      </c>
      <c r="F92" s="212" t="s">
        <v>1169</v>
      </c>
      <c r="G92" s="210"/>
      <c r="H92" s="213">
        <v>5</v>
      </c>
      <c r="I92" s="214"/>
      <c r="J92" s="210"/>
      <c r="K92" s="210"/>
      <c r="L92" s="215"/>
      <c r="M92" s="216"/>
      <c r="N92" s="217"/>
      <c r="O92" s="217"/>
      <c r="P92" s="217"/>
      <c r="Q92" s="217"/>
      <c r="R92" s="217"/>
      <c r="S92" s="217"/>
      <c r="T92" s="218"/>
      <c r="AT92" s="219" t="s">
        <v>238</v>
      </c>
      <c r="AU92" s="219" t="s">
        <v>82</v>
      </c>
      <c r="AV92" s="14" t="s">
        <v>82</v>
      </c>
      <c r="AW92" s="14" t="s">
        <v>35</v>
      </c>
      <c r="AX92" s="14" t="s">
        <v>73</v>
      </c>
      <c r="AY92" s="219" t="s">
        <v>226</v>
      </c>
    </row>
    <row r="93" spans="1:65" s="15" customFormat="1" ht="11.25">
      <c r="B93" s="220"/>
      <c r="C93" s="221"/>
      <c r="D93" s="200" t="s">
        <v>238</v>
      </c>
      <c r="E93" s="222" t="s">
        <v>19</v>
      </c>
      <c r="F93" s="223" t="s">
        <v>241</v>
      </c>
      <c r="G93" s="221"/>
      <c r="H93" s="224">
        <v>5</v>
      </c>
      <c r="I93" s="225"/>
      <c r="J93" s="221"/>
      <c r="K93" s="221"/>
      <c r="L93" s="226"/>
      <c r="M93" s="227"/>
      <c r="N93" s="228"/>
      <c r="O93" s="228"/>
      <c r="P93" s="228"/>
      <c r="Q93" s="228"/>
      <c r="R93" s="228"/>
      <c r="S93" s="228"/>
      <c r="T93" s="229"/>
      <c r="AT93" s="230" t="s">
        <v>238</v>
      </c>
      <c r="AU93" s="230" t="s">
        <v>82</v>
      </c>
      <c r="AV93" s="15" t="s">
        <v>143</v>
      </c>
      <c r="AW93" s="15" t="s">
        <v>35</v>
      </c>
      <c r="AX93" s="15" t="s">
        <v>80</v>
      </c>
      <c r="AY93" s="230" t="s">
        <v>226</v>
      </c>
    </row>
    <row r="94" spans="1:65" s="2" customFormat="1" ht="24.2" customHeight="1">
      <c r="A94" s="36"/>
      <c r="B94" s="37"/>
      <c r="C94" s="180" t="s">
        <v>82</v>
      </c>
      <c r="D94" s="180" t="s">
        <v>229</v>
      </c>
      <c r="E94" s="181" t="s">
        <v>3007</v>
      </c>
      <c r="F94" s="182" t="s">
        <v>3008</v>
      </c>
      <c r="G94" s="183" t="s">
        <v>245</v>
      </c>
      <c r="H94" s="184">
        <v>3.3000000000000002E-2</v>
      </c>
      <c r="I94" s="185"/>
      <c r="J94" s="186">
        <f>ROUND(I94*H94,2)</f>
        <v>0</v>
      </c>
      <c r="K94" s="182" t="s">
        <v>233</v>
      </c>
      <c r="L94" s="41"/>
      <c r="M94" s="187" t="s">
        <v>19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234</v>
      </c>
      <c r="AT94" s="191" t="s">
        <v>229</v>
      </c>
      <c r="AU94" s="191" t="s">
        <v>82</v>
      </c>
      <c r="AY94" s="19" t="s">
        <v>226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234</v>
      </c>
      <c r="BM94" s="191" t="s">
        <v>5975</v>
      </c>
    </row>
    <row r="95" spans="1:65" s="2" customFormat="1" ht="11.25">
      <c r="A95" s="36"/>
      <c r="B95" s="37"/>
      <c r="C95" s="38"/>
      <c r="D95" s="193" t="s">
        <v>236</v>
      </c>
      <c r="E95" s="38"/>
      <c r="F95" s="194" t="s">
        <v>3010</v>
      </c>
      <c r="G95" s="38"/>
      <c r="H95" s="38"/>
      <c r="I95" s="195"/>
      <c r="J95" s="38"/>
      <c r="K95" s="38"/>
      <c r="L95" s="41"/>
      <c r="M95" s="241"/>
      <c r="N95" s="242"/>
      <c r="O95" s="243"/>
      <c r="P95" s="243"/>
      <c r="Q95" s="243"/>
      <c r="R95" s="243"/>
      <c r="S95" s="243"/>
      <c r="T95" s="244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236</v>
      </c>
      <c r="AU95" s="19" t="s">
        <v>82</v>
      </c>
    </row>
    <row r="96" spans="1:65" s="2" customFormat="1" ht="6.95" customHeight="1">
      <c r="A96" s="36"/>
      <c r="B96" s="49"/>
      <c r="C96" s="50"/>
      <c r="D96" s="50"/>
      <c r="E96" s="50"/>
      <c r="F96" s="50"/>
      <c r="G96" s="50"/>
      <c r="H96" s="50"/>
      <c r="I96" s="50"/>
      <c r="J96" s="50"/>
      <c r="K96" s="50"/>
      <c r="L96" s="41"/>
      <c r="M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</sheetData>
  <sheetProtection algorithmName="SHA-512" hashValue="XVrts4bMN3E9IgyGrsTrcpWmhBtvlhICJ8s1g5Q5us67GUt0nzX4aYcDnojbx/GiCFmGkmleBm3A0zyaHOzxZw==" saltValue="lFCanp1s9eKmhXxd0byj1jvKLeMD6Cein1mKL1H+XOXRqVFeQbcLrdubJmErWDeaotxRrRj37P9W4iKjMn3AJA==" spinCount="100000" sheet="1" objects="1" scenarios="1" formatColumns="0" formatRows="0" autoFilter="0"/>
  <autoFilter ref="C86:K95" xr:uid="{00000000-0009-0000-0000-00001E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5" r:id="rId1" xr:uid="{00000000-0004-0000-1E00-000000000000}"/>
  </hyperlinks>
  <pageMargins left="0.39370078740157483" right="0.39370078740157483" top="0.39370078740157483" bottom="0.39370078740157483" header="0" footer="0"/>
  <pageSetup paperSize="9" scale="84" fitToHeight="100" orientation="landscape" r:id="rId2"/>
  <headerFooter>
    <oddFooter>&amp;CStrana &amp;P z &amp;N</oddFooter>
  </headerFooter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BM10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186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5976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ROUND(J88,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ROUND((SUM(BE88:BE99)),  2)</f>
        <v>0</v>
      </c>
      <c r="G35" s="36"/>
      <c r="H35" s="36"/>
      <c r="I35" s="126">
        <v>0.21</v>
      </c>
      <c r="J35" s="125">
        <f>ROUND(((SUM(BE88:BE99))*I35),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ROUND((SUM(BF88:BF99)),  2)</f>
        <v>0</v>
      </c>
      <c r="G36" s="36"/>
      <c r="H36" s="36"/>
      <c r="I36" s="126">
        <v>0.15</v>
      </c>
      <c r="J36" s="125">
        <f>ROUND(((SUM(BF88:BF99))*I36),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ROUND((SUM(BG88:BG99)),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ROUND((SUM(BH88:BH99)),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ROUND((SUM(BI88:BI99)),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09 - Kanalizace splašková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J88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565</v>
      </c>
      <c r="E64" s="145"/>
      <c r="F64" s="145"/>
      <c r="G64" s="145"/>
      <c r="H64" s="145"/>
      <c r="I64" s="145"/>
      <c r="J64" s="146">
        <f>J89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692</v>
      </c>
      <c r="E65" s="150"/>
      <c r="F65" s="150"/>
      <c r="G65" s="150"/>
      <c r="H65" s="150"/>
      <c r="I65" s="150"/>
      <c r="J65" s="151">
        <f>J90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1182</v>
      </c>
      <c r="E66" s="150"/>
      <c r="F66" s="150"/>
      <c r="G66" s="150"/>
      <c r="H66" s="150"/>
      <c r="I66" s="150"/>
      <c r="J66" s="151">
        <f>J97</f>
        <v>0</v>
      </c>
      <c r="K66" s="98"/>
      <c r="L66" s="152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1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1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1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>
      <c r="A73" s="36"/>
      <c r="B73" s="37"/>
      <c r="C73" s="25" t="s">
        <v>211</v>
      </c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414" t="str">
        <f>E7</f>
        <v>Vstupní objekt do areálu Kamencového jezera D1 Mostecká</v>
      </c>
      <c r="F76" s="415"/>
      <c r="G76" s="415"/>
      <c r="H76" s="415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1" customFormat="1" ht="12" customHeight="1">
      <c r="B77" s="23"/>
      <c r="C77" s="31" t="s">
        <v>195</v>
      </c>
      <c r="D77" s="24"/>
      <c r="E77" s="24"/>
      <c r="F77" s="24"/>
      <c r="G77" s="24"/>
      <c r="H77" s="24"/>
      <c r="I77" s="24"/>
      <c r="J77" s="24"/>
      <c r="K77" s="24"/>
      <c r="L77" s="22"/>
    </row>
    <row r="78" spans="1:31" s="2" customFormat="1" ht="16.5" customHeight="1">
      <c r="A78" s="36"/>
      <c r="B78" s="37"/>
      <c r="C78" s="38"/>
      <c r="D78" s="38"/>
      <c r="E78" s="414" t="s">
        <v>689</v>
      </c>
      <c r="F78" s="417"/>
      <c r="G78" s="417"/>
      <c r="H78" s="417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197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87" t="str">
        <f>E11</f>
        <v>SO 09 - Kanalizace splašková</v>
      </c>
      <c r="F80" s="417"/>
      <c r="G80" s="417"/>
      <c r="H80" s="417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F14</f>
        <v xml:space="preserve"> </v>
      </c>
      <c r="G82" s="38"/>
      <c r="H82" s="38"/>
      <c r="I82" s="31" t="s">
        <v>23</v>
      </c>
      <c r="J82" s="61" t="str">
        <f>IF(J14="","",J14)</f>
        <v>5. 4. 2022</v>
      </c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E17</f>
        <v>Statutární město Chomutov</v>
      </c>
      <c r="G84" s="38"/>
      <c r="H84" s="38"/>
      <c r="I84" s="31" t="s">
        <v>31</v>
      </c>
      <c r="J84" s="34" t="str">
        <f>E23</f>
        <v>Refuel s.r.o.</v>
      </c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IF(E20="","",E20)</f>
        <v>Vyplň údaj</v>
      </c>
      <c r="G85" s="38"/>
      <c r="H85" s="38"/>
      <c r="I85" s="31" t="s">
        <v>36</v>
      </c>
      <c r="J85" s="34" t="str">
        <f>E26</f>
        <v xml:space="preserve"> 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53"/>
      <c r="B87" s="154"/>
      <c r="C87" s="155" t="s">
        <v>212</v>
      </c>
      <c r="D87" s="156" t="s">
        <v>58</v>
      </c>
      <c r="E87" s="156" t="s">
        <v>54</v>
      </c>
      <c r="F87" s="156" t="s">
        <v>55</v>
      </c>
      <c r="G87" s="156" t="s">
        <v>213</v>
      </c>
      <c r="H87" s="156" t="s">
        <v>214</v>
      </c>
      <c r="I87" s="156" t="s">
        <v>215</v>
      </c>
      <c r="J87" s="156" t="s">
        <v>203</v>
      </c>
      <c r="K87" s="157" t="s">
        <v>216</v>
      </c>
      <c r="L87" s="158"/>
      <c r="M87" s="70" t="s">
        <v>19</v>
      </c>
      <c r="N87" s="71" t="s">
        <v>43</v>
      </c>
      <c r="O87" s="71" t="s">
        <v>217</v>
      </c>
      <c r="P87" s="71" t="s">
        <v>218</v>
      </c>
      <c r="Q87" s="71" t="s">
        <v>219</v>
      </c>
      <c r="R87" s="71" t="s">
        <v>220</v>
      </c>
      <c r="S87" s="71" t="s">
        <v>221</v>
      </c>
      <c r="T87" s="72" t="s">
        <v>222</v>
      </c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</row>
    <row r="88" spans="1:65" s="2" customFormat="1" ht="22.9" customHeight="1">
      <c r="A88" s="36"/>
      <c r="B88" s="37"/>
      <c r="C88" s="77" t="s">
        <v>223</v>
      </c>
      <c r="D88" s="38"/>
      <c r="E88" s="38"/>
      <c r="F88" s="38"/>
      <c r="G88" s="38"/>
      <c r="H88" s="38"/>
      <c r="I88" s="38"/>
      <c r="J88" s="159">
        <f>BK88</f>
        <v>0</v>
      </c>
      <c r="K88" s="38"/>
      <c r="L88" s="41"/>
      <c r="M88" s="73"/>
      <c r="N88" s="160"/>
      <c r="O88" s="74"/>
      <c r="P88" s="161">
        <f>P89</f>
        <v>0</v>
      </c>
      <c r="Q88" s="74"/>
      <c r="R88" s="161">
        <f>R89</f>
        <v>3.9402454000000002</v>
      </c>
      <c r="S88" s="74"/>
      <c r="T88" s="162">
        <f>T89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72</v>
      </c>
      <c r="AU88" s="19" t="s">
        <v>204</v>
      </c>
      <c r="BK88" s="163">
        <f>BK89</f>
        <v>0</v>
      </c>
    </row>
    <row r="89" spans="1:65" s="12" customFormat="1" ht="25.9" customHeight="1">
      <c r="B89" s="164"/>
      <c r="C89" s="165"/>
      <c r="D89" s="166" t="s">
        <v>72</v>
      </c>
      <c r="E89" s="167" t="s">
        <v>572</v>
      </c>
      <c r="F89" s="167" t="s">
        <v>573</v>
      </c>
      <c r="G89" s="165"/>
      <c r="H89" s="165"/>
      <c r="I89" s="168"/>
      <c r="J89" s="169">
        <f>BK89</f>
        <v>0</v>
      </c>
      <c r="K89" s="165"/>
      <c r="L89" s="170"/>
      <c r="M89" s="171"/>
      <c r="N89" s="172"/>
      <c r="O89" s="172"/>
      <c r="P89" s="173">
        <f>P90+P97</f>
        <v>0</v>
      </c>
      <c r="Q89" s="172"/>
      <c r="R89" s="173">
        <f>R90+R97</f>
        <v>3.9402454000000002</v>
      </c>
      <c r="S89" s="172"/>
      <c r="T89" s="174">
        <f>T90+T97</f>
        <v>0</v>
      </c>
      <c r="AR89" s="175" t="s">
        <v>80</v>
      </c>
      <c r="AT89" s="176" t="s">
        <v>72</v>
      </c>
      <c r="AU89" s="176" t="s">
        <v>73</v>
      </c>
      <c r="AY89" s="175" t="s">
        <v>226</v>
      </c>
      <c r="BK89" s="177">
        <f>BK90+BK97</f>
        <v>0</v>
      </c>
    </row>
    <row r="90" spans="1:65" s="12" customFormat="1" ht="22.9" customHeight="1">
      <c r="B90" s="164"/>
      <c r="C90" s="165"/>
      <c r="D90" s="166" t="s">
        <v>72</v>
      </c>
      <c r="E90" s="178" t="s">
        <v>281</v>
      </c>
      <c r="F90" s="178" t="s">
        <v>719</v>
      </c>
      <c r="G90" s="165"/>
      <c r="H90" s="165"/>
      <c r="I90" s="168"/>
      <c r="J90" s="179">
        <f>BK90</f>
        <v>0</v>
      </c>
      <c r="K90" s="165"/>
      <c r="L90" s="170"/>
      <c r="M90" s="171"/>
      <c r="N90" s="172"/>
      <c r="O90" s="172"/>
      <c r="P90" s="173">
        <f>SUM(P91:P96)</f>
        <v>0</v>
      </c>
      <c r="Q90" s="172"/>
      <c r="R90" s="173">
        <f>SUM(R91:R96)</f>
        <v>3.9402454000000002</v>
      </c>
      <c r="S90" s="172"/>
      <c r="T90" s="174">
        <f>SUM(T91:T96)</f>
        <v>0</v>
      </c>
      <c r="AR90" s="175" t="s">
        <v>80</v>
      </c>
      <c r="AT90" s="176" t="s">
        <v>72</v>
      </c>
      <c r="AU90" s="176" t="s">
        <v>80</v>
      </c>
      <c r="AY90" s="175" t="s">
        <v>226</v>
      </c>
      <c r="BK90" s="177">
        <f>SUM(BK91:BK96)</f>
        <v>0</v>
      </c>
    </row>
    <row r="91" spans="1:65" s="2" customFormat="1" ht="16.5" customHeight="1">
      <c r="A91" s="36"/>
      <c r="B91" s="37"/>
      <c r="C91" s="180" t="s">
        <v>80</v>
      </c>
      <c r="D91" s="180" t="s">
        <v>229</v>
      </c>
      <c r="E91" s="181" t="s">
        <v>5977</v>
      </c>
      <c r="F91" s="182" t="s">
        <v>5978</v>
      </c>
      <c r="G91" s="183" t="s">
        <v>328</v>
      </c>
      <c r="H91" s="184">
        <v>6.5</v>
      </c>
      <c r="I91" s="185"/>
      <c r="J91" s="186">
        <f>ROUND(I91*H91,2)</f>
        <v>0</v>
      </c>
      <c r="K91" s="182" t="s">
        <v>233</v>
      </c>
      <c r="L91" s="41"/>
      <c r="M91" s="187" t="s">
        <v>19</v>
      </c>
      <c r="N91" s="188" t="s">
        <v>44</v>
      </c>
      <c r="O91" s="66"/>
      <c r="P91" s="189">
        <f>O91*H91</f>
        <v>0</v>
      </c>
      <c r="Q91" s="189">
        <v>0.43819160000000001</v>
      </c>
      <c r="R91" s="189">
        <f>Q91*H91</f>
        <v>2.8482454000000001</v>
      </c>
      <c r="S91" s="189">
        <v>0</v>
      </c>
      <c r="T91" s="190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91" t="s">
        <v>143</v>
      </c>
      <c r="AT91" s="191" t="s">
        <v>229</v>
      </c>
      <c r="AU91" s="191" t="s">
        <v>82</v>
      </c>
      <c r="AY91" s="19" t="s">
        <v>226</v>
      </c>
      <c r="BE91" s="192">
        <f>IF(N91="základní",J91,0)</f>
        <v>0</v>
      </c>
      <c r="BF91" s="192">
        <f>IF(N91="snížená",J91,0)</f>
        <v>0</v>
      </c>
      <c r="BG91" s="192">
        <f>IF(N91="zákl. přenesená",J91,0)</f>
        <v>0</v>
      </c>
      <c r="BH91" s="192">
        <f>IF(N91="sníž. přenesená",J91,0)</f>
        <v>0</v>
      </c>
      <c r="BI91" s="192">
        <f>IF(N91="nulová",J91,0)</f>
        <v>0</v>
      </c>
      <c r="BJ91" s="19" t="s">
        <v>80</v>
      </c>
      <c r="BK91" s="192">
        <f>ROUND(I91*H91,2)</f>
        <v>0</v>
      </c>
      <c r="BL91" s="19" t="s">
        <v>143</v>
      </c>
      <c r="BM91" s="191" t="s">
        <v>5979</v>
      </c>
    </row>
    <row r="92" spans="1:65" s="2" customFormat="1" ht="11.25">
      <c r="A92" s="36"/>
      <c r="B92" s="37"/>
      <c r="C92" s="38"/>
      <c r="D92" s="193" t="s">
        <v>236</v>
      </c>
      <c r="E92" s="38"/>
      <c r="F92" s="194" t="s">
        <v>5980</v>
      </c>
      <c r="G92" s="38"/>
      <c r="H92" s="38"/>
      <c r="I92" s="195"/>
      <c r="J92" s="38"/>
      <c r="K92" s="38"/>
      <c r="L92" s="41"/>
      <c r="M92" s="196"/>
      <c r="N92" s="197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236</v>
      </c>
      <c r="AU92" s="19" t="s">
        <v>82</v>
      </c>
    </row>
    <row r="93" spans="1:65" s="13" customFormat="1" ht="11.25">
      <c r="B93" s="198"/>
      <c r="C93" s="199"/>
      <c r="D93" s="200" t="s">
        <v>238</v>
      </c>
      <c r="E93" s="201" t="s">
        <v>19</v>
      </c>
      <c r="F93" s="202" t="s">
        <v>5981</v>
      </c>
      <c r="G93" s="199"/>
      <c r="H93" s="201" t="s">
        <v>19</v>
      </c>
      <c r="I93" s="203"/>
      <c r="J93" s="199"/>
      <c r="K93" s="199"/>
      <c r="L93" s="204"/>
      <c r="M93" s="205"/>
      <c r="N93" s="206"/>
      <c r="O93" s="206"/>
      <c r="P93" s="206"/>
      <c r="Q93" s="206"/>
      <c r="R93" s="206"/>
      <c r="S93" s="206"/>
      <c r="T93" s="207"/>
      <c r="AT93" s="208" t="s">
        <v>238</v>
      </c>
      <c r="AU93" s="208" t="s">
        <v>82</v>
      </c>
      <c r="AV93" s="13" t="s">
        <v>80</v>
      </c>
      <c r="AW93" s="13" t="s">
        <v>35</v>
      </c>
      <c r="AX93" s="13" t="s">
        <v>73</v>
      </c>
      <c r="AY93" s="208" t="s">
        <v>226</v>
      </c>
    </row>
    <row r="94" spans="1:65" s="14" customFormat="1" ht="11.25">
      <c r="B94" s="209"/>
      <c r="C94" s="210"/>
      <c r="D94" s="200" t="s">
        <v>238</v>
      </c>
      <c r="E94" s="211" t="s">
        <v>19</v>
      </c>
      <c r="F94" s="212" t="s">
        <v>5982</v>
      </c>
      <c r="G94" s="210"/>
      <c r="H94" s="213">
        <v>6.5</v>
      </c>
      <c r="I94" s="214"/>
      <c r="J94" s="210"/>
      <c r="K94" s="210"/>
      <c r="L94" s="215"/>
      <c r="M94" s="216"/>
      <c r="N94" s="217"/>
      <c r="O94" s="217"/>
      <c r="P94" s="217"/>
      <c r="Q94" s="217"/>
      <c r="R94" s="217"/>
      <c r="S94" s="217"/>
      <c r="T94" s="218"/>
      <c r="AT94" s="219" t="s">
        <v>238</v>
      </c>
      <c r="AU94" s="219" t="s">
        <v>82</v>
      </c>
      <c r="AV94" s="14" t="s">
        <v>82</v>
      </c>
      <c r="AW94" s="14" t="s">
        <v>35</v>
      </c>
      <c r="AX94" s="14" t="s">
        <v>73</v>
      </c>
      <c r="AY94" s="219" t="s">
        <v>226</v>
      </c>
    </row>
    <row r="95" spans="1:65" s="15" customFormat="1" ht="11.25">
      <c r="B95" s="220"/>
      <c r="C95" s="221"/>
      <c r="D95" s="200" t="s">
        <v>238</v>
      </c>
      <c r="E95" s="222" t="s">
        <v>19</v>
      </c>
      <c r="F95" s="223" t="s">
        <v>241</v>
      </c>
      <c r="G95" s="221"/>
      <c r="H95" s="224">
        <v>6.5</v>
      </c>
      <c r="I95" s="225"/>
      <c r="J95" s="221"/>
      <c r="K95" s="221"/>
      <c r="L95" s="226"/>
      <c r="M95" s="227"/>
      <c r="N95" s="228"/>
      <c r="O95" s="228"/>
      <c r="P95" s="228"/>
      <c r="Q95" s="228"/>
      <c r="R95" s="228"/>
      <c r="S95" s="228"/>
      <c r="T95" s="229"/>
      <c r="AT95" s="230" t="s">
        <v>238</v>
      </c>
      <c r="AU95" s="230" t="s">
        <v>82</v>
      </c>
      <c r="AV95" s="15" t="s">
        <v>143</v>
      </c>
      <c r="AW95" s="15" t="s">
        <v>35</v>
      </c>
      <c r="AX95" s="15" t="s">
        <v>80</v>
      </c>
      <c r="AY95" s="230" t="s">
        <v>226</v>
      </c>
    </row>
    <row r="96" spans="1:65" s="2" customFormat="1" ht="16.5" customHeight="1">
      <c r="A96" s="36"/>
      <c r="B96" s="37"/>
      <c r="C96" s="231" t="s">
        <v>82</v>
      </c>
      <c r="D96" s="231" t="s">
        <v>242</v>
      </c>
      <c r="E96" s="232" t="s">
        <v>5983</v>
      </c>
      <c r="F96" s="233" t="s">
        <v>5984</v>
      </c>
      <c r="G96" s="234" t="s">
        <v>328</v>
      </c>
      <c r="H96" s="235">
        <v>6.5</v>
      </c>
      <c r="I96" s="236"/>
      <c r="J96" s="237">
        <f>ROUND(I96*H96,2)</f>
        <v>0</v>
      </c>
      <c r="K96" s="233" t="s">
        <v>19</v>
      </c>
      <c r="L96" s="238"/>
      <c r="M96" s="239" t="s">
        <v>19</v>
      </c>
      <c r="N96" s="240" t="s">
        <v>44</v>
      </c>
      <c r="O96" s="66"/>
      <c r="P96" s="189">
        <f>O96*H96</f>
        <v>0</v>
      </c>
      <c r="Q96" s="189">
        <v>0.16800000000000001</v>
      </c>
      <c r="R96" s="189">
        <f>Q96*H96</f>
        <v>1.0920000000000001</v>
      </c>
      <c r="S96" s="189">
        <v>0</v>
      </c>
      <c r="T96" s="190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91" t="s">
        <v>275</v>
      </c>
      <c r="AT96" s="191" t="s">
        <v>242</v>
      </c>
      <c r="AU96" s="191" t="s">
        <v>82</v>
      </c>
      <c r="AY96" s="19" t="s">
        <v>226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9" t="s">
        <v>80</v>
      </c>
      <c r="BK96" s="192">
        <f>ROUND(I96*H96,2)</f>
        <v>0</v>
      </c>
      <c r="BL96" s="19" t="s">
        <v>143</v>
      </c>
      <c r="BM96" s="191" t="s">
        <v>5985</v>
      </c>
    </row>
    <row r="97" spans="1:65" s="12" customFormat="1" ht="22.9" customHeight="1">
      <c r="B97" s="164"/>
      <c r="C97" s="165"/>
      <c r="D97" s="166" t="s">
        <v>72</v>
      </c>
      <c r="E97" s="178" t="s">
        <v>587</v>
      </c>
      <c r="F97" s="178" t="s">
        <v>588</v>
      </c>
      <c r="G97" s="165"/>
      <c r="H97" s="165"/>
      <c r="I97" s="168"/>
      <c r="J97" s="179">
        <f>BK97</f>
        <v>0</v>
      </c>
      <c r="K97" s="165"/>
      <c r="L97" s="170"/>
      <c r="M97" s="171"/>
      <c r="N97" s="172"/>
      <c r="O97" s="172"/>
      <c r="P97" s="173">
        <f>SUM(P98:P99)</f>
        <v>0</v>
      </c>
      <c r="Q97" s="172"/>
      <c r="R97" s="173">
        <f>SUM(R98:R99)</f>
        <v>0</v>
      </c>
      <c r="S97" s="172"/>
      <c r="T97" s="174">
        <f>SUM(T98:T99)</f>
        <v>0</v>
      </c>
      <c r="AR97" s="175" t="s">
        <v>80</v>
      </c>
      <c r="AT97" s="176" t="s">
        <v>72</v>
      </c>
      <c r="AU97" s="176" t="s">
        <v>80</v>
      </c>
      <c r="AY97" s="175" t="s">
        <v>226</v>
      </c>
      <c r="BK97" s="177">
        <f>SUM(BK98:BK99)</f>
        <v>0</v>
      </c>
    </row>
    <row r="98" spans="1:65" s="2" customFormat="1" ht="24.2" customHeight="1">
      <c r="A98" s="36"/>
      <c r="B98" s="37"/>
      <c r="C98" s="180" t="s">
        <v>90</v>
      </c>
      <c r="D98" s="180" t="s">
        <v>229</v>
      </c>
      <c r="E98" s="181" t="s">
        <v>2701</v>
      </c>
      <c r="F98" s="182" t="s">
        <v>2702</v>
      </c>
      <c r="G98" s="183" t="s">
        <v>245</v>
      </c>
      <c r="H98" s="184">
        <v>3.94</v>
      </c>
      <c r="I98" s="185"/>
      <c r="J98" s="186">
        <f>ROUND(I98*H98,2)</f>
        <v>0</v>
      </c>
      <c r="K98" s="182" t="s">
        <v>233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143</v>
      </c>
      <c r="AT98" s="191" t="s">
        <v>229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143</v>
      </c>
      <c r="BM98" s="191" t="s">
        <v>5986</v>
      </c>
    </row>
    <row r="99" spans="1:65" s="2" customFormat="1" ht="11.25">
      <c r="A99" s="36"/>
      <c r="B99" s="37"/>
      <c r="C99" s="38"/>
      <c r="D99" s="193" t="s">
        <v>236</v>
      </c>
      <c r="E99" s="38"/>
      <c r="F99" s="194" t="s">
        <v>2704</v>
      </c>
      <c r="G99" s="38"/>
      <c r="H99" s="38"/>
      <c r="I99" s="195"/>
      <c r="J99" s="38"/>
      <c r="K99" s="38"/>
      <c r="L99" s="41"/>
      <c r="M99" s="241"/>
      <c r="N99" s="242"/>
      <c r="O99" s="243"/>
      <c r="P99" s="243"/>
      <c r="Q99" s="243"/>
      <c r="R99" s="243"/>
      <c r="S99" s="243"/>
      <c r="T99" s="244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236</v>
      </c>
      <c r="AU99" s="19" t="s">
        <v>82</v>
      </c>
    </row>
    <row r="100" spans="1:65" s="2" customFormat="1" ht="6.95" customHeight="1">
      <c r="A100" s="36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41"/>
      <c r="M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</sheetData>
  <sheetProtection algorithmName="SHA-512" hashValue="lSywNtENdjXKFYX7pFsTzDkYa3LZa3/uTr4KmcK2/3iXrl94qfPAAZOqFVJRZc9B0Ac3EHDfcDcJ75DVwv/Kcg==" saltValue="sVAQglQO0KbNyebEzRhzZBdqhH4ZV6BmK0FLAXbaxjoCg61gzVrEaTdZz/ss20KTeE+J8erfslfp8QbEBWI3yw==" spinCount="100000" sheet="1" objects="1" scenarios="1" formatColumns="0" formatRows="0" autoFilter="0"/>
  <autoFilter ref="C87:K99" xr:uid="{00000000-0009-0000-0000-00001F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F00-000000000000}"/>
    <hyperlink ref="F99" r:id="rId2" xr:uid="{00000000-0004-0000-1F00-000001000000}"/>
  </hyperlinks>
  <pageMargins left="0.39370078740157483" right="0.39370078740157483" top="0.39370078740157483" bottom="0.39370078740157483" header="0" footer="0"/>
  <pageSetup paperSize="9" scale="84" fitToHeight="100" orientation="landscape" r:id="rId3"/>
  <headerFooter>
    <oddFooter>&amp;CStrana &amp;P z &amp;N</oddFooter>
  </headerFooter>
  <drawing r:id="rId4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BM1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189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5987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ROUND((SUM(BE94:BE185)),  2)</f>
        <v>0</v>
      </c>
      <c r="G35" s="36"/>
      <c r="H35" s="36"/>
      <c r="I35" s="126">
        <v>0.21</v>
      </c>
      <c r="J35" s="125">
        <f>ROUND(((SUM(BE94:BE185))*I35),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ROUND((SUM(BF94:BF185)),  2)</f>
        <v>0</v>
      </c>
      <c r="G36" s="36"/>
      <c r="H36" s="36"/>
      <c r="I36" s="126">
        <v>0.15</v>
      </c>
      <c r="J36" s="125">
        <f>ROUND(((SUM(BF94:BF185))*I36),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ROUND((SUM(BG94:BG185)),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ROUND((SUM(BH94:BH185)),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ROUND((SUM(BI94:BI185)),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10 - NN rozvody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205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3369</v>
      </c>
      <c r="E65" s="150"/>
      <c r="F65" s="150"/>
      <c r="G65" s="150"/>
      <c r="H65" s="150"/>
      <c r="I65" s="150"/>
      <c r="J65" s="151">
        <f>J96</f>
        <v>0</v>
      </c>
      <c r="K65" s="98"/>
      <c r="L65" s="152"/>
    </row>
    <row r="66" spans="1:31" s="9" customFormat="1" ht="24.95" customHeight="1">
      <c r="B66" s="142"/>
      <c r="C66" s="143"/>
      <c r="D66" s="144" t="s">
        <v>3371</v>
      </c>
      <c r="E66" s="145"/>
      <c r="F66" s="145"/>
      <c r="G66" s="145"/>
      <c r="H66" s="145"/>
      <c r="I66" s="145"/>
      <c r="J66" s="146">
        <f>J139</f>
        <v>0</v>
      </c>
      <c r="K66" s="143"/>
      <c r="L66" s="147"/>
    </row>
    <row r="67" spans="1:31" s="10" customFormat="1" ht="19.899999999999999" customHeight="1">
      <c r="B67" s="148"/>
      <c r="C67" s="98"/>
      <c r="D67" s="149" t="s">
        <v>3374</v>
      </c>
      <c r="E67" s="150"/>
      <c r="F67" s="150"/>
      <c r="G67" s="150"/>
      <c r="H67" s="150"/>
      <c r="I67" s="150"/>
      <c r="J67" s="151">
        <f>J140</f>
        <v>0</v>
      </c>
      <c r="K67" s="98"/>
      <c r="L67" s="152"/>
    </row>
    <row r="68" spans="1:31" s="9" customFormat="1" ht="24.95" customHeight="1">
      <c r="B68" s="142"/>
      <c r="C68" s="143"/>
      <c r="D68" s="144" t="s">
        <v>3373</v>
      </c>
      <c r="E68" s="145"/>
      <c r="F68" s="145"/>
      <c r="G68" s="145"/>
      <c r="H68" s="145"/>
      <c r="I68" s="145"/>
      <c r="J68" s="146">
        <f>J162</f>
        <v>0</v>
      </c>
      <c r="K68" s="143"/>
      <c r="L68" s="147"/>
    </row>
    <row r="69" spans="1:31" s="9" customFormat="1" ht="24.95" customHeight="1">
      <c r="B69" s="142"/>
      <c r="C69" s="143"/>
      <c r="D69" s="144" t="s">
        <v>679</v>
      </c>
      <c r="E69" s="145"/>
      <c r="F69" s="145"/>
      <c r="G69" s="145"/>
      <c r="H69" s="145"/>
      <c r="I69" s="145"/>
      <c r="J69" s="146">
        <f>J168</f>
        <v>0</v>
      </c>
      <c r="K69" s="143"/>
      <c r="L69" s="147"/>
    </row>
    <row r="70" spans="1:31" s="10" customFormat="1" ht="19.899999999999999" customHeight="1">
      <c r="B70" s="148"/>
      <c r="C70" s="98"/>
      <c r="D70" s="149" t="s">
        <v>3375</v>
      </c>
      <c r="E70" s="150"/>
      <c r="F70" s="150"/>
      <c r="G70" s="150"/>
      <c r="H70" s="150"/>
      <c r="I70" s="150"/>
      <c r="J70" s="151">
        <f>J169</f>
        <v>0</v>
      </c>
      <c r="K70" s="98"/>
      <c r="L70" s="152"/>
    </row>
    <row r="71" spans="1:31" s="10" customFormat="1" ht="19.899999999999999" customHeight="1">
      <c r="B71" s="148"/>
      <c r="C71" s="98"/>
      <c r="D71" s="149" t="s">
        <v>5562</v>
      </c>
      <c r="E71" s="150"/>
      <c r="F71" s="150"/>
      <c r="G71" s="150"/>
      <c r="H71" s="150"/>
      <c r="I71" s="150"/>
      <c r="J71" s="151">
        <f>J176</f>
        <v>0</v>
      </c>
      <c r="K71" s="98"/>
      <c r="L71" s="152"/>
    </row>
    <row r="72" spans="1:31" s="10" customFormat="1" ht="19.899999999999999" customHeight="1">
      <c r="B72" s="148"/>
      <c r="C72" s="98"/>
      <c r="D72" s="149" t="s">
        <v>3376</v>
      </c>
      <c r="E72" s="150"/>
      <c r="F72" s="150"/>
      <c r="G72" s="150"/>
      <c r="H72" s="150"/>
      <c r="I72" s="150"/>
      <c r="J72" s="151">
        <f>J179</f>
        <v>0</v>
      </c>
      <c r="K72" s="98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211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4" t="s">
        <v>689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197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10 - NN rozvody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P95+P139+P162+P168</f>
        <v>0</v>
      </c>
      <c r="Q94" s="74"/>
      <c r="R94" s="161">
        <f>R95+R139+R162+R168</f>
        <v>0.50872200000000012</v>
      </c>
      <c r="S94" s="74"/>
      <c r="T94" s="162">
        <f>T95+T139+T162+T168</f>
        <v>0.1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BK95+BK139+BK162+BK168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224</v>
      </c>
      <c r="F95" s="167" t="s">
        <v>225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</f>
        <v>0</v>
      </c>
      <c r="Q95" s="172"/>
      <c r="R95" s="173">
        <f>R96</f>
        <v>0.34253000000000011</v>
      </c>
      <c r="S95" s="172"/>
      <c r="T95" s="174">
        <f>T96</f>
        <v>0.1</v>
      </c>
      <c r="AR95" s="175" t="s">
        <v>82</v>
      </c>
      <c r="AT95" s="176" t="s">
        <v>72</v>
      </c>
      <c r="AU95" s="176" t="s">
        <v>73</v>
      </c>
      <c r="AY95" s="175" t="s">
        <v>226</v>
      </c>
      <c r="BK95" s="177">
        <f>BK96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3377</v>
      </c>
      <c r="F96" s="178" t="s">
        <v>3378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SUM(P97:P138)</f>
        <v>0</v>
      </c>
      <c r="Q96" s="172"/>
      <c r="R96" s="173">
        <f>SUM(R97:R138)</f>
        <v>0.34253000000000011</v>
      </c>
      <c r="S96" s="172"/>
      <c r="T96" s="174">
        <f>SUM(T97:T138)</f>
        <v>0.1</v>
      </c>
      <c r="AR96" s="175" t="s">
        <v>82</v>
      </c>
      <c r="AT96" s="176" t="s">
        <v>72</v>
      </c>
      <c r="AU96" s="176" t="s">
        <v>80</v>
      </c>
      <c r="AY96" s="175" t="s">
        <v>226</v>
      </c>
      <c r="BK96" s="177">
        <f>SUM(BK97:BK138)</f>
        <v>0</v>
      </c>
    </row>
    <row r="97" spans="1:65" s="2" customFormat="1" ht="24.2" customHeight="1">
      <c r="A97" s="36"/>
      <c r="B97" s="37"/>
      <c r="C97" s="180" t="s">
        <v>80</v>
      </c>
      <c r="D97" s="180" t="s">
        <v>229</v>
      </c>
      <c r="E97" s="181" t="s">
        <v>5585</v>
      </c>
      <c r="F97" s="182" t="s">
        <v>5586</v>
      </c>
      <c r="G97" s="183" t="s">
        <v>328</v>
      </c>
      <c r="H97" s="184">
        <v>150</v>
      </c>
      <c r="I97" s="185"/>
      <c r="J97" s="186">
        <f>ROUND(I97*H97,2)</f>
        <v>0</v>
      </c>
      <c r="K97" s="182" t="s">
        <v>233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234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234</v>
      </c>
      <c r="BM97" s="191" t="s">
        <v>5988</v>
      </c>
    </row>
    <row r="98" spans="1:65" s="2" customFormat="1" ht="11.25">
      <c r="A98" s="36"/>
      <c r="B98" s="37"/>
      <c r="C98" s="38"/>
      <c r="D98" s="193" t="s">
        <v>236</v>
      </c>
      <c r="E98" s="38"/>
      <c r="F98" s="194" t="s">
        <v>5588</v>
      </c>
      <c r="G98" s="38"/>
      <c r="H98" s="38"/>
      <c r="I98" s="195"/>
      <c r="J98" s="38"/>
      <c r="K98" s="38"/>
      <c r="L98" s="41"/>
      <c r="M98" s="196"/>
      <c r="N98" s="197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236</v>
      </c>
      <c r="AU98" s="19" t="s">
        <v>82</v>
      </c>
    </row>
    <row r="99" spans="1:65" s="2" customFormat="1" ht="16.5" customHeight="1">
      <c r="A99" s="36"/>
      <c r="B99" s="37"/>
      <c r="C99" s="231" t="s">
        <v>82</v>
      </c>
      <c r="D99" s="231" t="s">
        <v>242</v>
      </c>
      <c r="E99" s="232" t="s">
        <v>5589</v>
      </c>
      <c r="F99" s="233" t="s">
        <v>5590</v>
      </c>
      <c r="G99" s="234" t="s">
        <v>328</v>
      </c>
      <c r="H99" s="235">
        <v>165</v>
      </c>
      <c r="I99" s="236"/>
      <c r="J99" s="237">
        <f>ROUND(I99*H99,2)</f>
        <v>0</v>
      </c>
      <c r="K99" s="233" t="s">
        <v>233</v>
      </c>
      <c r="L99" s="238"/>
      <c r="M99" s="239" t="s">
        <v>19</v>
      </c>
      <c r="N99" s="240" t="s">
        <v>44</v>
      </c>
      <c r="O99" s="66"/>
      <c r="P99" s="189">
        <f>O99*H99</f>
        <v>0</v>
      </c>
      <c r="Q99" s="189">
        <v>6.4000000000000005E-4</v>
      </c>
      <c r="R99" s="189">
        <f>Q99*H99</f>
        <v>0.10560000000000001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246</v>
      </c>
      <c r="AT99" s="191" t="s">
        <v>242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234</v>
      </c>
      <c r="BM99" s="191" t="s">
        <v>5989</v>
      </c>
    </row>
    <row r="100" spans="1:65" s="2" customFormat="1" ht="19.5">
      <c r="A100" s="36"/>
      <c r="B100" s="37"/>
      <c r="C100" s="38"/>
      <c r="D100" s="200" t="s">
        <v>737</v>
      </c>
      <c r="E100" s="38"/>
      <c r="F100" s="249" t="s">
        <v>5990</v>
      </c>
      <c r="G100" s="38"/>
      <c r="H100" s="38"/>
      <c r="I100" s="195"/>
      <c r="J100" s="38"/>
      <c r="K100" s="38"/>
      <c r="L100" s="41"/>
      <c r="M100" s="196"/>
      <c r="N100" s="197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737</v>
      </c>
      <c r="AU100" s="19" t="s">
        <v>82</v>
      </c>
    </row>
    <row r="101" spans="1:65" s="14" customFormat="1" ht="11.25">
      <c r="B101" s="209"/>
      <c r="C101" s="210"/>
      <c r="D101" s="200" t="s">
        <v>238</v>
      </c>
      <c r="E101" s="210"/>
      <c r="F101" s="212" t="s">
        <v>5991</v>
      </c>
      <c r="G101" s="210"/>
      <c r="H101" s="213">
        <v>165</v>
      </c>
      <c r="I101" s="214"/>
      <c r="J101" s="210"/>
      <c r="K101" s="210"/>
      <c r="L101" s="215"/>
      <c r="M101" s="216"/>
      <c r="N101" s="217"/>
      <c r="O101" s="217"/>
      <c r="P101" s="217"/>
      <c r="Q101" s="217"/>
      <c r="R101" s="217"/>
      <c r="S101" s="217"/>
      <c r="T101" s="218"/>
      <c r="AT101" s="219" t="s">
        <v>238</v>
      </c>
      <c r="AU101" s="219" t="s">
        <v>82</v>
      </c>
      <c r="AV101" s="14" t="s">
        <v>82</v>
      </c>
      <c r="AW101" s="14" t="s">
        <v>4</v>
      </c>
      <c r="AX101" s="14" t="s">
        <v>80</v>
      </c>
      <c r="AY101" s="219" t="s">
        <v>226</v>
      </c>
    </row>
    <row r="102" spans="1:65" s="2" customFormat="1" ht="24.2" customHeight="1">
      <c r="A102" s="36"/>
      <c r="B102" s="37"/>
      <c r="C102" s="180" t="s">
        <v>90</v>
      </c>
      <c r="D102" s="180" t="s">
        <v>229</v>
      </c>
      <c r="E102" s="181" t="s">
        <v>5992</v>
      </c>
      <c r="F102" s="182" t="s">
        <v>5993</v>
      </c>
      <c r="G102" s="183" t="s">
        <v>328</v>
      </c>
      <c r="H102" s="184">
        <v>15</v>
      </c>
      <c r="I102" s="185"/>
      <c r="J102" s="186">
        <f>ROUND(I102*H102,2)</f>
        <v>0</v>
      </c>
      <c r="K102" s="182" t="s">
        <v>233</v>
      </c>
      <c r="L102" s="41"/>
      <c r="M102" s="187" t="s">
        <v>19</v>
      </c>
      <c r="N102" s="188" t="s">
        <v>44</v>
      </c>
      <c r="O102" s="66"/>
      <c r="P102" s="189">
        <f>O102*H102</f>
        <v>0</v>
      </c>
      <c r="Q102" s="189">
        <v>0</v>
      </c>
      <c r="R102" s="189">
        <f>Q102*H102</f>
        <v>0</v>
      </c>
      <c r="S102" s="189">
        <v>0</v>
      </c>
      <c r="T102" s="190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91" t="s">
        <v>234</v>
      </c>
      <c r="AT102" s="191" t="s">
        <v>229</v>
      </c>
      <c r="AU102" s="191" t="s">
        <v>82</v>
      </c>
      <c r="AY102" s="19" t="s">
        <v>226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9" t="s">
        <v>80</v>
      </c>
      <c r="BK102" s="192">
        <f>ROUND(I102*H102,2)</f>
        <v>0</v>
      </c>
      <c r="BL102" s="19" t="s">
        <v>234</v>
      </c>
      <c r="BM102" s="191" t="s">
        <v>5994</v>
      </c>
    </row>
    <row r="103" spans="1:65" s="2" customFormat="1" ht="11.25">
      <c r="A103" s="36"/>
      <c r="B103" s="37"/>
      <c r="C103" s="38"/>
      <c r="D103" s="193" t="s">
        <v>236</v>
      </c>
      <c r="E103" s="38"/>
      <c r="F103" s="194" t="s">
        <v>5995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236</v>
      </c>
      <c r="AU103" s="19" t="s">
        <v>82</v>
      </c>
    </row>
    <row r="104" spans="1:65" s="2" customFormat="1" ht="16.5" customHeight="1">
      <c r="A104" s="36"/>
      <c r="B104" s="37"/>
      <c r="C104" s="231" t="s">
        <v>143</v>
      </c>
      <c r="D104" s="231" t="s">
        <v>242</v>
      </c>
      <c r="E104" s="232" t="s">
        <v>5996</v>
      </c>
      <c r="F104" s="233" t="s">
        <v>5997</v>
      </c>
      <c r="G104" s="234" t="s">
        <v>328</v>
      </c>
      <c r="H104" s="235">
        <v>16.5</v>
      </c>
      <c r="I104" s="236"/>
      <c r="J104" s="237">
        <f>ROUND(I104*H104,2)</f>
        <v>0</v>
      </c>
      <c r="K104" s="233" t="s">
        <v>233</v>
      </c>
      <c r="L104" s="238"/>
      <c r="M104" s="239" t="s">
        <v>19</v>
      </c>
      <c r="N104" s="240" t="s">
        <v>44</v>
      </c>
      <c r="O104" s="66"/>
      <c r="P104" s="189">
        <f>O104*H104</f>
        <v>0</v>
      </c>
      <c r="Q104" s="189">
        <v>8.9999999999999998E-4</v>
      </c>
      <c r="R104" s="189">
        <f>Q104*H104</f>
        <v>1.485E-2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246</v>
      </c>
      <c r="AT104" s="191" t="s">
        <v>242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234</v>
      </c>
      <c r="BM104" s="191" t="s">
        <v>5998</v>
      </c>
    </row>
    <row r="105" spans="1:65" s="14" customFormat="1" ht="11.25">
      <c r="B105" s="209"/>
      <c r="C105" s="210"/>
      <c r="D105" s="200" t="s">
        <v>238</v>
      </c>
      <c r="E105" s="210"/>
      <c r="F105" s="212" t="s">
        <v>5999</v>
      </c>
      <c r="G105" s="210"/>
      <c r="H105" s="213">
        <v>16.5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238</v>
      </c>
      <c r="AU105" s="219" t="s">
        <v>82</v>
      </c>
      <c r="AV105" s="14" t="s">
        <v>82</v>
      </c>
      <c r="AW105" s="14" t="s">
        <v>4</v>
      </c>
      <c r="AX105" s="14" t="s">
        <v>80</v>
      </c>
      <c r="AY105" s="219" t="s">
        <v>226</v>
      </c>
    </row>
    <row r="106" spans="1:65" s="2" customFormat="1" ht="24.2" customHeight="1">
      <c r="A106" s="36"/>
      <c r="B106" s="37"/>
      <c r="C106" s="180" t="s">
        <v>258</v>
      </c>
      <c r="D106" s="180" t="s">
        <v>229</v>
      </c>
      <c r="E106" s="181" t="s">
        <v>3417</v>
      </c>
      <c r="F106" s="182" t="s">
        <v>3418</v>
      </c>
      <c r="G106" s="183" t="s">
        <v>328</v>
      </c>
      <c r="H106" s="184">
        <v>80</v>
      </c>
      <c r="I106" s="185"/>
      <c r="J106" s="186">
        <f>ROUND(I106*H106,2)</f>
        <v>0</v>
      </c>
      <c r="K106" s="182" t="s">
        <v>233</v>
      </c>
      <c r="L106" s="41"/>
      <c r="M106" s="187" t="s">
        <v>19</v>
      </c>
      <c r="N106" s="188" t="s">
        <v>44</v>
      </c>
      <c r="O106" s="66"/>
      <c r="P106" s="189">
        <f>O106*H106</f>
        <v>0</v>
      </c>
      <c r="Q106" s="189">
        <v>0</v>
      </c>
      <c r="R106" s="189">
        <f>Q106*H106</f>
        <v>0</v>
      </c>
      <c r="S106" s="189">
        <v>0</v>
      </c>
      <c r="T106" s="190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91" t="s">
        <v>234</v>
      </c>
      <c r="AT106" s="191" t="s">
        <v>229</v>
      </c>
      <c r="AU106" s="191" t="s">
        <v>82</v>
      </c>
      <c r="AY106" s="19" t="s">
        <v>226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9" t="s">
        <v>80</v>
      </c>
      <c r="BK106" s="192">
        <f>ROUND(I106*H106,2)</f>
        <v>0</v>
      </c>
      <c r="BL106" s="19" t="s">
        <v>234</v>
      </c>
      <c r="BM106" s="191" t="s">
        <v>6000</v>
      </c>
    </row>
    <row r="107" spans="1:65" s="2" customFormat="1" ht="11.25">
      <c r="A107" s="36"/>
      <c r="B107" s="37"/>
      <c r="C107" s="38"/>
      <c r="D107" s="193" t="s">
        <v>236</v>
      </c>
      <c r="E107" s="38"/>
      <c r="F107" s="194" t="s">
        <v>3420</v>
      </c>
      <c r="G107" s="38"/>
      <c r="H107" s="38"/>
      <c r="I107" s="195"/>
      <c r="J107" s="38"/>
      <c r="K107" s="38"/>
      <c r="L107" s="41"/>
      <c r="M107" s="196"/>
      <c r="N107" s="197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236</v>
      </c>
      <c r="AU107" s="19" t="s">
        <v>82</v>
      </c>
    </row>
    <row r="108" spans="1:65" s="2" customFormat="1" ht="16.5" customHeight="1">
      <c r="A108" s="36"/>
      <c r="B108" s="37"/>
      <c r="C108" s="231" t="s">
        <v>265</v>
      </c>
      <c r="D108" s="231" t="s">
        <v>242</v>
      </c>
      <c r="E108" s="232" t="s">
        <v>3425</v>
      </c>
      <c r="F108" s="233" t="s">
        <v>3426</v>
      </c>
      <c r="G108" s="234" t="s">
        <v>328</v>
      </c>
      <c r="H108" s="235">
        <v>92</v>
      </c>
      <c r="I108" s="236"/>
      <c r="J108" s="237">
        <f>ROUND(I108*H108,2)</f>
        <v>0</v>
      </c>
      <c r="K108" s="233" t="s">
        <v>233</v>
      </c>
      <c r="L108" s="238"/>
      <c r="M108" s="239" t="s">
        <v>19</v>
      </c>
      <c r="N108" s="240" t="s">
        <v>44</v>
      </c>
      <c r="O108" s="66"/>
      <c r="P108" s="189">
        <f>O108*H108</f>
        <v>0</v>
      </c>
      <c r="Q108" s="189">
        <v>2.5000000000000001E-4</v>
      </c>
      <c r="R108" s="189">
        <f>Q108*H108</f>
        <v>2.3E-2</v>
      </c>
      <c r="S108" s="189">
        <v>0</v>
      </c>
      <c r="T108" s="190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91" t="s">
        <v>246</v>
      </c>
      <c r="AT108" s="191" t="s">
        <v>242</v>
      </c>
      <c r="AU108" s="191" t="s">
        <v>82</v>
      </c>
      <c r="AY108" s="19" t="s">
        <v>226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9" t="s">
        <v>80</v>
      </c>
      <c r="BK108" s="192">
        <f>ROUND(I108*H108,2)</f>
        <v>0</v>
      </c>
      <c r="BL108" s="19" t="s">
        <v>234</v>
      </c>
      <c r="BM108" s="191" t="s">
        <v>6001</v>
      </c>
    </row>
    <row r="109" spans="1:65" s="2" customFormat="1" ht="19.5">
      <c r="A109" s="36"/>
      <c r="B109" s="37"/>
      <c r="C109" s="38"/>
      <c r="D109" s="200" t="s">
        <v>737</v>
      </c>
      <c r="E109" s="38"/>
      <c r="F109" s="249" t="s">
        <v>6002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737</v>
      </c>
      <c r="AU109" s="19" t="s">
        <v>82</v>
      </c>
    </row>
    <row r="110" spans="1:65" s="14" customFormat="1" ht="11.25">
      <c r="B110" s="209"/>
      <c r="C110" s="210"/>
      <c r="D110" s="200" t="s">
        <v>238</v>
      </c>
      <c r="E110" s="210"/>
      <c r="F110" s="212" t="s">
        <v>6003</v>
      </c>
      <c r="G110" s="210"/>
      <c r="H110" s="213">
        <v>92</v>
      </c>
      <c r="I110" s="214"/>
      <c r="J110" s="210"/>
      <c r="K110" s="210"/>
      <c r="L110" s="215"/>
      <c r="M110" s="216"/>
      <c r="N110" s="217"/>
      <c r="O110" s="217"/>
      <c r="P110" s="217"/>
      <c r="Q110" s="217"/>
      <c r="R110" s="217"/>
      <c r="S110" s="217"/>
      <c r="T110" s="218"/>
      <c r="AT110" s="219" t="s">
        <v>238</v>
      </c>
      <c r="AU110" s="219" t="s">
        <v>82</v>
      </c>
      <c r="AV110" s="14" t="s">
        <v>82</v>
      </c>
      <c r="AW110" s="14" t="s">
        <v>4</v>
      </c>
      <c r="AX110" s="14" t="s">
        <v>80</v>
      </c>
      <c r="AY110" s="219" t="s">
        <v>226</v>
      </c>
    </row>
    <row r="111" spans="1:65" s="2" customFormat="1" ht="24.2" customHeight="1">
      <c r="A111" s="36"/>
      <c r="B111" s="37"/>
      <c r="C111" s="180" t="s">
        <v>270</v>
      </c>
      <c r="D111" s="180" t="s">
        <v>229</v>
      </c>
      <c r="E111" s="181" t="s">
        <v>6004</v>
      </c>
      <c r="F111" s="182" t="s">
        <v>6005</v>
      </c>
      <c r="G111" s="183" t="s">
        <v>328</v>
      </c>
      <c r="H111" s="184">
        <v>70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234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234</v>
      </c>
      <c r="BM111" s="191" t="s">
        <v>6006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6007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16.5" customHeight="1">
      <c r="A113" s="36"/>
      <c r="B113" s="37"/>
      <c r="C113" s="231" t="s">
        <v>275</v>
      </c>
      <c r="D113" s="231" t="s">
        <v>242</v>
      </c>
      <c r="E113" s="232" t="s">
        <v>6008</v>
      </c>
      <c r="F113" s="233" t="s">
        <v>6009</v>
      </c>
      <c r="G113" s="234" t="s">
        <v>328</v>
      </c>
      <c r="H113" s="235">
        <v>77</v>
      </c>
      <c r="I113" s="236"/>
      <c r="J113" s="237">
        <f>ROUND(I113*H113,2)</f>
        <v>0</v>
      </c>
      <c r="K113" s="233" t="s">
        <v>233</v>
      </c>
      <c r="L113" s="238"/>
      <c r="M113" s="239" t="s">
        <v>19</v>
      </c>
      <c r="N113" s="240" t="s">
        <v>44</v>
      </c>
      <c r="O113" s="66"/>
      <c r="P113" s="189">
        <f>O113*H113</f>
        <v>0</v>
      </c>
      <c r="Q113" s="189">
        <v>2.0600000000000002E-3</v>
      </c>
      <c r="R113" s="189">
        <f>Q113*H113</f>
        <v>0.15862000000000001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246</v>
      </c>
      <c r="AT113" s="191" t="s">
        <v>242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234</v>
      </c>
      <c r="BM113" s="191" t="s">
        <v>6010</v>
      </c>
    </row>
    <row r="114" spans="1:65" s="14" customFormat="1" ht="11.25">
      <c r="B114" s="209"/>
      <c r="C114" s="210"/>
      <c r="D114" s="200" t="s">
        <v>238</v>
      </c>
      <c r="E114" s="210"/>
      <c r="F114" s="212" t="s">
        <v>6011</v>
      </c>
      <c r="G114" s="210"/>
      <c r="H114" s="213">
        <v>77</v>
      </c>
      <c r="I114" s="214"/>
      <c r="J114" s="210"/>
      <c r="K114" s="210"/>
      <c r="L114" s="215"/>
      <c r="M114" s="216"/>
      <c r="N114" s="217"/>
      <c r="O114" s="217"/>
      <c r="P114" s="217"/>
      <c r="Q114" s="217"/>
      <c r="R114" s="217"/>
      <c r="S114" s="217"/>
      <c r="T114" s="218"/>
      <c r="AT114" s="219" t="s">
        <v>238</v>
      </c>
      <c r="AU114" s="219" t="s">
        <v>82</v>
      </c>
      <c r="AV114" s="14" t="s">
        <v>82</v>
      </c>
      <c r="AW114" s="14" t="s">
        <v>4</v>
      </c>
      <c r="AX114" s="14" t="s">
        <v>80</v>
      </c>
      <c r="AY114" s="219" t="s">
        <v>226</v>
      </c>
    </row>
    <row r="115" spans="1:65" s="2" customFormat="1" ht="24.2" customHeight="1">
      <c r="A115" s="36"/>
      <c r="B115" s="37"/>
      <c r="C115" s="180" t="s">
        <v>281</v>
      </c>
      <c r="D115" s="180" t="s">
        <v>229</v>
      </c>
      <c r="E115" s="181" t="s">
        <v>6012</v>
      </c>
      <c r="F115" s="182" t="s">
        <v>6013</v>
      </c>
      <c r="G115" s="183" t="s">
        <v>261</v>
      </c>
      <c r="H115" s="184">
        <v>2</v>
      </c>
      <c r="I115" s="185"/>
      <c r="J115" s="186">
        <f>ROUND(I115*H115,2)</f>
        <v>0</v>
      </c>
      <c r="K115" s="182" t="s">
        <v>233</v>
      </c>
      <c r="L115" s="41"/>
      <c r="M115" s="187" t="s">
        <v>19</v>
      </c>
      <c r="N115" s="188" t="s">
        <v>44</v>
      </c>
      <c r="O115" s="66"/>
      <c r="P115" s="189">
        <f>O115*H115</f>
        <v>0</v>
      </c>
      <c r="Q115" s="189">
        <v>0</v>
      </c>
      <c r="R115" s="189">
        <f>Q115*H115</f>
        <v>0</v>
      </c>
      <c r="S115" s="189">
        <v>0</v>
      </c>
      <c r="T115" s="190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91" t="s">
        <v>234</v>
      </c>
      <c r="AT115" s="191" t="s">
        <v>229</v>
      </c>
      <c r="AU115" s="191" t="s">
        <v>82</v>
      </c>
      <c r="AY115" s="19" t="s">
        <v>226</v>
      </c>
      <c r="BE115" s="192">
        <f>IF(N115="základní",J115,0)</f>
        <v>0</v>
      </c>
      <c r="BF115" s="192">
        <f>IF(N115="snížená",J115,0)</f>
        <v>0</v>
      </c>
      <c r="BG115" s="192">
        <f>IF(N115="zákl. přenesená",J115,0)</f>
        <v>0</v>
      </c>
      <c r="BH115" s="192">
        <f>IF(N115="sníž. přenesená",J115,0)</f>
        <v>0</v>
      </c>
      <c r="BI115" s="192">
        <f>IF(N115="nulová",J115,0)</f>
        <v>0</v>
      </c>
      <c r="BJ115" s="19" t="s">
        <v>80</v>
      </c>
      <c r="BK115" s="192">
        <f>ROUND(I115*H115,2)</f>
        <v>0</v>
      </c>
      <c r="BL115" s="19" t="s">
        <v>234</v>
      </c>
      <c r="BM115" s="191" t="s">
        <v>6014</v>
      </c>
    </row>
    <row r="116" spans="1:65" s="2" customFormat="1" ht="11.25">
      <c r="A116" s="36"/>
      <c r="B116" s="37"/>
      <c r="C116" s="38"/>
      <c r="D116" s="193" t="s">
        <v>236</v>
      </c>
      <c r="E116" s="38"/>
      <c r="F116" s="194" t="s">
        <v>6015</v>
      </c>
      <c r="G116" s="38"/>
      <c r="H116" s="38"/>
      <c r="I116" s="195"/>
      <c r="J116" s="38"/>
      <c r="K116" s="38"/>
      <c r="L116" s="41"/>
      <c r="M116" s="196"/>
      <c r="N116" s="197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236</v>
      </c>
      <c r="AU116" s="19" t="s">
        <v>82</v>
      </c>
    </row>
    <row r="117" spans="1:65" s="2" customFormat="1" ht="16.5" customHeight="1">
      <c r="A117" s="36"/>
      <c r="B117" s="37"/>
      <c r="C117" s="231" t="s">
        <v>285</v>
      </c>
      <c r="D117" s="231" t="s">
        <v>242</v>
      </c>
      <c r="E117" s="232" t="s">
        <v>6016</v>
      </c>
      <c r="F117" s="233" t="s">
        <v>6017</v>
      </c>
      <c r="G117" s="234" t="s">
        <v>261</v>
      </c>
      <c r="H117" s="235">
        <v>2</v>
      </c>
      <c r="I117" s="236"/>
      <c r="J117" s="237">
        <f>ROUND(I117*H117,2)</f>
        <v>0</v>
      </c>
      <c r="K117" s="233" t="s">
        <v>3467</v>
      </c>
      <c r="L117" s="238"/>
      <c r="M117" s="239" t="s">
        <v>19</v>
      </c>
      <c r="N117" s="240" t="s">
        <v>44</v>
      </c>
      <c r="O117" s="66"/>
      <c r="P117" s="189">
        <f>O117*H117</f>
        <v>0</v>
      </c>
      <c r="Q117" s="189">
        <v>0</v>
      </c>
      <c r="R117" s="189">
        <f>Q117*H117</f>
        <v>0</v>
      </c>
      <c r="S117" s="189">
        <v>0</v>
      </c>
      <c r="T117" s="190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91" t="s">
        <v>246</v>
      </c>
      <c r="AT117" s="191" t="s">
        <v>242</v>
      </c>
      <c r="AU117" s="191" t="s">
        <v>82</v>
      </c>
      <c r="AY117" s="19" t="s">
        <v>226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9" t="s">
        <v>80</v>
      </c>
      <c r="BK117" s="192">
        <f>ROUND(I117*H117,2)</f>
        <v>0</v>
      </c>
      <c r="BL117" s="19" t="s">
        <v>234</v>
      </c>
      <c r="BM117" s="191" t="s">
        <v>6018</v>
      </c>
    </row>
    <row r="118" spans="1:65" s="2" customFormat="1" ht="24.2" customHeight="1">
      <c r="A118" s="36"/>
      <c r="B118" s="37"/>
      <c r="C118" s="180" t="s">
        <v>290</v>
      </c>
      <c r="D118" s="180" t="s">
        <v>229</v>
      </c>
      <c r="E118" s="181" t="s">
        <v>6019</v>
      </c>
      <c r="F118" s="182" t="s">
        <v>6020</v>
      </c>
      <c r="G118" s="183" t="s">
        <v>261</v>
      </c>
      <c r="H118" s="184">
        <v>2</v>
      </c>
      <c r="I118" s="185"/>
      <c r="J118" s="186">
        <f>ROUND(I118*H118,2)</f>
        <v>0</v>
      </c>
      <c r="K118" s="182" t="s">
        <v>233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234</v>
      </c>
      <c r="AT118" s="191" t="s">
        <v>229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234</v>
      </c>
      <c r="BM118" s="191" t="s">
        <v>6021</v>
      </c>
    </row>
    <row r="119" spans="1:65" s="2" customFormat="1" ht="11.25">
      <c r="A119" s="36"/>
      <c r="B119" s="37"/>
      <c r="C119" s="38"/>
      <c r="D119" s="193" t="s">
        <v>236</v>
      </c>
      <c r="E119" s="38"/>
      <c r="F119" s="194" t="s">
        <v>6022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236</v>
      </c>
      <c r="AU119" s="19" t="s">
        <v>82</v>
      </c>
    </row>
    <row r="120" spans="1:65" s="2" customFormat="1" ht="16.5" customHeight="1">
      <c r="A120" s="36"/>
      <c r="B120" s="37"/>
      <c r="C120" s="231" t="s">
        <v>294</v>
      </c>
      <c r="D120" s="231" t="s">
        <v>242</v>
      </c>
      <c r="E120" s="232" t="s">
        <v>6023</v>
      </c>
      <c r="F120" s="233" t="s">
        <v>6024</v>
      </c>
      <c r="G120" s="234" t="s">
        <v>261</v>
      </c>
      <c r="H120" s="235">
        <v>2</v>
      </c>
      <c r="I120" s="236"/>
      <c r="J120" s="237">
        <f>ROUND(I120*H120,2)</f>
        <v>0</v>
      </c>
      <c r="K120" s="233" t="s">
        <v>233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8.0999999999999996E-3</v>
      </c>
      <c r="R120" s="189">
        <f>Q120*H120</f>
        <v>1.6199999999999999E-2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246</v>
      </c>
      <c r="AT120" s="191" t="s">
        <v>242</v>
      </c>
      <c r="AU120" s="191" t="s">
        <v>82</v>
      </c>
      <c r="AY120" s="19" t="s">
        <v>226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234</v>
      </c>
      <c r="BM120" s="191" t="s">
        <v>6025</v>
      </c>
    </row>
    <row r="121" spans="1:65" s="2" customFormat="1" ht="21.75" customHeight="1">
      <c r="A121" s="36"/>
      <c r="B121" s="37"/>
      <c r="C121" s="180" t="s">
        <v>299</v>
      </c>
      <c r="D121" s="180" t="s">
        <v>229</v>
      </c>
      <c r="E121" s="181" t="s">
        <v>6026</v>
      </c>
      <c r="F121" s="182" t="s">
        <v>6027</v>
      </c>
      <c r="G121" s="183" t="s">
        <v>261</v>
      </c>
      <c r="H121" s="184">
        <v>2</v>
      </c>
      <c r="I121" s="185"/>
      <c r="J121" s="186">
        <f>ROUND(I121*H121,2)</f>
        <v>0</v>
      </c>
      <c r="K121" s="182" t="s">
        <v>233</v>
      </c>
      <c r="L121" s="41"/>
      <c r="M121" s="187" t="s">
        <v>19</v>
      </c>
      <c r="N121" s="188" t="s">
        <v>44</v>
      </c>
      <c r="O121" s="66"/>
      <c r="P121" s="189">
        <f>O121*H121</f>
        <v>0</v>
      </c>
      <c r="Q121" s="189">
        <v>0</v>
      </c>
      <c r="R121" s="189">
        <f>Q121*H121</f>
        <v>0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234</v>
      </c>
      <c r="AT121" s="191" t="s">
        <v>229</v>
      </c>
      <c r="AU121" s="191" t="s">
        <v>82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234</v>
      </c>
      <c r="BM121" s="191" t="s">
        <v>6028</v>
      </c>
    </row>
    <row r="122" spans="1:65" s="2" customFormat="1" ht="11.25">
      <c r="A122" s="36"/>
      <c r="B122" s="37"/>
      <c r="C122" s="38"/>
      <c r="D122" s="193" t="s">
        <v>236</v>
      </c>
      <c r="E122" s="38"/>
      <c r="F122" s="194" t="s">
        <v>6029</v>
      </c>
      <c r="G122" s="38"/>
      <c r="H122" s="38"/>
      <c r="I122" s="195"/>
      <c r="J122" s="38"/>
      <c r="K122" s="38"/>
      <c r="L122" s="41"/>
      <c r="M122" s="196"/>
      <c r="N122" s="197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236</v>
      </c>
      <c r="AU122" s="19" t="s">
        <v>82</v>
      </c>
    </row>
    <row r="123" spans="1:65" s="2" customFormat="1" ht="24.2" customHeight="1">
      <c r="A123" s="36"/>
      <c r="B123" s="37"/>
      <c r="C123" s="231" t="s">
        <v>303</v>
      </c>
      <c r="D123" s="231" t="s">
        <v>242</v>
      </c>
      <c r="E123" s="232" t="s">
        <v>6030</v>
      </c>
      <c r="F123" s="233" t="s">
        <v>6031</v>
      </c>
      <c r="G123" s="234" t="s">
        <v>261</v>
      </c>
      <c r="H123" s="235">
        <v>1</v>
      </c>
      <c r="I123" s="236"/>
      <c r="J123" s="237">
        <f>ROUND(I123*H123,2)</f>
        <v>0</v>
      </c>
      <c r="K123" s="233" t="s">
        <v>233</v>
      </c>
      <c r="L123" s="238"/>
      <c r="M123" s="239" t="s">
        <v>19</v>
      </c>
      <c r="N123" s="240" t="s">
        <v>44</v>
      </c>
      <c r="O123" s="66"/>
      <c r="P123" s="189">
        <f>O123*H123</f>
        <v>0</v>
      </c>
      <c r="Q123" s="189">
        <v>1.2999999999999999E-2</v>
      </c>
      <c r="R123" s="189">
        <f>Q123*H123</f>
        <v>1.2999999999999999E-2</v>
      </c>
      <c r="S123" s="189">
        <v>0</v>
      </c>
      <c r="T123" s="190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246</v>
      </c>
      <c r="AT123" s="191" t="s">
        <v>242</v>
      </c>
      <c r="AU123" s="191" t="s">
        <v>82</v>
      </c>
      <c r="AY123" s="19" t="s">
        <v>226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234</v>
      </c>
      <c r="BM123" s="191" t="s">
        <v>6032</v>
      </c>
    </row>
    <row r="124" spans="1:65" s="2" customFormat="1" ht="37.9" customHeight="1">
      <c r="A124" s="36"/>
      <c r="B124" s="37"/>
      <c r="C124" s="231" t="s">
        <v>8</v>
      </c>
      <c r="D124" s="231" t="s">
        <v>242</v>
      </c>
      <c r="E124" s="232" t="s">
        <v>6033</v>
      </c>
      <c r="F124" s="233" t="s">
        <v>6034</v>
      </c>
      <c r="G124" s="234" t="s">
        <v>261</v>
      </c>
      <c r="H124" s="235">
        <v>1</v>
      </c>
      <c r="I124" s="236"/>
      <c r="J124" s="237">
        <f>ROUND(I124*H124,2)</f>
        <v>0</v>
      </c>
      <c r="K124" s="233" t="s">
        <v>233</v>
      </c>
      <c r="L124" s="238"/>
      <c r="M124" s="239" t="s">
        <v>19</v>
      </c>
      <c r="N124" s="240" t="s">
        <v>44</v>
      </c>
      <c r="O124" s="66"/>
      <c r="P124" s="189">
        <f>O124*H124</f>
        <v>0</v>
      </c>
      <c r="Q124" s="189">
        <v>0.01</v>
      </c>
      <c r="R124" s="189">
        <f>Q124*H124</f>
        <v>0.01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246</v>
      </c>
      <c r="AT124" s="191" t="s">
        <v>242</v>
      </c>
      <c r="AU124" s="191" t="s">
        <v>82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234</v>
      </c>
      <c r="BM124" s="191" t="s">
        <v>6035</v>
      </c>
    </row>
    <row r="125" spans="1:65" s="2" customFormat="1" ht="21.75" customHeight="1">
      <c r="A125" s="36"/>
      <c r="B125" s="37"/>
      <c r="C125" s="180" t="s">
        <v>234</v>
      </c>
      <c r="D125" s="180" t="s">
        <v>229</v>
      </c>
      <c r="E125" s="181" t="s">
        <v>5616</v>
      </c>
      <c r="F125" s="182" t="s">
        <v>5617</v>
      </c>
      <c r="G125" s="183" t="s">
        <v>261</v>
      </c>
      <c r="H125" s="184">
        <v>1</v>
      </c>
      <c r="I125" s="185"/>
      <c r="J125" s="186">
        <f>ROUND(I125*H125,2)</f>
        <v>0</v>
      </c>
      <c r="K125" s="182" t="s">
        <v>233</v>
      </c>
      <c r="L125" s="41"/>
      <c r="M125" s="187" t="s">
        <v>19</v>
      </c>
      <c r="N125" s="188" t="s">
        <v>44</v>
      </c>
      <c r="O125" s="66"/>
      <c r="P125" s="189">
        <f>O125*H125</f>
        <v>0</v>
      </c>
      <c r="Q125" s="189">
        <v>0</v>
      </c>
      <c r="R125" s="189">
        <f>Q125*H125</f>
        <v>0</v>
      </c>
      <c r="S125" s="189">
        <v>0.1</v>
      </c>
      <c r="T125" s="190">
        <f>S125*H125</f>
        <v>0.1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91" t="s">
        <v>234</v>
      </c>
      <c r="AT125" s="191" t="s">
        <v>229</v>
      </c>
      <c r="AU125" s="191" t="s">
        <v>82</v>
      </c>
      <c r="AY125" s="19" t="s">
        <v>226</v>
      </c>
      <c r="BE125" s="192">
        <f>IF(N125="základní",J125,0)</f>
        <v>0</v>
      </c>
      <c r="BF125" s="192">
        <f>IF(N125="snížená",J125,0)</f>
        <v>0</v>
      </c>
      <c r="BG125" s="192">
        <f>IF(N125="zákl. přenesená",J125,0)</f>
        <v>0</v>
      </c>
      <c r="BH125" s="192">
        <f>IF(N125="sníž. přenesená",J125,0)</f>
        <v>0</v>
      </c>
      <c r="BI125" s="192">
        <f>IF(N125="nulová",J125,0)</f>
        <v>0</v>
      </c>
      <c r="BJ125" s="19" t="s">
        <v>80</v>
      </c>
      <c r="BK125" s="192">
        <f>ROUND(I125*H125,2)</f>
        <v>0</v>
      </c>
      <c r="BL125" s="19" t="s">
        <v>234</v>
      </c>
      <c r="BM125" s="191" t="s">
        <v>6036</v>
      </c>
    </row>
    <row r="126" spans="1:65" s="2" customFormat="1" ht="11.25">
      <c r="A126" s="36"/>
      <c r="B126" s="37"/>
      <c r="C126" s="38"/>
      <c r="D126" s="193" t="s">
        <v>236</v>
      </c>
      <c r="E126" s="38"/>
      <c r="F126" s="194" t="s">
        <v>5619</v>
      </c>
      <c r="G126" s="38"/>
      <c r="H126" s="38"/>
      <c r="I126" s="195"/>
      <c r="J126" s="38"/>
      <c r="K126" s="38"/>
      <c r="L126" s="41"/>
      <c r="M126" s="196"/>
      <c r="N126" s="197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236</v>
      </c>
      <c r="AU126" s="19" t="s">
        <v>82</v>
      </c>
    </row>
    <row r="127" spans="1:65" s="2" customFormat="1" ht="16.5" customHeight="1">
      <c r="A127" s="36"/>
      <c r="B127" s="37"/>
      <c r="C127" s="180" t="s">
        <v>316</v>
      </c>
      <c r="D127" s="180" t="s">
        <v>229</v>
      </c>
      <c r="E127" s="181" t="s">
        <v>6037</v>
      </c>
      <c r="F127" s="182" t="s">
        <v>6038</v>
      </c>
      <c r="G127" s="183" t="s">
        <v>261</v>
      </c>
      <c r="H127" s="184">
        <v>2</v>
      </c>
      <c r="I127" s="185"/>
      <c r="J127" s="186">
        <f>ROUND(I127*H127,2)</f>
        <v>0</v>
      </c>
      <c r="K127" s="182" t="s">
        <v>233</v>
      </c>
      <c r="L127" s="41"/>
      <c r="M127" s="187" t="s">
        <v>19</v>
      </c>
      <c r="N127" s="188" t="s">
        <v>44</v>
      </c>
      <c r="O127" s="66"/>
      <c r="P127" s="189">
        <f>O127*H127</f>
        <v>0</v>
      </c>
      <c r="Q127" s="189">
        <v>0</v>
      </c>
      <c r="R127" s="189">
        <f>Q127*H127</f>
        <v>0</v>
      </c>
      <c r="S127" s="189">
        <v>0</v>
      </c>
      <c r="T127" s="190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91" t="s">
        <v>234</v>
      </c>
      <c r="AT127" s="191" t="s">
        <v>229</v>
      </c>
      <c r="AU127" s="191" t="s">
        <v>82</v>
      </c>
      <c r="AY127" s="19" t="s">
        <v>226</v>
      </c>
      <c r="BE127" s="192">
        <f>IF(N127="základní",J127,0)</f>
        <v>0</v>
      </c>
      <c r="BF127" s="192">
        <f>IF(N127="snížená",J127,0)</f>
        <v>0</v>
      </c>
      <c r="BG127" s="192">
        <f>IF(N127="zákl. přenesená",J127,0)</f>
        <v>0</v>
      </c>
      <c r="BH127" s="192">
        <f>IF(N127="sníž. přenesená",J127,0)</f>
        <v>0</v>
      </c>
      <c r="BI127" s="192">
        <f>IF(N127="nulová",J127,0)</f>
        <v>0</v>
      </c>
      <c r="BJ127" s="19" t="s">
        <v>80</v>
      </c>
      <c r="BK127" s="192">
        <f>ROUND(I127*H127,2)</f>
        <v>0</v>
      </c>
      <c r="BL127" s="19" t="s">
        <v>234</v>
      </c>
      <c r="BM127" s="191" t="s">
        <v>6039</v>
      </c>
    </row>
    <row r="128" spans="1:65" s="2" customFormat="1" ht="11.25">
      <c r="A128" s="36"/>
      <c r="B128" s="37"/>
      <c r="C128" s="38"/>
      <c r="D128" s="193" t="s">
        <v>236</v>
      </c>
      <c r="E128" s="38"/>
      <c r="F128" s="194" t="s">
        <v>6040</v>
      </c>
      <c r="G128" s="38"/>
      <c r="H128" s="38"/>
      <c r="I128" s="195"/>
      <c r="J128" s="38"/>
      <c r="K128" s="38"/>
      <c r="L128" s="41"/>
      <c r="M128" s="196"/>
      <c r="N128" s="197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236</v>
      </c>
      <c r="AU128" s="19" t="s">
        <v>82</v>
      </c>
    </row>
    <row r="129" spans="1:65" s="2" customFormat="1" ht="16.5" customHeight="1">
      <c r="A129" s="36"/>
      <c r="B129" s="37"/>
      <c r="C129" s="180" t="s">
        <v>321</v>
      </c>
      <c r="D129" s="180" t="s">
        <v>229</v>
      </c>
      <c r="E129" s="181" t="s">
        <v>6041</v>
      </c>
      <c r="F129" s="182" t="s">
        <v>6042</v>
      </c>
      <c r="G129" s="183" t="s">
        <v>261</v>
      </c>
      <c r="H129" s="184">
        <v>3</v>
      </c>
      <c r="I129" s="185"/>
      <c r="J129" s="186">
        <f>ROUND(I129*H129,2)</f>
        <v>0</v>
      </c>
      <c r="K129" s="182" t="s">
        <v>233</v>
      </c>
      <c r="L129" s="41"/>
      <c r="M129" s="187" t="s">
        <v>19</v>
      </c>
      <c r="N129" s="188" t="s">
        <v>44</v>
      </c>
      <c r="O129" s="66"/>
      <c r="P129" s="189">
        <f>O129*H129</f>
        <v>0</v>
      </c>
      <c r="Q129" s="189">
        <v>0</v>
      </c>
      <c r="R129" s="189">
        <f>Q129*H129</f>
        <v>0</v>
      </c>
      <c r="S129" s="189">
        <v>0</v>
      </c>
      <c r="T129" s="190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91" t="s">
        <v>234</v>
      </c>
      <c r="AT129" s="191" t="s">
        <v>229</v>
      </c>
      <c r="AU129" s="191" t="s">
        <v>82</v>
      </c>
      <c r="AY129" s="19" t="s">
        <v>226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9" t="s">
        <v>80</v>
      </c>
      <c r="BK129" s="192">
        <f>ROUND(I129*H129,2)</f>
        <v>0</v>
      </c>
      <c r="BL129" s="19" t="s">
        <v>234</v>
      </c>
      <c r="BM129" s="191" t="s">
        <v>6043</v>
      </c>
    </row>
    <row r="130" spans="1:65" s="2" customFormat="1" ht="11.25">
      <c r="A130" s="36"/>
      <c r="B130" s="37"/>
      <c r="C130" s="38"/>
      <c r="D130" s="193" t="s">
        <v>236</v>
      </c>
      <c r="E130" s="38"/>
      <c r="F130" s="194" t="s">
        <v>6044</v>
      </c>
      <c r="G130" s="38"/>
      <c r="H130" s="38"/>
      <c r="I130" s="195"/>
      <c r="J130" s="38"/>
      <c r="K130" s="38"/>
      <c r="L130" s="41"/>
      <c r="M130" s="196"/>
      <c r="N130" s="197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236</v>
      </c>
      <c r="AU130" s="19" t="s">
        <v>82</v>
      </c>
    </row>
    <row r="131" spans="1:65" s="2" customFormat="1" ht="16.5" customHeight="1">
      <c r="A131" s="36"/>
      <c r="B131" s="37"/>
      <c r="C131" s="231" t="s">
        <v>325</v>
      </c>
      <c r="D131" s="231" t="s">
        <v>242</v>
      </c>
      <c r="E131" s="232" t="s">
        <v>6045</v>
      </c>
      <c r="F131" s="233" t="s">
        <v>6046</v>
      </c>
      <c r="G131" s="234" t="s">
        <v>261</v>
      </c>
      <c r="H131" s="235">
        <v>3</v>
      </c>
      <c r="I131" s="236"/>
      <c r="J131" s="237">
        <f>ROUND(I131*H131,2)</f>
        <v>0</v>
      </c>
      <c r="K131" s="233" t="s">
        <v>233</v>
      </c>
      <c r="L131" s="238"/>
      <c r="M131" s="239" t="s">
        <v>19</v>
      </c>
      <c r="N131" s="240" t="s">
        <v>44</v>
      </c>
      <c r="O131" s="66"/>
      <c r="P131" s="189">
        <f>O131*H131</f>
        <v>0</v>
      </c>
      <c r="Q131" s="189">
        <v>2.9999999999999997E-4</v>
      </c>
      <c r="R131" s="189">
        <f>Q131*H131</f>
        <v>8.9999999999999998E-4</v>
      </c>
      <c r="S131" s="189">
        <v>0</v>
      </c>
      <c r="T131" s="190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91" t="s">
        <v>246</v>
      </c>
      <c r="AT131" s="191" t="s">
        <v>242</v>
      </c>
      <c r="AU131" s="191" t="s">
        <v>82</v>
      </c>
      <c r="AY131" s="19" t="s">
        <v>226</v>
      </c>
      <c r="BE131" s="192">
        <f>IF(N131="základní",J131,0)</f>
        <v>0</v>
      </c>
      <c r="BF131" s="192">
        <f>IF(N131="snížená",J131,0)</f>
        <v>0</v>
      </c>
      <c r="BG131" s="192">
        <f>IF(N131="zákl. přenesená",J131,0)</f>
        <v>0</v>
      </c>
      <c r="BH131" s="192">
        <f>IF(N131="sníž. přenesená",J131,0)</f>
        <v>0</v>
      </c>
      <c r="BI131" s="192">
        <f>IF(N131="nulová",J131,0)</f>
        <v>0</v>
      </c>
      <c r="BJ131" s="19" t="s">
        <v>80</v>
      </c>
      <c r="BK131" s="192">
        <f>ROUND(I131*H131,2)</f>
        <v>0</v>
      </c>
      <c r="BL131" s="19" t="s">
        <v>234</v>
      </c>
      <c r="BM131" s="191" t="s">
        <v>6047</v>
      </c>
    </row>
    <row r="132" spans="1:65" s="2" customFormat="1" ht="16.5" customHeight="1">
      <c r="A132" s="36"/>
      <c r="B132" s="37"/>
      <c r="C132" s="180" t="s">
        <v>332</v>
      </c>
      <c r="D132" s="180" t="s">
        <v>229</v>
      </c>
      <c r="E132" s="181" t="s">
        <v>3612</v>
      </c>
      <c r="F132" s="182" t="s">
        <v>3613</v>
      </c>
      <c r="G132" s="183" t="s">
        <v>261</v>
      </c>
      <c r="H132" s="184">
        <v>1</v>
      </c>
      <c r="I132" s="185"/>
      <c r="J132" s="186">
        <f>ROUND(I132*H132,2)</f>
        <v>0</v>
      </c>
      <c r="K132" s="182" t="s">
        <v>233</v>
      </c>
      <c r="L132" s="41"/>
      <c r="M132" s="187" t="s">
        <v>19</v>
      </c>
      <c r="N132" s="188" t="s">
        <v>44</v>
      </c>
      <c r="O132" s="66"/>
      <c r="P132" s="189">
        <f>O132*H132</f>
        <v>0</v>
      </c>
      <c r="Q132" s="189">
        <v>0</v>
      </c>
      <c r="R132" s="189">
        <f>Q132*H132</f>
        <v>0</v>
      </c>
      <c r="S132" s="189">
        <v>0</v>
      </c>
      <c r="T132" s="190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91" t="s">
        <v>234</v>
      </c>
      <c r="AT132" s="191" t="s">
        <v>229</v>
      </c>
      <c r="AU132" s="191" t="s">
        <v>82</v>
      </c>
      <c r="AY132" s="19" t="s">
        <v>226</v>
      </c>
      <c r="BE132" s="192">
        <f>IF(N132="základní",J132,0)</f>
        <v>0</v>
      </c>
      <c r="BF132" s="192">
        <f>IF(N132="snížená",J132,0)</f>
        <v>0</v>
      </c>
      <c r="BG132" s="192">
        <f>IF(N132="zákl. přenesená",J132,0)</f>
        <v>0</v>
      </c>
      <c r="BH132" s="192">
        <f>IF(N132="sníž. přenesená",J132,0)</f>
        <v>0</v>
      </c>
      <c r="BI132" s="192">
        <f>IF(N132="nulová",J132,0)</f>
        <v>0</v>
      </c>
      <c r="BJ132" s="19" t="s">
        <v>80</v>
      </c>
      <c r="BK132" s="192">
        <f>ROUND(I132*H132,2)</f>
        <v>0</v>
      </c>
      <c r="BL132" s="19" t="s">
        <v>234</v>
      </c>
      <c r="BM132" s="191" t="s">
        <v>6048</v>
      </c>
    </row>
    <row r="133" spans="1:65" s="2" customFormat="1" ht="11.25">
      <c r="A133" s="36"/>
      <c r="B133" s="37"/>
      <c r="C133" s="38"/>
      <c r="D133" s="193" t="s">
        <v>236</v>
      </c>
      <c r="E133" s="38"/>
      <c r="F133" s="194" t="s">
        <v>3615</v>
      </c>
      <c r="G133" s="38"/>
      <c r="H133" s="38"/>
      <c r="I133" s="195"/>
      <c r="J133" s="38"/>
      <c r="K133" s="38"/>
      <c r="L133" s="41"/>
      <c r="M133" s="196"/>
      <c r="N133" s="197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236</v>
      </c>
      <c r="AU133" s="19" t="s">
        <v>82</v>
      </c>
    </row>
    <row r="134" spans="1:65" s="2" customFormat="1" ht="16.5" customHeight="1">
      <c r="A134" s="36"/>
      <c r="B134" s="37"/>
      <c r="C134" s="231" t="s">
        <v>7</v>
      </c>
      <c r="D134" s="231" t="s">
        <v>242</v>
      </c>
      <c r="E134" s="232" t="s">
        <v>6049</v>
      </c>
      <c r="F134" s="233" t="s">
        <v>6050</v>
      </c>
      <c r="G134" s="234" t="s">
        <v>261</v>
      </c>
      <c r="H134" s="235">
        <v>1</v>
      </c>
      <c r="I134" s="236"/>
      <c r="J134" s="237">
        <f>ROUND(I134*H134,2)</f>
        <v>0</v>
      </c>
      <c r="K134" s="233" t="s">
        <v>3467</v>
      </c>
      <c r="L134" s="238"/>
      <c r="M134" s="239" t="s">
        <v>19</v>
      </c>
      <c r="N134" s="240" t="s">
        <v>44</v>
      </c>
      <c r="O134" s="66"/>
      <c r="P134" s="189">
        <f>O134*H134</f>
        <v>0</v>
      </c>
      <c r="Q134" s="189">
        <v>3.6000000000000002E-4</v>
      </c>
      <c r="R134" s="189">
        <f>Q134*H134</f>
        <v>3.6000000000000002E-4</v>
      </c>
      <c r="S134" s="189">
        <v>0</v>
      </c>
      <c r="T134" s="190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91" t="s">
        <v>246</v>
      </c>
      <c r="AT134" s="191" t="s">
        <v>242</v>
      </c>
      <c r="AU134" s="191" t="s">
        <v>82</v>
      </c>
      <c r="AY134" s="19" t="s">
        <v>226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9" t="s">
        <v>80</v>
      </c>
      <c r="BK134" s="192">
        <f>ROUND(I134*H134,2)</f>
        <v>0</v>
      </c>
      <c r="BL134" s="19" t="s">
        <v>234</v>
      </c>
      <c r="BM134" s="191" t="s">
        <v>6051</v>
      </c>
    </row>
    <row r="135" spans="1:65" s="2" customFormat="1" ht="24.2" customHeight="1">
      <c r="A135" s="36"/>
      <c r="B135" s="37"/>
      <c r="C135" s="180" t="s">
        <v>341</v>
      </c>
      <c r="D135" s="180" t="s">
        <v>229</v>
      </c>
      <c r="E135" s="181" t="s">
        <v>4689</v>
      </c>
      <c r="F135" s="182" t="s">
        <v>4690</v>
      </c>
      <c r="G135" s="183" t="s">
        <v>261</v>
      </c>
      <c r="H135" s="184">
        <v>1</v>
      </c>
      <c r="I135" s="185"/>
      <c r="J135" s="186">
        <f>ROUND(I135*H135,2)</f>
        <v>0</v>
      </c>
      <c r="K135" s="182" t="s">
        <v>233</v>
      </c>
      <c r="L135" s="41"/>
      <c r="M135" s="187" t="s">
        <v>19</v>
      </c>
      <c r="N135" s="188" t="s">
        <v>44</v>
      </c>
      <c r="O135" s="66"/>
      <c r="P135" s="189">
        <f>O135*H135</f>
        <v>0</v>
      </c>
      <c r="Q135" s="189">
        <v>0</v>
      </c>
      <c r="R135" s="189">
        <f>Q135*H135</f>
        <v>0</v>
      </c>
      <c r="S135" s="189">
        <v>0</v>
      </c>
      <c r="T135" s="190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91" t="s">
        <v>234</v>
      </c>
      <c r="AT135" s="191" t="s">
        <v>229</v>
      </c>
      <c r="AU135" s="191" t="s">
        <v>82</v>
      </c>
      <c r="AY135" s="19" t="s">
        <v>226</v>
      </c>
      <c r="BE135" s="192">
        <f>IF(N135="základní",J135,0)</f>
        <v>0</v>
      </c>
      <c r="BF135" s="192">
        <f>IF(N135="snížená",J135,0)</f>
        <v>0</v>
      </c>
      <c r="BG135" s="192">
        <f>IF(N135="zákl. přenesená",J135,0)</f>
        <v>0</v>
      </c>
      <c r="BH135" s="192">
        <f>IF(N135="sníž. přenesená",J135,0)</f>
        <v>0</v>
      </c>
      <c r="BI135" s="192">
        <f>IF(N135="nulová",J135,0)</f>
        <v>0</v>
      </c>
      <c r="BJ135" s="19" t="s">
        <v>80</v>
      </c>
      <c r="BK135" s="192">
        <f>ROUND(I135*H135,2)</f>
        <v>0</v>
      </c>
      <c r="BL135" s="19" t="s">
        <v>234</v>
      </c>
      <c r="BM135" s="191" t="s">
        <v>6052</v>
      </c>
    </row>
    <row r="136" spans="1:65" s="2" customFormat="1" ht="11.25">
      <c r="A136" s="36"/>
      <c r="B136" s="37"/>
      <c r="C136" s="38"/>
      <c r="D136" s="193" t="s">
        <v>236</v>
      </c>
      <c r="E136" s="38"/>
      <c r="F136" s="194" t="s">
        <v>4692</v>
      </c>
      <c r="G136" s="38"/>
      <c r="H136" s="38"/>
      <c r="I136" s="195"/>
      <c r="J136" s="38"/>
      <c r="K136" s="38"/>
      <c r="L136" s="41"/>
      <c r="M136" s="196"/>
      <c r="N136" s="197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236</v>
      </c>
      <c r="AU136" s="19" t="s">
        <v>82</v>
      </c>
    </row>
    <row r="137" spans="1:65" s="2" customFormat="1" ht="21.75" customHeight="1">
      <c r="A137" s="36"/>
      <c r="B137" s="37"/>
      <c r="C137" s="180" t="s">
        <v>346</v>
      </c>
      <c r="D137" s="180" t="s">
        <v>229</v>
      </c>
      <c r="E137" s="181" t="s">
        <v>3783</v>
      </c>
      <c r="F137" s="182" t="s">
        <v>3784</v>
      </c>
      <c r="G137" s="183" t="s">
        <v>261</v>
      </c>
      <c r="H137" s="184">
        <v>1</v>
      </c>
      <c r="I137" s="185"/>
      <c r="J137" s="186">
        <f>ROUND(I137*H137,2)</f>
        <v>0</v>
      </c>
      <c r="K137" s="182" t="s">
        <v>233</v>
      </c>
      <c r="L137" s="41"/>
      <c r="M137" s="187" t="s">
        <v>19</v>
      </c>
      <c r="N137" s="188" t="s">
        <v>44</v>
      </c>
      <c r="O137" s="66"/>
      <c r="P137" s="189">
        <f>O137*H137</f>
        <v>0</v>
      </c>
      <c r="Q137" s="189">
        <v>0</v>
      </c>
      <c r="R137" s="189">
        <f>Q137*H137</f>
        <v>0</v>
      </c>
      <c r="S137" s="189">
        <v>0</v>
      </c>
      <c r="T137" s="190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91" t="s">
        <v>234</v>
      </c>
      <c r="AT137" s="191" t="s">
        <v>229</v>
      </c>
      <c r="AU137" s="191" t="s">
        <v>82</v>
      </c>
      <c r="AY137" s="19" t="s">
        <v>226</v>
      </c>
      <c r="BE137" s="192">
        <f>IF(N137="základní",J137,0)</f>
        <v>0</v>
      </c>
      <c r="BF137" s="192">
        <f>IF(N137="snížená",J137,0)</f>
        <v>0</v>
      </c>
      <c r="BG137" s="192">
        <f>IF(N137="zákl. přenesená",J137,0)</f>
        <v>0</v>
      </c>
      <c r="BH137" s="192">
        <f>IF(N137="sníž. přenesená",J137,0)</f>
        <v>0</v>
      </c>
      <c r="BI137" s="192">
        <f>IF(N137="nulová",J137,0)</f>
        <v>0</v>
      </c>
      <c r="BJ137" s="19" t="s">
        <v>80</v>
      </c>
      <c r="BK137" s="192">
        <f>ROUND(I137*H137,2)</f>
        <v>0</v>
      </c>
      <c r="BL137" s="19" t="s">
        <v>234</v>
      </c>
      <c r="BM137" s="191" t="s">
        <v>6053</v>
      </c>
    </row>
    <row r="138" spans="1:65" s="2" customFormat="1" ht="11.25">
      <c r="A138" s="36"/>
      <c r="B138" s="37"/>
      <c r="C138" s="38"/>
      <c r="D138" s="193" t="s">
        <v>236</v>
      </c>
      <c r="E138" s="38"/>
      <c r="F138" s="194" t="s">
        <v>3786</v>
      </c>
      <c r="G138" s="38"/>
      <c r="H138" s="38"/>
      <c r="I138" s="195"/>
      <c r="J138" s="38"/>
      <c r="K138" s="38"/>
      <c r="L138" s="41"/>
      <c r="M138" s="196"/>
      <c r="N138" s="197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236</v>
      </c>
      <c r="AU138" s="19" t="s">
        <v>82</v>
      </c>
    </row>
    <row r="139" spans="1:65" s="12" customFormat="1" ht="25.9" customHeight="1">
      <c r="B139" s="164"/>
      <c r="C139" s="165"/>
      <c r="D139" s="166" t="s">
        <v>72</v>
      </c>
      <c r="E139" s="167" t="s">
        <v>242</v>
      </c>
      <c r="F139" s="167" t="s">
        <v>3853</v>
      </c>
      <c r="G139" s="165"/>
      <c r="H139" s="165"/>
      <c r="I139" s="168"/>
      <c r="J139" s="169">
        <f>BK139</f>
        <v>0</v>
      </c>
      <c r="K139" s="165"/>
      <c r="L139" s="170"/>
      <c r="M139" s="171"/>
      <c r="N139" s="172"/>
      <c r="O139" s="172"/>
      <c r="P139" s="173">
        <f>P140</f>
        <v>0</v>
      </c>
      <c r="Q139" s="172"/>
      <c r="R139" s="173">
        <f>R140</f>
        <v>0.16619200000000001</v>
      </c>
      <c r="S139" s="172"/>
      <c r="T139" s="174">
        <f>T140</f>
        <v>0</v>
      </c>
      <c r="AR139" s="175" t="s">
        <v>90</v>
      </c>
      <c r="AT139" s="176" t="s">
        <v>72</v>
      </c>
      <c r="AU139" s="176" t="s">
        <v>73</v>
      </c>
      <c r="AY139" s="175" t="s">
        <v>226</v>
      </c>
      <c r="BK139" s="177">
        <f>BK140</f>
        <v>0</v>
      </c>
    </row>
    <row r="140" spans="1:65" s="12" customFormat="1" ht="22.9" customHeight="1">
      <c r="B140" s="164"/>
      <c r="C140" s="165"/>
      <c r="D140" s="166" t="s">
        <v>72</v>
      </c>
      <c r="E140" s="178" t="s">
        <v>3887</v>
      </c>
      <c r="F140" s="178" t="s">
        <v>3888</v>
      </c>
      <c r="G140" s="165"/>
      <c r="H140" s="165"/>
      <c r="I140" s="168"/>
      <c r="J140" s="179">
        <f>BK140</f>
        <v>0</v>
      </c>
      <c r="K140" s="165"/>
      <c r="L140" s="170"/>
      <c r="M140" s="171"/>
      <c r="N140" s="172"/>
      <c r="O140" s="172"/>
      <c r="P140" s="173">
        <f>SUM(P141:P161)</f>
        <v>0</v>
      </c>
      <c r="Q140" s="172"/>
      <c r="R140" s="173">
        <f>SUM(R141:R161)</f>
        <v>0.16619200000000001</v>
      </c>
      <c r="S140" s="172"/>
      <c r="T140" s="174">
        <f>SUM(T141:T161)</f>
        <v>0</v>
      </c>
      <c r="AR140" s="175" t="s">
        <v>90</v>
      </c>
      <c r="AT140" s="176" t="s">
        <v>72</v>
      </c>
      <c r="AU140" s="176" t="s">
        <v>80</v>
      </c>
      <c r="AY140" s="175" t="s">
        <v>226</v>
      </c>
      <c r="BK140" s="177">
        <f>SUM(BK141:BK161)</f>
        <v>0</v>
      </c>
    </row>
    <row r="141" spans="1:65" s="2" customFormat="1" ht="16.5" customHeight="1">
      <c r="A141" s="36"/>
      <c r="B141" s="37"/>
      <c r="C141" s="180" t="s">
        <v>351</v>
      </c>
      <c r="D141" s="180" t="s">
        <v>229</v>
      </c>
      <c r="E141" s="181" t="s">
        <v>5727</v>
      </c>
      <c r="F141" s="182" t="s">
        <v>5728</v>
      </c>
      <c r="G141" s="183" t="s">
        <v>5729</v>
      </c>
      <c r="H141" s="184">
        <v>0.3</v>
      </c>
      <c r="I141" s="185"/>
      <c r="J141" s="186">
        <f>ROUND(I141*H141,2)</f>
        <v>0</v>
      </c>
      <c r="K141" s="182" t="s">
        <v>233</v>
      </c>
      <c r="L141" s="41"/>
      <c r="M141" s="187" t="s">
        <v>19</v>
      </c>
      <c r="N141" s="188" t="s">
        <v>44</v>
      </c>
      <c r="O141" s="66"/>
      <c r="P141" s="189">
        <f>O141*H141</f>
        <v>0</v>
      </c>
      <c r="Q141" s="189">
        <v>8.8000000000000005E-3</v>
      </c>
      <c r="R141" s="189">
        <f>Q141*H141</f>
        <v>2.64E-3</v>
      </c>
      <c r="S141" s="189">
        <v>0</v>
      </c>
      <c r="T141" s="190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91" t="s">
        <v>1170</v>
      </c>
      <c r="AT141" s="191" t="s">
        <v>229</v>
      </c>
      <c r="AU141" s="191" t="s">
        <v>82</v>
      </c>
      <c r="AY141" s="19" t="s">
        <v>226</v>
      </c>
      <c r="BE141" s="192">
        <f>IF(N141="základní",J141,0)</f>
        <v>0</v>
      </c>
      <c r="BF141" s="192">
        <f>IF(N141="snížená",J141,0)</f>
        <v>0</v>
      </c>
      <c r="BG141" s="192">
        <f>IF(N141="zákl. přenesená",J141,0)</f>
        <v>0</v>
      </c>
      <c r="BH141" s="192">
        <f>IF(N141="sníž. přenesená",J141,0)</f>
        <v>0</v>
      </c>
      <c r="BI141" s="192">
        <f>IF(N141="nulová",J141,0)</f>
        <v>0</v>
      </c>
      <c r="BJ141" s="19" t="s">
        <v>80</v>
      </c>
      <c r="BK141" s="192">
        <f>ROUND(I141*H141,2)</f>
        <v>0</v>
      </c>
      <c r="BL141" s="19" t="s">
        <v>1170</v>
      </c>
      <c r="BM141" s="191" t="s">
        <v>6054</v>
      </c>
    </row>
    <row r="142" spans="1:65" s="2" customFormat="1" ht="11.25">
      <c r="A142" s="36"/>
      <c r="B142" s="37"/>
      <c r="C142" s="38"/>
      <c r="D142" s="193" t="s">
        <v>236</v>
      </c>
      <c r="E142" s="38"/>
      <c r="F142" s="194" t="s">
        <v>5731</v>
      </c>
      <c r="G142" s="38"/>
      <c r="H142" s="38"/>
      <c r="I142" s="195"/>
      <c r="J142" s="38"/>
      <c r="K142" s="38"/>
      <c r="L142" s="41"/>
      <c r="M142" s="196"/>
      <c r="N142" s="197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236</v>
      </c>
      <c r="AU142" s="19" t="s">
        <v>82</v>
      </c>
    </row>
    <row r="143" spans="1:65" s="2" customFormat="1" ht="37.9" customHeight="1">
      <c r="A143" s="36"/>
      <c r="B143" s="37"/>
      <c r="C143" s="180" t="s">
        <v>355</v>
      </c>
      <c r="D143" s="180" t="s">
        <v>229</v>
      </c>
      <c r="E143" s="181" t="s">
        <v>5741</v>
      </c>
      <c r="F143" s="182" t="s">
        <v>5742</v>
      </c>
      <c r="G143" s="183" t="s">
        <v>328</v>
      </c>
      <c r="H143" s="184">
        <v>80</v>
      </c>
      <c r="I143" s="185"/>
      <c r="J143" s="186">
        <f>ROUND(I143*H143,2)</f>
        <v>0</v>
      </c>
      <c r="K143" s="182" t="s">
        <v>233</v>
      </c>
      <c r="L143" s="41"/>
      <c r="M143" s="187" t="s">
        <v>19</v>
      </c>
      <c r="N143" s="188" t="s">
        <v>44</v>
      </c>
      <c r="O143" s="66"/>
      <c r="P143" s="189">
        <f>O143*H143</f>
        <v>0</v>
      </c>
      <c r="Q143" s="189">
        <v>0</v>
      </c>
      <c r="R143" s="189">
        <f>Q143*H143</f>
        <v>0</v>
      </c>
      <c r="S143" s="189">
        <v>0</v>
      </c>
      <c r="T143" s="190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91" t="s">
        <v>1170</v>
      </c>
      <c r="AT143" s="191" t="s">
        <v>229</v>
      </c>
      <c r="AU143" s="191" t="s">
        <v>82</v>
      </c>
      <c r="AY143" s="19" t="s">
        <v>226</v>
      </c>
      <c r="BE143" s="192">
        <f>IF(N143="základní",J143,0)</f>
        <v>0</v>
      </c>
      <c r="BF143" s="192">
        <f>IF(N143="snížená",J143,0)</f>
        <v>0</v>
      </c>
      <c r="BG143" s="192">
        <f>IF(N143="zákl. přenesená",J143,0)</f>
        <v>0</v>
      </c>
      <c r="BH143" s="192">
        <f>IF(N143="sníž. přenesená",J143,0)</f>
        <v>0</v>
      </c>
      <c r="BI143" s="192">
        <f>IF(N143="nulová",J143,0)</f>
        <v>0</v>
      </c>
      <c r="BJ143" s="19" t="s">
        <v>80</v>
      </c>
      <c r="BK143" s="192">
        <f>ROUND(I143*H143,2)</f>
        <v>0</v>
      </c>
      <c r="BL143" s="19" t="s">
        <v>1170</v>
      </c>
      <c r="BM143" s="191" t="s">
        <v>6055</v>
      </c>
    </row>
    <row r="144" spans="1:65" s="2" customFormat="1" ht="11.25">
      <c r="A144" s="36"/>
      <c r="B144" s="37"/>
      <c r="C144" s="38"/>
      <c r="D144" s="193" t="s">
        <v>236</v>
      </c>
      <c r="E144" s="38"/>
      <c r="F144" s="194" t="s">
        <v>5744</v>
      </c>
      <c r="G144" s="38"/>
      <c r="H144" s="38"/>
      <c r="I144" s="195"/>
      <c r="J144" s="38"/>
      <c r="K144" s="38"/>
      <c r="L144" s="41"/>
      <c r="M144" s="196"/>
      <c r="N144" s="197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236</v>
      </c>
      <c r="AU144" s="19" t="s">
        <v>82</v>
      </c>
    </row>
    <row r="145" spans="1:65" s="2" customFormat="1" ht="29.25">
      <c r="A145" s="36"/>
      <c r="B145" s="37"/>
      <c r="C145" s="38"/>
      <c r="D145" s="200" t="s">
        <v>737</v>
      </c>
      <c r="E145" s="38"/>
      <c r="F145" s="249" t="s">
        <v>5745</v>
      </c>
      <c r="G145" s="38"/>
      <c r="H145" s="38"/>
      <c r="I145" s="195"/>
      <c r="J145" s="38"/>
      <c r="K145" s="38"/>
      <c r="L145" s="41"/>
      <c r="M145" s="196"/>
      <c r="N145" s="197"/>
      <c r="O145" s="66"/>
      <c r="P145" s="66"/>
      <c r="Q145" s="66"/>
      <c r="R145" s="66"/>
      <c r="S145" s="66"/>
      <c r="T145" s="67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T145" s="19" t="s">
        <v>737</v>
      </c>
      <c r="AU145" s="19" t="s">
        <v>82</v>
      </c>
    </row>
    <row r="146" spans="1:65" s="2" customFormat="1" ht="33" customHeight="1">
      <c r="A146" s="36"/>
      <c r="B146" s="37"/>
      <c r="C146" s="180" t="s">
        <v>361</v>
      </c>
      <c r="D146" s="180" t="s">
        <v>229</v>
      </c>
      <c r="E146" s="181" t="s">
        <v>5775</v>
      </c>
      <c r="F146" s="182" t="s">
        <v>5776</v>
      </c>
      <c r="G146" s="183" t="s">
        <v>328</v>
      </c>
      <c r="H146" s="184">
        <v>80</v>
      </c>
      <c r="I146" s="185"/>
      <c r="J146" s="186">
        <f>ROUND(I146*H146,2)</f>
        <v>0</v>
      </c>
      <c r="K146" s="182" t="s">
        <v>233</v>
      </c>
      <c r="L146" s="41"/>
      <c r="M146" s="187" t="s">
        <v>19</v>
      </c>
      <c r="N146" s="188" t="s">
        <v>44</v>
      </c>
      <c r="O146" s="66"/>
      <c r="P146" s="189">
        <f>O146*H146</f>
        <v>0</v>
      </c>
      <c r="Q146" s="189">
        <v>0</v>
      </c>
      <c r="R146" s="189">
        <f>Q146*H146</f>
        <v>0</v>
      </c>
      <c r="S146" s="189">
        <v>0</v>
      </c>
      <c r="T146" s="190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91" t="s">
        <v>1170</v>
      </c>
      <c r="AT146" s="191" t="s">
        <v>229</v>
      </c>
      <c r="AU146" s="191" t="s">
        <v>82</v>
      </c>
      <c r="AY146" s="19" t="s">
        <v>226</v>
      </c>
      <c r="BE146" s="192">
        <f>IF(N146="základní",J146,0)</f>
        <v>0</v>
      </c>
      <c r="BF146" s="192">
        <f>IF(N146="snížená",J146,0)</f>
        <v>0</v>
      </c>
      <c r="BG146" s="192">
        <f>IF(N146="zákl. přenesená",J146,0)</f>
        <v>0</v>
      </c>
      <c r="BH146" s="192">
        <f>IF(N146="sníž. přenesená",J146,0)</f>
        <v>0</v>
      </c>
      <c r="BI146" s="192">
        <f>IF(N146="nulová",J146,0)</f>
        <v>0</v>
      </c>
      <c r="BJ146" s="19" t="s">
        <v>80</v>
      </c>
      <c r="BK146" s="192">
        <f>ROUND(I146*H146,2)</f>
        <v>0</v>
      </c>
      <c r="BL146" s="19" t="s">
        <v>1170</v>
      </c>
      <c r="BM146" s="191" t="s">
        <v>6056</v>
      </c>
    </row>
    <row r="147" spans="1:65" s="2" customFormat="1" ht="11.25">
      <c r="A147" s="36"/>
      <c r="B147" s="37"/>
      <c r="C147" s="38"/>
      <c r="D147" s="193" t="s">
        <v>236</v>
      </c>
      <c r="E147" s="38"/>
      <c r="F147" s="194" t="s">
        <v>5778</v>
      </c>
      <c r="G147" s="38"/>
      <c r="H147" s="38"/>
      <c r="I147" s="195"/>
      <c r="J147" s="38"/>
      <c r="K147" s="38"/>
      <c r="L147" s="41"/>
      <c r="M147" s="196"/>
      <c r="N147" s="197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236</v>
      </c>
      <c r="AU147" s="19" t="s">
        <v>82</v>
      </c>
    </row>
    <row r="148" spans="1:65" s="2" customFormat="1" ht="21.75" customHeight="1">
      <c r="A148" s="36"/>
      <c r="B148" s="37"/>
      <c r="C148" s="180" t="s">
        <v>365</v>
      </c>
      <c r="D148" s="180" t="s">
        <v>229</v>
      </c>
      <c r="E148" s="181" t="s">
        <v>5791</v>
      </c>
      <c r="F148" s="182" t="s">
        <v>5792</v>
      </c>
      <c r="G148" s="183" t="s">
        <v>328</v>
      </c>
      <c r="H148" s="184">
        <v>80</v>
      </c>
      <c r="I148" s="185"/>
      <c r="J148" s="186">
        <f>ROUND(I148*H148,2)</f>
        <v>0</v>
      </c>
      <c r="K148" s="182" t="s">
        <v>233</v>
      </c>
      <c r="L148" s="41"/>
      <c r="M148" s="187" t="s">
        <v>19</v>
      </c>
      <c r="N148" s="188" t="s">
        <v>44</v>
      </c>
      <c r="O148" s="66"/>
      <c r="P148" s="189">
        <f>O148*H148</f>
        <v>0</v>
      </c>
      <c r="Q148" s="189">
        <v>7.1400000000000001E-5</v>
      </c>
      <c r="R148" s="189">
        <f>Q148*H148</f>
        <v>5.7120000000000001E-3</v>
      </c>
      <c r="S148" s="189">
        <v>0</v>
      </c>
      <c r="T148" s="190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91" t="s">
        <v>1170</v>
      </c>
      <c r="AT148" s="191" t="s">
        <v>229</v>
      </c>
      <c r="AU148" s="191" t="s">
        <v>82</v>
      </c>
      <c r="AY148" s="19" t="s">
        <v>226</v>
      </c>
      <c r="BE148" s="192">
        <f>IF(N148="základní",J148,0)</f>
        <v>0</v>
      </c>
      <c r="BF148" s="192">
        <f>IF(N148="snížená",J148,0)</f>
        <v>0</v>
      </c>
      <c r="BG148" s="192">
        <f>IF(N148="zákl. přenesená",J148,0)</f>
        <v>0</v>
      </c>
      <c r="BH148" s="192">
        <f>IF(N148="sníž. přenesená",J148,0)</f>
        <v>0</v>
      </c>
      <c r="BI148" s="192">
        <f>IF(N148="nulová",J148,0)</f>
        <v>0</v>
      </c>
      <c r="BJ148" s="19" t="s">
        <v>80</v>
      </c>
      <c r="BK148" s="192">
        <f>ROUND(I148*H148,2)</f>
        <v>0</v>
      </c>
      <c r="BL148" s="19" t="s">
        <v>1170</v>
      </c>
      <c r="BM148" s="191" t="s">
        <v>6057</v>
      </c>
    </row>
    <row r="149" spans="1:65" s="2" customFormat="1" ht="11.25">
      <c r="A149" s="36"/>
      <c r="B149" s="37"/>
      <c r="C149" s="38"/>
      <c r="D149" s="193" t="s">
        <v>236</v>
      </c>
      <c r="E149" s="38"/>
      <c r="F149" s="194" t="s">
        <v>5794</v>
      </c>
      <c r="G149" s="38"/>
      <c r="H149" s="38"/>
      <c r="I149" s="195"/>
      <c r="J149" s="38"/>
      <c r="K149" s="38"/>
      <c r="L149" s="41"/>
      <c r="M149" s="196"/>
      <c r="N149" s="197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236</v>
      </c>
      <c r="AU149" s="19" t="s">
        <v>82</v>
      </c>
    </row>
    <row r="150" spans="1:65" s="2" customFormat="1" ht="16.5" customHeight="1">
      <c r="A150" s="36"/>
      <c r="B150" s="37"/>
      <c r="C150" s="231" t="s">
        <v>371</v>
      </c>
      <c r="D150" s="231" t="s">
        <v>242</v>
      </c>
      <c r="E150" s="232" t="s">
        <v>5795</v>
      </c>
      <c r="F150" s="233" t="s">
        <v>5796</v>
      </c>
      <c r="G150" s="234" t="s">
        <v>328</v>
      </c>
      <c r="H150" s="235">
        <v>80</v>
      </c>
      <c r="I150" s="236"/>
      <c r="J150" s="237">
        <f>ROUND(I150*H150,2)</f>
        <v>0</v>
      </c>
      <c r="K150" s="233" t="s">
        <v>3796</v>
      </c>
      <c r="L150" s="238"/>
      <c r="M150" s="239" t="s">
        <v>19</v>
      </c>
      <c r="N150" s="240" t="s">
        <v>44</v>
      </c>
      <c r="O150" s="66"/>
      <c r="P150" s="189">
        <f>O150*H150</f>
        <v>0</v>
      </c>
      <c r="Q150" s="189">
        <v>6.9999999999999994E-5</v>
      </c>
      <c r="R150" s="189">
        <f>Q150*H150</f>
        <v>5.5999999999999991E-3</v>
      </c>
      <c r="S150" s="189">
        <v>0</v>
      </c>
      <c r="T150" s="190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91" t="s">
        <v>2124</v>
      </c>
      <c r="AT150" s="191" t="s">
        <v>242</v>
      </c>
      <c r="AU150" s="191" t="s">
        <v>82</v>
      </c>
      <c r="AY150" s="19" t="s">
        <v>226</v>
      </c>
      <c r="BE150" s="192">
        <f>IF(N150="základní",J150,0)</f>
        <v>0</v>
      </c>
      <c r="BF150" s="192">
        <f>IF(N150="snížená",J150,0)</f>
        <v>0</v>
      </c>
      <c r="BG150" s="192">
        <f>IF(N150="zákl. přenesená",J150,0)</f>
        <v>0</v>
      </c>
      <c r="BH150" s="192">
        <f>IF(N150="sníž. přenesená",J150,0)</f>
        <v>0</v>
      </c>
      <c r="BI150" s="192">
        <f>IF(N150="nulová",J150,0)</f>
        <v>0</v>
      </c>
      <c r="BJ150" s="19" t="s">
        <v>80</v>
      </c>
      <c r="BK150" s="192">
        <f>ROUND(I150*H150,2)</f>
        <v>0</v>
      </c>
      <c r="BL150" s="19" t="s">
        <v>2124</v>
      </c>
      <c r="BM150" s="191" t="s">
        <v>6058</v>
      </c>
    </row>
    <row r="151" spans="1:65" s="2" customFormat="1" ht="24.2" customHeight="1">
      <c r="A151" s="36"/>
      <c r="B151" s="37"/>
      <c r="C151" s="180" t="s">
        <v>374</v>
      </c>
      <c r="D151" s="180" t="s">
        <v>229</v>
      </c>
      <c r="E151" s="181" t="s">
        <v>5798</v>
      </c>
      <c r="F151" s="182" t="s">
        <v>5799</v>
      </c>
      <c r="G151" s="183" t="s">
        <v>328</v>
      </c>
      <c r="H151" s="184">
        <v>535</v>
      </c>
      <c r="I151" s="185"/>
      <c r="J151" s="186">
        <f>ROUND(I151*H151,2)</f>
        <v>0</v>
      </c>
      <c r="K151" s="182" t="s">
        <v>233</v>
      </c>
      <c r="L151" s="41"/>
      <c r="M151" s="187" t="s">
        <v>19</v>
      </c>
      <c r="N151" s="188" t="s">
        <v>44</v>
      </c>
      <c r="O151" s="66"/>
      <c r="P151" s="189">
        <f>O151*H151</f>
        <v>0</v>
      </c>
      <c r="Q151" s="189">
        <v>0</v>
      </c>
      <c r="R151" s="189">
        <f>Q151*H151</f>
        <v>0</v>
      </c>
      <c r="S151" s="189">
        <v>0</v>
      </c>
      <c r="T151" s="190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91" t="s">
        <v>1170</v>
      </c>
      <c r="AT151" s="191" t="s">
        <v>229</v>
      </c>
      <c r="AU151" s="191" t="s">
        <v>82</v>
      </c>
      <c r="AY151" s="19" t="s">
        <v>226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9" t="s">
        <v>80</v>
      </c>
      <c r="BK151" s="192">
        <f>ROUND(I151*H151,2)</f>
        <v>0</v>
      </c>
      <c r="BL151" s="19" t="s">
        <v>1170</v>
      </c>
      <c r="BM151" s="191" t="s">
        <v>6059</v>
      </c>
    </row>
    <row r="152" spans="1:65" s="2" customFormat="1" ht="11.25">
      <c r="A152" s="36"/>
      <c r="B152" s="37"/>
      <c r="C152" s="38"/>
      <c r="D152" s="193" t="s">
        <v>236</v>
      </c>
      <c r="E152" s="38"/>
      <c r="F152" s="194" t="s">
        <v>5801</v>
      </c>
      <c r="G152" s="38"/>
      <c r="H152" s="38"/>
      <c r="I152" s="195"/>
      <c r="J152" s="38"/>
      <c r="K152" s="38"/>
      <c r="L152" s="41"/>
      <c r="M152" s="196"/>
      <c r="N152" s="197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236</v>
      </c>
      <c r="AU152" s="19" t="s">
        <v>82</v>
      </c>
    </row>
    <row r="153" spans="1:65" s="2" customFormat="1" ht="39">
      <c r="A153" s="36"/>
      <c r="B153" s="37"/>
      <c r="C153" s="38"/>
      <c r="D153" s="200" t="s">
        <v>737</v>
      </c>
      <c r="E153" s="38"/>
      <c r="F153" s="249" t="s">
        <v>6060</v>
      </c>
      <c r="G153" s="38"/>
      <c r="H153" s="38"/>
      <c r="I153" s="195"/>
      <c r="J153" s="38"/>
      <c r="K153" s="38"/>
      <c r="L153" s="41"/>
      <c r="M153" s="196"/>
      <c r="N153" s="197"/>
      <c r="O153" s="66"/>
      <c r="P153" s="66"/>
      <c r="Q153" s="66"/>
      <c r="R153" s="66"/>
      <c r="S153" s="66"/>
      <c r="T153" s="67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9" t="s">
        <v>737</v>
      </c>
      <c r="AU153" s="19" t="s">
        <v>82</v>
      </c>
    </row>
    <row r="154" spans="1:65" s="2" customFormat="1" ht="16.5" customHeight="1">
      <c r="A154" s="36"/>
      <c r="B154" s="37"/>
      <c r="C154" s="231" t="s">
        <v>380</v>
      </c>
      <c r="D154" s="231" t="s">
        <v>242</v>
      </c>
      <c r="E154" s="232" t="s">
        <v>3799</v>
      </c>
      <c r="F154" s="233" t="s">
        <v>3800</v>
      </c>
      <c r="G154" s="234" t="s">
        <v>328</v>
      </c>
      <c r="H154" s="235">
        <v>181.5</v>
      </c>
      <c r="I154" s="236"/>
      <c r="J154" s="237">
        <f>ROUND(I154*H154,2)</f>
        <v>0</v>
      </c>
      <c r="K154" s="233" t="s">
        <v>233</v>
      </c>
      <c r="L154" s="238"/>
      <c r="M154" s="239" t="s">
        <v>19</v>
      </c>
      <c r="N154" s="240" t="s">
        <v>44</v>
      </c>
      <c r="O154" s="66"/>
      <c r="P154" s="189">
        <f>O154*H154</f>
        <v>0</v>
      </c>
      <c r="Q154" s="189">
        <v>2.5999999999999998E-4</v>
      </c>
      <c r="R154" s="189">
        <f>Q154*H154</f>
        <v>4.7189999999999996E-2</v>
      </c>
      <c r="S154" s="189">
        <v>0</v>
      </c>
      <c r="T154" s="190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91" t="s">
        <v>2124</v>
      </c>
      <c r="AT154" s="191" t="s">
        <v>242</v>
      </c>
      <c r="AU154" s="191" t="s">
        <v>82</v>
      </c>
      <c r="AY154" s="19" t="s">
        <v>226</v>
      </c>
      <c r="BE154" s="192">
        <f>IF(N154="základní",J154,0)</f>
        <v>0</v>
      </c>
      <c r="BF154" s="192">
        <f>IF(N154="snížená",J154,0)</f>
        <v>0</v>
      </c>
      <c r="BG154" s="192">
        <f>IF(N154="zákl. přenesená",J154,0)</f>
        <v>0</v>
      </c>
      <c r="BH154" s="192">
        <f>IF(N154="sníž. přenesená",J154,0)</f>
        <v>0</v>
      </c>
      <c r="BI154" s="192">
        <f>IF(N154="nulová",J154,0)</f>
        <v>0</v>
      </c>
      <c r="BJ154" s="19" t="s">
        <v>80</v>
      </c>
      <c r="BK154" s="192">
        <f>ROUND(I154*H154,2)</f>
        <v>0</v>
      </c>
      <c r="BL154" s="19" t="s">
        <v>2124</v>
      </c>
      <c r="BM154" s="191" t="s">
        <v>6061</v>
      </c>
    </row>
    <row r="155" spans="1:65" s="14" customFormat="1" ht="11.25">
      <c r="B155" s="209"/>
      <c r="C155" s="210"/>
      <c r="D155" s="200" t="s">
        <v>238</v>
      </c>
      <c r="E155" s="211" t="s">
        <v>19</v>
      </c>
      <c r="F155" s="212" t="s">
        <v>6062</v>
      </c>
      <c r="G155" s="210"/>
      <c r="H155" s="213">
        <v>165</v>
      </c>
      <c r="I155" s="214"/>
      <c r="J155" s="210"/>
      <c r="K155" s="210"/>
      <c r="L155" s="215"/>
      <c r="M155" s="216"/>
      <c r="N155" s="217"/>
      <c r="O155" s="217"/>
      <c r="P155" s="217"/>
      <c r="Q155" s="217"/>
      <c r="R155" s="217"/>
      <c r="S155" s="217"/>
      <c r="T155" s="218"/>
      <c r="AT155" s="219" t="s">
        <v>238</v>
      </c>
      <c r="AU155" s="219" t="s">
        <v>82</v>
      </c>
      <c r="AV155" s="14" t="s">
        <v>82</v>
      </c>
      <c r="AW155" s="14" t="s">
        <v>35</v>
      </c>
      <c r="AX155" s="14" t="s">
        <v>80</v>
      </c>
      <c r="AY155" s="219" t="s">
        <v>226</v>
      </c>
    </row>
    <row r="156" spans="1:65" s="14" customFormat="1" ht="11.25">
      <c r="B156" s="209"/>
      <c r="C156" s="210"/>
      <c r="D156" s="200" t="s">
        <v>238</v>
      </c>
      <c r="E156" s="210"/>
      <c r="F156" s="212" t="s">
        <v>6063</v>
      </c>
      <c r="G156" s="210"/>
      <c r="H156" s="213">
        <v>181.5</v>
      </c>
      <c r="I156" s="214"/>
      <c r="J156" s="210"/>
      <c r="K156" s="210"/>
      <c r="L156" s="215"/>
      <c r="M156" s="216"/>
      <c r="N156" s="217"/>
      <c r="O156" s="217"/>
      <c r="P156" s="217"/>
      <c r="Q156" s="217"/>
      <c r="R156" s="217"/>
      <c r="S156" s="217"/>
      <c r="T156" s="218"/>
      <c r="AT156" s="219" t="s">
        <v>238</v>
      </c>
      <c r="AU156" s="219" t="s">
        <v>82</v>
      </c>
      <c r="AV156" s="14" t="s">
        <v>82</v>
      </c>
      <c r="AW156" s="14" t="s">
        <v>4</v>
      </c>
      <c r="AX156" s="14" t="s">
        <v>80</v>
      </c>
      <c r="AY156" s="219" t="s">
        <v>226</v>
      </c>
    </row>
    <row r="157" spans="1:65" s="2" customFormat="1" ht="16.5" customHeight="1">
      <c r="A157" s="36"/>
      <c r="B157" s="37"/>
      <c r="C157" s="231" t="s">
        <v>383</v>
      </c>
      <c r="D157" s="231" t="s">
        <v>242</v>
      </c>
      <c r="E157" s="232" t="s">
        <v>4695</v>
      </c>
      <c r="F157" s="233" t="s">
        <v>4696</v>
      </c>
      <c r="G157" s="234" t="s">
        <v>328</v>
      </c>
      <c r="H157" s="235">
        <v>330</v>
      </c>
      <c r="I157" s="236"/>
      <c r="J157" s="237">
        <f>ROUND(I157*H157,2)</f>
        <v>0</v>
      </c>
      <c r="K157" s="233" t="s">
        <v>233</v>
      </c>
      <c r="L157" s="238"/>
      <c r="M157" s="239" t="s">
        <v>19</v>
      </c>
      <c r="N157" s="240" t="s">
        <v>44</v>
      </c>
      <c r="O157" s="66"/>
      <c r="P157" s="189">
        <f>O157*H157</f>
        <v>0</v>
      </c>
      <c r="Q157" s="189">
        <v>1.9000000000000001E-4</v>
      </c>
      <c r="R157" s="189">
        <f>Q157*H157</f>
        <v>6.2700000000000006E-2</v>
      </c>
      <c r="S157" s="189">
        <v>0</v>
      </c>
      <c r="T157" s="190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91" t="s">
        <v>2124</v>
      </c>
      <c r="AT157" s="191" t="s">
        <v>242</v>
      </c>
      <c r="AU157" s="191" t="s">
        <v>82</v>
      </c>
      <c r="AY157" s="19" t="s">
        <v>226</v>
      </c>
      <c r="BE157" s="192">
        <f>IF(N157="základní",J157,0)</f>
        <v>0</v>
      </c>
      <c r="BF157" s="192">
        <f>IF(N157="snížená",J157,0)</f>
        <v>0</v>
      </c>
      <c r="BG157" s="192">
        <f>IF(N157="zákl. přenesená",J157,0)</f>
        <v>0</v>
      </c>
      <c r="BH157" s="192">
        <f>IF(N157="sníž. přenesená",J157,0)</f>
        <v>0</v>
      </c>
      <c r="BI157" s="192">
        <f>IF(N157="nulová",J157,0)</f>
        <v>0</v>
      </c>
      <c r="BJ157" s="19" t="s">
        <v>80</v>
      </c>
      <c r="BK157" s="192">
        <f>ROUND(I157*H157,2)</f>
        <v>0</v>
      </c>
      <c r="BL157" s="19" t="s">
        <v>2124</v>
      </c>
      <c r="BM157" s="191" t="s">
        <v>6064</v>
      </c>
    </row>
    <row r="158" spans="1:65" s="2" customFormat="1" ht="29.25">
      <c r="A158" s="36"/>
      <c r="B158" s="37"/>
      <c r="C158" s="38"/>
      <c r="D158" s="200" t="s">
        <v>737</v>
      </c>
      <c r="E158" s="38"/>
      <c r="F158" s="249" t="s">
        <v>6065</v>
      </c>
      <c r="G158" s="38"/>
      <c r="H158" s="38"/>
      <c r="I158" s="195"/>
      <c r="J158" s="38"/>
      <c r="K158" s="38"/>
      <c r="L158" s="41"/>
      <c r="M158" s="196"/>
      <c r="N158" s="197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737</v>
      </c>
      <c r="AU158" s="19" t="s">
        <v>82</v>
      </c>
    </row>
    <row r="159" spans="1:65" s="14" customFormat="1" ht="11.25">
      <c r="B159" s="209"/>
      <c r="C159" s="210"/>
      <c r="D159" s="200" t="s">
        <v>238</v>
      </c>
      <c r="E159" s="210"/>
      <c r="F159" s="212" t="s">
        <v>6066</v>
      </c>
      <c r="G159" s="210"/>
      <c r="H159" s="213">
        <v>330</v>
      </c>
      <c r="I159" s="214"/>
      <c r="J159" s="210"/>
      <c r="K159" s="210"/>
      <c r="L159" s="215"/>
      <c r="M159" s="216"/>
      <c r="N159" s="217"/>
      <c r="O159" s="217"/>
      <c r="P159" s="217"/>
      <c r="Q159" s="217"/>
      <c r="R159" s="217"/>
      <c r="S159" s="217"/>
      <c r="T159" s="218"/>
      <c r="AT159" s="219" t="s">
        <v>238</v>
      </c>
      <c r="AU159" s="219" t="s">
        <v>82</v>
      </c>
      <c r="AV159" s="14" t="s">
        <v>82</v>
      </c>
      <c r="AW159" s="14" t="s">
        <v>4</v>
      </c>
      <c r="AX159" s="14" t="s">
        <v>80</v>
      </c>
      <c r="AY159" s="219" t="s">
        <v>226</v>
      </c>
    </row>
    <row r="160" spans="1:65" s="2" customFormat="1" ht="16.5" customHeight="1">
      <c r="A160" s="36"/>
      <c r="B160" s="37"/>
      <c r="C160" s="231" t="s">
        <v>246</v>
      </c>
      <c r="D160" s="231" t="s">
        <v>242</v>
      </c>
      <c r="E160" s="232" t="s">
        <v>6067</v>
      </c>
      <c r="F160" s="233" t="s">
        <v>6068</v>
      </c>
      <c r="G160" s="234" t="s">
        <v>328</v>
      </c>
      <c r="H160" s="235">
        <v>77</v>
      </c>
      <c r="I160" s="236"/>
      <c r="J160" s="237">
        <f>ROUND(I160*H160,2)</f>
        <v>0</v>
      </c>
      <c r="K160" s="233" t="s">
        <v>233</v>
      </c>
      <c r="L160" s="238"/>
      <c r="M160" s="239" t="s">
        <v>19</v>
      </c>
      <c r="N160" s="240" t="s">
        <v>44</v>
      </c>
      <c r="O160" s="66"/>
      <c r="P160" s="189">
        <f>O160*H160</f>
        <v>0</v>
      </c>
      <c r="Q160" s="189">
        <v>5.5000000000000003E-4</v>
      </c>
      <c r="R160" s="189">
        <f>Q160*H160</f>
        <v>4.2350000000000006E-2</v>
      </c>
      <c r="S160" s="189">
        <v>0</v>
      </c>
      <c r="T160" s="190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91" t="s">
        <v>2124</v>
      </c>
      <c r="AT160" s="191" t="s">
        <v>242</v>
      </c>
      <c r="AU160" s="191" t="s">
        <v>82</v>
      </c>
      <c r="AY160" s="19" t="s">
        <v>226</v>
      </c>
      <c r="BE160" s="192">
        <f>IF(N160="základní",J160,0)</f>
        <v>0</v>
      </c>
      <c r="BF160" s="192">
        <f>IF(N160="snížená",J160,0)</f>
        <v>0</v>
      </c>
      <c r="BG160" s="192">
        <f>IF(N160="zákl. přenesená",J160,0)</f>
        <v>0</v>
      </c>
      <c r="BH160" s="192">
        <f>IF(N160="sníž. přenesená",J160,0)</f>
        <v>0</v>
      </c>
      <c r="BI160" s="192">
        <f>IF(N160="nulová",J160,0)</f>
        <v>0</v>
      </c>
      <c r="BJ160" s="19" t="s">
        <v>80</v>
      </c>
      <c r="BK160" s="192">
        <f>ROUND(I160*H160,2)</f>
        <v>0</v>
      </c>
      <c r="BL160" s="19" t="s">
        <v>2124</v>
      </c>
      <c r="BM160" s="191" t="s">
        <v>6069</v>
      </c>
    </row>
    <row r="161" spans="1:65" s="14" customFormat="1" ht="11.25">
      <c r="B161" s="209"/>
      <c r="C161" s="210"/>
      <c r="D161" s="200" t="s">
        <v>238</v>
      </c>
      <c r="E161" s="210"/>
      <c r="F161" s="212" t="s">
        <v>6011</v>
      </c>
      <c r="G161" s="210"/>
      <c r="H161" s="213">
        <v>77</v>
      </c>
      <c r="I161" s="214"/>
      <c r="J161" s="210"/>
      <c r="K161" s="210"/>
      <c r="L161" s="215"/>
      <c r="M161" s="216"/>
      <c r="N161" s="217"/>
      <c r="O161" s="217"/>
      <c r="P161" s="217"/>
      <c r="Q161" s="217"/>
      <c r="R161" s="217"/>
      <c r="S161" s="217"/>
      <c r="T161" s="218"/>
      <c r="AT161" s="219" t="s">
        <v>238</v>
      </c>
      <c r="AU161" s="219" t="s">
        <v>82</v>
      </c>
      <c r="AV161" s="14" t="s">
        <v>82</v>
      </c>
      <c r="AW161" s="14" t="s">
        <v>4</v>
      </c>
      <c r="AX161" s="14" t="s">
        <v>80</v>
      </c>
      <c r="AY161" s="219" t="s">
        <v>226</v>
      </c>
    </row>
    <row r="162" spans="1:65" s="12" customFormat="1" ht="25.9" customHeight="1">
      <c r="B162" s="164"/>
      <c r="C162" s="165"/>
      <c r="D162" s="166" t="s">
        <v>72</v>
      </c>
      <c r="E162" s="167" t="s">
        <v>3869</v>
      </c>
      <c r="F162" s="167" t="s">
        <v>3870</v>
      </c>
      <c r="G162" s="165"/>
      <c r="H162" s="165"/>
      <c r="I162" s="168"/>
      <c r="J162" s="169">
        <f>BK162</f>
        <v>0</v>
      </c>
      <c r="K162" s="165"/>
      <c r="L162" s="170"/>
      <c r="M162" s="171"/>
      <c r="N162" s="172"/>
      <c r="O162" s="172"/>
      <c r="P162" s="173">
        <f>SUM(P163:P167)</f>
        <v>0</v>
      </c>
      <c r="Q162" s="172"/>
      <c r="R162" s="173">
        <f>SUM(R163:R167)</f>
        <v>0</v>
      </c>
      <c r="S162" s="172"/>
      <c r="T162" s="174">
        <f>SUM(T163:T167)</f>
        <v>0</v>
      </c>
      <c r="AR162" s="175" t="s">
        <v>143</v>
      </c>
      <c r="AT162" s="176" t="s">
        <v>72</v>
      </c>
      <c r="AU162" s="176" t="s">
        <v>73</v>
      </c>
      <c r="AY162" s="175" t="s">
        <v>226</v>
      </c>
      <c r="BK162" s="177">
        <f>SUM(BK163:BK167)</f>
        <v>0</v>
      </c>
    </row>
    <row r="163" spans="1:65" s="2" customFormat="1" ht="16.5" customHeight="1">
      <c r="A163" s="36"/>
      <c r="B163" s="37"/>
      <c r="C163" s="180" t="s">
        <v>390</v>
      </c>
      <c r="D163" s="180" t="s">
        <v>229</v>
      </c>
      <c r="E163" s="181" t="s">
        <v>5822</v>
      </c>
      <c r="F163" s="182" t="s">
        <v>5823</v>
      </c>
      <c r="G163" s="183" t="s">
        <v>3873</v>
      </c>
      <c r="H163" s="184">
        <v>20</v>
      </c>
      <c r="I163" s="185"/>
      <c r="J163" s="186">
        <f>ROUND(I163*H163,2)</f>
        <v>0</v>
      </c>
      <c r="K163" s="182" t="s">
        <v>233</v>
      </c>
      <c r="L163" s="41"/>
      <c r="M163" s="187" t="s">
        <v>19</v>
      </c>
      <c r="N163" s="188" t="s">
        <v>44</v>
      </c>
      <c r="O163" s="66"/>
      <c r="P163" s="189">
        <f>O163*H163</f>
        <v>0</v>
      </c>
      <c r="Q163" s="189">
        <v>0</v>
      </c>
      <c r="R163" s="189">
        <f>Q163*H163</f>
        <v>0</v>
      </c>
      <c r="S163" s="189">
        <v>0</v>
      </c>
      <c r="T163" s="190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91" t="s">
        <v>3874</v>
      </c>
      <c r="AT163" s="191" t="s">
        <v>229</v>
      </c>
      <c r="AU163" s="191" t="s">
        <v>80</v>
      </c>
      <c r="AY163" s="19" t="s">
        <v>226</v>
      </c>
      <c r="BE163" s="192">
        <f>IF(N163="základní",J163,0)</f>
        <v>0</v>
      </c>
      <c r="BF163" s="192">
        <f>IF(N163="snížená",J163,0)</f>
        <v>0</v>
      </c>
      <c r="BG163" s="192">
        <f>IF(N163="zákl. přenesená",J163,0)</f>
        <v>0</v>
      </c>
      <c r="BH163" s="192">
        <f>IF(N163="sníž. přenesená",J163,0)</f>
        <v>0</v>
      </c>
      <c r="BI163" s="192">
        <f>IF(N163="nulová",J163,0)</f>
        <v>0</v>
      </c>
      <c r="BJ163" s="19" t="s">
        <v>80</v>
      </c>
      <c r="BK163" s="192">
        <f>ROUND(I163*H163,2)</f>
        <v>0</v>
      </c>
      <c r="BL163" s="19" t="s">
        <v>3874</v>
      </c>
      <c r="BM163" s="191" t="s">
        <v>6070</v>
      </c>
    </row>
    <row r="164" spans="1:65" s="2" customFormat="1" ht="11.25">
      <c r="A164" s="36"/>
      <c r="B164" s="37"/>
      <c r="C164" s="38"/>
      <c r="D164" s="193" t="s">
        <v>236</v>
      </c>
      <c r="E164" s="38"/>
      <c r="F164" s="194" t="s">
        <v>5825</v>
      </c>
      <c r="G164" s="38"/>
      <c r="H164" s="38"/>
      <c r="I164" s="195"/>
      <c r="J164" s="38"/>
      <c r="K164" s="38"/>
      <c r="L164" s="41"/>
      <c r="M164" s="196"/>
      <c r="N164" s="197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236</v>
      </c>
      <c r="AU164" s="19" t="s">
        <v>80</v>
      </c>
    </row>
    <row r="165" spans="1:65" s="2" customFormat="1" ht="16.5" customHeight="1">
      <c r="A165" s="36"/>
      <c r="B165" s="37"/>
      <c r="C165" s="180" t="s">
        <v>397</v>
      </c>
      <c r="D165" s="180" t="s">
        <v>229</v>
      </c>
      <c r="E165" s="181" t="s">
        <v>3883</v>
      </c>
      <c r="F165" s="182" t="s">
        <v>3884</v>
      </c>
      <c r="G165" s="183" t="s">
        <v>3873</v>
      </c>
      <c r="H165" s="184">
        <v>30</v>
      </c>
      <c r="I165" s="185"/>
      <c r="J165" s="186">
        <f>ROUND(I165*H165,2)</f>
        <v>0</v>
      </c>
      <c r="K165" s="182" t="s">
        <v>233</v>
      </c>
      <c r="L165" s="41"/>
      <c r="M165" s="187" t="s">
        <v>19</v>
      </c>
      <c r="N165" s="188" t="s">
        <v>44</v>
      </c>
      <c r="O165" s="66"/>
      <c r="P165" s="189">
        <f>O165*H165</f>
        <v>0</v>
      </c>
      <c r="Q165" s="189">
        <v>0</v>
      </c>
      <c r="R165" s="189">
        <f>Q165*H165</f>
        <v>0</v>
      </c>
      <c r="S165" s="189">
        <v>0</v>
      </c>
      <c r="T165" s="190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91" t="s">
        <v>3874</v>
      </c>
      <c r="AT165" s="191" t="s">
        <v>229</v>
      </c>
      <c r="AU165" s="191" t="s">
        <v>80</v>
      </c>
      <c r="AY165" s="19" t="s">
        <v>226</v>
      </c>
      <c r="BE165" s="192">
        <f>IF(N165="základní",J165,0)</f>
        <v>0</v>
      </c>
      <c r="BF165" s="192">
        <f>IF(N165="snížená",J165,0)</f>
        <v>0</v>
      </c>
      <c r="BG165" s="192">
        <f>IF(N165="zákl. přenesená",J165,0)</f>
        <v>0</v>
      </c>
      <c r="BH165" s="192">
        <f>IF(N165="sníž. přenesená",J165,0)</f>
        <v>0</v>
      </c>
      <c r="BI165" s="192">
        <f>IF(N165="nulová",J165,0)</f>
        <v>0</v>
      </c>
      <c r="BJ165" s="19" t="s">
        <v>80</v>
      </c>
      <c r="BK165" s="192">
        <f>ROUND(I165*H165,2)</f>
        <v>0</v>
      </c>
      <c r="BL165" s="19" t="s">
        <v>3874</v>
      </c>
      <c r="BM165" s="191" t="s">
        <v>6071</v>
      </c>
    </row>
    <row r="166" spans="1:65" s="2" customFormat="1" ht="11.25">
      <c r="A166" s="36"/>
      <c r="B166" s="37"/>
      <c r="C166" s="38"/>
      <c r="D166" s="193" t="s">
        <v>236</v>
      </c>
      <c r="E166" s="38"/>
      <c r="F166" s="194" t="s">
        <v>3886</v>
      </c>
      <c r="G166" s="38"/>
      <c r="H166" s="38"/>
      <c r="I166" s="195"/>
      <c r="J166" s="38"/>
      <c r="K166" s="38"/>
      <c r="L166" s="41"/>
      <c r="M166" s="196"/>
      <c r="N166" s="197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236</v>
      </c>
      <c r="AU166" s="19" t="s">
        <v>80</v>
      </c>
    </row>
    <row r="167" spans="1:65" s="2" customFormat="1" ht="29.25">
      <c r="A167" s="36"/>
      <c r="B167" s="37"/>
      <c r="C167" s="38"/>
      <c r="D167" s="200" t="s">
        <v>737</v>
      </c>
      <c r="E167" s="38"/>
      <c r="F167" s="249" t="s">
        <v>5828</v>
      </c>
      <c r="G167" s="38"/>
      <c r="H167" s="38"/>
      <c r="I167" s="195"/>
      <c r="J167" s="38"/>
      <c r="K167" s="38"/>
      <c r="L167" s="41"/>
      <c r="M167" s="196"/>
      <c r="N167" s="197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737</v>
      </c>
      <c r="AU167" s="19" t="s">
        <v>80</v>
      </c>
    </row>
    <row r="168" spans="1:65" s="12" customFormat="1" ht="25.9" customHeight="1">
      <c r="B168" s="164"/>
      <c r="C168" s="165"/>
      <c r="D168" s="166" t="s">
        <v>72</v>
      </c>
      <c r="E168" s="167" t="s">
        <v>681</v>
      </c>
      <c r="F168" s="167" t="s">
        <v>682</v>
      </c>
      <c r="G168" s="165"/>
      <c r="H168" s="165"/>
      <c r="I168" s="168"/>
      <c r="J168" s="169">
        <f>BK168</f>
        <v>0</v>
      </c>
      <c r="K168" s="165"/>
      <c r="L168" s="170"/>
      <c r="M168" s="171"/>
      <c r="N168" s="172"/>
      <c r="O168" s="172"/>
      <c r="P168" s="173">
        <f>P169+P176+P179</f>
        <v>0</v>
      </c>
      <c r="Q168" s="172"/>
      <c r="R168" s="173">
        <f>R169+R176+R179</f>
        <v>0</v>
      </c>
      <c r="S168" s="172"/>
      <c r="T168" s="174">
        <f>T169+T176+T179</f>
        <v>0</v>
      </c>
      <c r="AR168" s="175" t="s">
        <v>258</v>
      </c>
      <c r="AT168" s="176" t="s">
        <v>72</v>
      </c>
      <c r="AU168" s="176" t="s">
        <v>73</v>
      </c>
      <c r="AY168" s="175" t="s">
        <v>226</v>
      </c>
      <c r="BK168" s="177">
        <f>BK169+BK176+BK179</f>
        <v>0</v>
      </c>
    </row>
    <row r="169" spans="1:65" s="12" customFormat="1" ht="22.9" customHeight="1">
      <c r="B169" s="164"/>
      <c r="C169" s="165"/>
      <c r="D169" s="166" t="s">
        <v>72</v>
      </c>
      <c r="E169" s="178" t="s">
        <v>3911</v>
      </c>
      <c r="F169" s="178" t="s">
        <v>3912</v>
      </c>
      <c r="G169" s="165"/>
      <c r="H169" s="165"/>
      <c r="I169" s="168"/>
      <c r="J169" s="179">
        <f>BK169</f>
        <v>0</v>
      </c>
      <c r="K169" s="165"/>
      <c r="L169" s="170"/>
      <c r="M169" s="171"/>
      <c r="N169" s="172"/>
      <c r="O169" s="172"/>
      <c r="P169" s="173">
        <f>SUM(P170:P175)</f>
        <v>0</v>
      </c>
      <c r="Q169" s="172"/>
      <c r="R169" s="173">
        <f>SUM(R170:R175)</f>
        <v>0</v>
      </c>
      <c r="S169" s="172"/>
      <c r="T169" s="174">
        <f>SUM(T170:T175)</f>
        <v>0</v>
      </c>
      <c r="AR169" s="175" t="s">
        <v>258</v>
      </c>
      <c r="AT169" s="176" t="s">
        <v>72</v>
      </c>
      <c r="AU169" s="176" t="s">
        <v>80</v>
      </c>
      <c r="AY169" s="175" t="s">
        <v>226</v>
      </c>
      <c r="BK169" s="177">
        <f>SUM(BK170:BK175)</f>
        <v>0</v>
      </c>
    </row>
    <row r="170" spans="1:65" s="2" customFormat="1" ht="16.5" customHeight="1">
      <c r="A170" s="36"/>
      <c r="B170" s="37"/>
      <c r="C170" s="180" t="s">
        <v>403</v>
      </c>
      <c r="D170" s="180" t="s">
        <v>229</v>
      </c>
      <c r="E170" s="181" t="s">
        <v>5833</v>
      </c>
      <c r="F170" s="182" t="s">
        <v>5834</v>
      </c>
      <c r="G170" s="183" t="s">
        <v>3157</v>
      </c>
      <c r="H170" s="184">
        <v>1</v>
      </c>
      <c r="I170" s="185"/>
      <c r="J170" s="186">
        <f>ROUND(I170*H170,2)</f>
        <v>0</v>
      </c>
      <c r="K170" s="182" t="s">
        <v>233</v>
      </c>
      <c r="L170" s="41"/>
      <c r="M170" s="187" t="s">
        <v>19</v>
      </c>
      <c r="N170" s="188" t="s">
        <v>44</v>
      </c>
      <c r="O170" s="66"/>
      <c r="P170" s="189">
        <f>O170*H170</f>
        <v>0</v>
      </c>
      <c r="Q170" s="189">
        <v>0</v>
      </c>
      <c r="R170" s="189">
        <f>Q170*H170</f>
        <v>0</v>
      </c>
      <c r="S170" s="189">
        <v>0</v>
      </c>
      <c r="T170" s="190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91" t="s">
        <v>686</v>
      </c>
      <c r="AT170" s="191" t="s">
        <v>229</v>
      </c>
      <c r="AU170" s="191" t="s">
        <v>82</v>
      </c>
      <c r="AY170" s="19" t="s">
        <v>226</v>
      </c>
      <c r="BE170" s="192">
        <f>IF(N170="základní",J170,0)</f>
        <v>0</v>
      </c>
      <c r="BF170" s="192">
        <f>IF(N170="snížená",J170,0)</f>
        <v>0</v>
      </c>
      <c r="BG170" s="192">
        <f>IF(N170="zákl. přenesená",J170,0)</f>
        <v>0</v>
      </c>
      <c r="BH170" s="192">
        <f>IF(N170="sníž. přenesená",J170,0)</f>
        <v>0</v>
      </c>
      <c r="BI170" s="192">
        <f>IF(N170="nulová",J170,0)</f>
        <v>0</v>
      </c>
      <c r="BJ170" s="19" t="s">
        <v>80</v>
      </c>
      <c r="BK170" s="192">
        <f>ROUND(I170*H170,2)</f>
        <v>0</v>
      </c>
      <c r="BL170" s="19" t="s">
        <v>686</v>
      </c>
      <c r="BM170" s="191" t="s">
        <v>6072</v>
      </c>
    </row>
    <row r="171" spans="1:65" s="2" customFormat="1" ht="11.25">
      <c r="A171" s="36"/>
      <c r="B171" s="37"/>
      <c r="C171" s="38"/>
      <c r="D171" s="193" t="s">
        <v>236</v>
      </c>
      <c r="E171" s="38"/>
      <c r="F171" s="194" t="s">
        <v>5836</v>
      </c>
      <c r="G171" s="38"/>
      <c r="H171" s="38"/>
      <c r="I171" s="195"/>
      <c r="J171" s="38"/>
      <c r="K171" s="38"/>
      <c r="L171" s="41"/>
      <c r="M171" s="196"/>
      <c r="N171" s="197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236</v>
      </c>
      <c r="AU171" s="19" t="s">
        <v>82</v>
      </c>
    </row>
    <row r="172" spans="1:65" s="2" customFormat="1" ht="16.5" customHeight="1">
      <c r="A172" s="36"/>
      <c r="B172" s="37"/>
      <c r="C172" s="180" t="s">
        <v>408</v>
      </c>
      <c r="D172" s="180" t="s">
        <v>229</v>
      </c>
      <c r="E172" s="181" t="s">
        <v>5837</v>
      </c>
      <c r="F172" s="182" t="s">
        <v>5838</v>
      </c>
      <c r="G172" s="183" t="s">
        <v>3157</v>
      </c>
      <c r="H172" s="184">
        <v>1</v>
      </c>
      <c r="I172" s="185"/>
      <c r="J172" s="186">
        <f>ROUND(I172*H172,2)</f>
        <v>0</v>
      </c>
      <c r="K172" s="182" t="s">
        <v>233</v>
      </c>
      <c r="L172" s="41"/>
      <c r="M172" s="187" t="s">
        <v>19</v>
      </c>
      <c r="N172" s="188" t="s">
        <v>44</v>
      </c>
      <c r="O172" s="66"/>
      <c r="P172" s="189">
        <f>O172*H172</f>
        <v>0</v>
      </c>
      <c r="Q172" s="189">
        <v>0</v>
      </c>
      <c r="R172" s="189">
        <f>Q172*H172</f>
        <v>0</v>
      </c>
      <c r="S172" s="189">
        <v>0</v>
      </c>
      <c r="T172" s="190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91" t="s">
        <v>686</v>
      </c>
      <c r="AT172" s="191" t="s">
        <v>229</v>
      </c>
      <c r="AU172" s="191" t="s">
        <v>82</v>
      </c>
      <c r="AY172" s="19" t="s">
        <v>226</v>
      </c>
      <c r="BE172" s="192">
        <f>IF(N172="základní",J172,0)</f>
        <v>0</v>
      </c>
      <c r="BF172" s="192">
        <f>IF(N172="snížená",J172,0)</f>
        <v>0</v>
      </c>
      <c r="BG172" s="192">
        <f>IF(N172="zákl. přenesená",J172,0)</f>
        <v>0</v>
      </c>
      <c r="BH172" s="192">
        <f>IF(N172="sníž. přenesená",J172,0)</f>
        <v>0</v>
      </c>
      <c r="BI172" s="192">
        <f>IF(N172="nulová",J172,0)</f>
        <v>0</v>
      </c>
      <c r="BJ172" s="19" t="s">
        <v>80</v>
      </c>
      <c r="BK172" s="192">
        <f>ROUND(I172*H172,2)</f>
        <v>0</v>
      </c>
      <c r="BL172" s="19" t="s">
        <v>686</v>
      </c>
      <c r="BM172" s="191" t="s">
        <v>6073</v>
      </c>
    </row>
    <row r="173" spans="1:65" s="2" customFormat="1" ht="11.25">
      <c r="A173" s="36"/>
      <c r="B173" s="37"/>
      <c r="C173" s="38"/>
      <c r="D173" s="193" t="s">
        <v>236</v>
      </c>
      <c r="E173" s="38"/>
      <c r="F173" s="194" t="s">
        <v>5840</v>
      </c>
      <c r="G173" s="38"/>
      <c r="H173" s="38"/>
      <c r="I173" s="195"/>
      <c r="J173" s="38"/>
      <c r="K173" s="38"/>
      <c r="L173" s="41"/>
      <c r="M173" s="196"/>
      <c r="N173" s="197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236</v>
      </c>
      <c r="AU173" s="19" t="s">
        <v>82</v>
      </c>
    </row>
    <row r="174" spans="1:65" s="2" customFormat="1" ht="16.5" customHeight="1">
      <c r="A174" s="36"/>
      <c r="B174" s="37"/>
      <c r="C174" s="180" t="s">
        <v>412</v>
      </c>
      <c r="D174" s="180" t="s">
        <v>229</v>
      </c>
      <c r="E174" s="181" t="s">
        <v>3913</v>
      </c>
      <c r="F174" s="182" t="s">
        <v>3914</v>
      </c>
      <c r="G174" s="183" t="s">
        <v>3157</v>
      </c>
      <c r="H174" s="184">
        <v>1</v>
      </c>
      <c r="I174" s="185"/>
      <c r="J174" s="186">
        <f>ROUND(I174*H174,2)</f>
        <v>0</v>
      </c>
      <c r="K174" s="182" t="s">
        <v>233</v>
      </c>
      <c r="L174" s="41"/>
      <c r="M174" s="187" t="s">
        <v>19</v>
      </c>
      <c r="N174" s="188" t="s">
        <v>44</v>
      </c>
      <c r="O174" s="66"/>
      <c r="P174" s="189">
        <f>O174*H174</f>
        <v>0</v>
      </c>
      <c r="Q174" s="189">
        <v>0</v>
      </c>
      <c r="R174" s="189">
        <f>Q174*H174</f>
        <v>0</v>
      </c>
      <c r="S174" s="189">
        <v>0</v>
      </c>
      <c r="T174" s="190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91" t="s">
        <v>686</v>
      </c>
      <c r="AT174" s="191" t="s">
        <v>229</v>
      </c>
      <c r="AU174" s="191" t="s">
        <v>82</v>
      </c>
      <c r="AY174" s="19" t="s">
        <v>226</v>
      </c>
      <c r="BE174" s="192">
        <f>IF(N174="základní",J174,0)</f>
        <v>0</v>
      </c>
      <c r="BF174" s="192">
        <f>IF(N174="snížená",J174,0)</f>
        <v>0</v>
      </c>
      <c r="BG174" s="192">
        <f>IF(N174="zákl. přenesená",J174,0)</f>
        <v>0</v>
      </c>
      <c r="BH174" s="192">
        <f>IF(N174="sníž. přenesená",J174,0)</f>
        <v>0</v>
      </c>
      <c r="BI174" s="192">
        <f>IF(N174="nulová",J174,0)</f>
        <v>0</v>
      </c>
      <c r="BJ174" s="19" t="s">
        <v>80</v>
      </c>
      <c r="BK174" s="192">
        <f>ROUND(I174*H174,2)</f>
        <v>0</v>
      </c>
      <c r="BL174" s="19" t="s">
        <v>686</v>
      </c>
      <c r="BM174" s="191" t="s">
        <v>6074</v>
      </c>
    </row>
    <row r="175" spans="1:65" s="2" customFormat="1" ht="11.25">
      <c r="A175" s="36"/>
      <c r="B175" s="37"/>
      <c r="C175" s="38"/>
      <c r="D175" s="193" t="s">
        <v>236</v>
      </c>
      <c r="E175" s="38"/>
      <c r="F175" s="194" t="s">
        <v>3916</v>
      </c>
      <c r="G175" s="38"/>
      <c r="H175" s="38"/>
      <c r="I175" s="195"/>
      <c r="J175" s="38"/>
      <c r="K175" s="38"/>
      <c r="L175" s="41"/>
      <c r="M175" s="196"/>
      <c r="N175" s="197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236</v>
      </c>
      <c r="AU175" s="19" t="s">
        <v>82</v>
      </c>
    </row>
    <row r="176" spans="1:65" s="12" customFormat="1" ht="22.9" customHeight="1">
      <c r="B176" s="164"/>
      <c r="C176" s="165"/>
      <c r="D176" s="166" t="s">
        <v>72</v>
      </c>
      <c r="E176" s="178" t="s">
        <v>5850</v>
      </c>
      <c r="F176" s="178" t="s">
        <v>5851</v>
      </c>
      <c r="G176" s="165"/>
      <c r="H176" s="165"/>
      <c r="I176" s="168"/>
      <c r="J176" s="179">
        <f>BK176</f>
        <v>0</v>
      </c>
      <c r="K176" s="165"/>
      <c r="L176" s="170"/>
      <c r="M176" s="171"/>
      <c r="N176" s="172"/>
      <c r="O176" s="172"/>
      <c r="P176" s="173">
        <f>SUM(P177:P178)</f>
        <v>0</v>
      </c>
      <c r="Q176" s="172"/>
      <c r="R176" s="173">
        <f>SUM(R177:R178)</f>
        <v>0</v>
      </c>
      <c r="S176" s="172"/>
      <c r="T176" s="174">
        <f>SUM(T177:T178)</f>
        <v>0</v>
      </c>
      <c r="AR176" s="175" t="s">
        <v>258</v>
      </c>
      <c r="AT176" s="176" t="s">
        <v>72</v>
      </c>
      <c r="AU176" s="176" t="s">
        <v>80</v>
      </c>
      <c r="AY176" s="175" t="s">
        <v>226</v>
      </c>
      <c r="BK176" s="177">
        <f>SUM(BK177:BK178)</f>
        <v>0</v>
      </c>
    </row>
    <row r="177" spans="1:65" s="2" customFormat="1" ht="49.15" customHeight="1">
      <c r="A177" s="36"/>
      <c r="B177" s="37"/>
      <c r="C177" s="180" t="s">
        <v>417</v>
      </c>
      <c r="D177" s="180" t="s">
        <v>229</v>
      </c>
      <c r="E177" s="181" t="s">
        <v>6075</v>
      </c>
      <c r="F177" s="182" t="s">
        <v>6076</v>
      </c>
      <c r="G177" s="183" t="s">
        <v>3157</v>
      </c>
      <c r="H177" s="184">
        <v>1</v>
      </c>
      <c r="I177" s="185"/>
      <c r="J177" s="186">
        <f>ROUND(I177*H177,2)</f>
        <v>0</v>
      </c>
      <c r="K177" s="182" t="s">
        <v>233</v>
      </c>
      <c r="L177" s="41"/>
      <c r="M177" s="187" t="s">
        <v>19</v>
      </c>
      <c r="N177" s="188" t="s">
        <v>44</v>
      </c>
      <c r="O177" s="66"/>
      <c r="P177" s="189">
        <f>O177*H177</f>
        <v>0</v>
      </c>
      <c r="Q177" s="189">
        <v>0</v>
      </c>
      <c r="R177" s="189">
        <f>Q177*H177</f>
        <v>0</v>
      </c>
      <c r="S177" s="189">
        <v>0</v>
      </c>
      <c r="T177" s="190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91" t="s">
        <v>686</v>
      </c>
      <c r="AT177" s="191" t="s">
        <v>229</v>
      </c>
      <c r="AU177" s="191" t="s">
        <v>82</v>
      </c>
      <c r="AY177" s="19" t="s">
        <v>226</v>
      </c>
      <c r="BE177" s="192">
        <f>IF(N177="základní",J177,0)</f>
        <v>0</v>
      </c>
      <c r="BF177" s="192">
        <f>IF(N177="snížená",J177,0)</f>
        <v>0</v>
      </c>
      <c r="BG177" s="192">
        <f>IF(N177="zákl. přenesená",J177,0)</f>
        <v>0</v>
      </c>
      <c r="BH177" s="192">
        <f>IF(N177="sníž. přenesená",J177,0)</f>
        <v>0</v>
      </c>
      <c r="BI177" s="192">
        <f>IF(N177="nulová",J177,0)</f>
        <v>0</v>
      </c>
      <c r="BJ177" s="19" t="s">
        <v>80</v>
      </c>
      <c r="BK177" s="192">
        <f>ROUND(I177*H177,2)</f>
        <v>0</v>
      </c>
      <c r="BL177" s="19" t="s">
        <v>686</v>
      </c>
      <c r="BM177" s="191" t="s">
        <v>6077</v>
      </c>
    </row>
    <row r="178" spans="1:65" s="2" customFormat="1" ht="11.25">
      <c r="A178" s="36"/>
      <c r="B178" s="37"/>
      <c r="C178" s="38"/>
      <c r="D178" s="193" t="s">
        <v>236</v>
      </c>
      <c r="E178" s="38"/>
      <c r="F178" s="194" t="s">
        <v>6078</v>
      </c>
      <c r="G178" s="38"/>
      <c r="H178" s="38"/>
      <c r="I178" s="195"/>
      <c r="J178" s="38"/>
      <c r="K178" s="38"/>
      <c r="L178" s="41"/>
      <c r="M178" s="196"/>
      <c r="N178" s="197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236</v>
      </c>
      <c r="AU178" s="19" t="s">
        <v>82</v>
      </c>
    </row>
    <row r="179" spans="1:65" s="12" customFormat="1" ht="22.9" customHeight="1">
      <c r="B179" s="164"/>
      <c r="C179" s="165"/>
      <c r="D179" s="166" t="s">
        <v>72</v>
      </c>
      <c r="E179" s="178" t="s">
        <v>3917</v>
      </c>
      <c r="F179" s="178" t="s">
        <v>3918</v>
      </c>
      <c r="G179" s="165"/>
      <c r="H179" s="165"/>
      <c r="I179" s="168"/>
      <c r="J179" s="179">
        <f>BK179</f>
        <v>0</v>
      </c>
      <c r="K179" s="165"/>
      <c r="L179" s="170"/>
      <c r="M179" s="171"/>
      <c r="N179" s="172"/>
      <c r="O179" s="172"/>
      <c r="P179" s="173">
        <f>SUM(P180:P185)</f>
        <v>0</v>
      </c>
      <c r="Q179" s="172"/>
      <c r="R179" s="173">
        <f>SUM(R180:R185)</f>
        <v>0</v>
      </c>
      <c r="S179" s="172"/>
      <c r="T179" s="174">
        <f>SUM(T180:T185)</f>
        <v>0</v>
      </c>
      <c r="AR179" s="175" t="s">
        <v>258</v>
      </c>
      <c r="AT179" s="176" t="s">
        <v>72</v>
      </c>
      <c r="AU179" s="176" t="s">
        <v>80</v>
      </c>
      <c r="AY179" s="175" t="s">
        <v>226</v>
      </c>
      <c r="BK179" s="177">
        <f>SUM(BK180:BK185)</f>
        <v>0</v>
      </c>
    </row>
    <row r="180" spans="1:65" s="2" customFormat="1" ht="16.5" customHeight="1">
      <c r="A180" s="36"/>
      <c r="B180" s="37"/>
      <c r="C180" s="180" t="s">
        <v>425</v>
      </c>
      <c r="D180" s="180" t="s">
        <v>229</v>
      </c>
      <c r="E180" s="181" t="s">
        <v>3919</v>
      </c>
      <c r="F180" s="182" t="s">
        <v>3920</v>
      </c>
      <c r="G180" s="183" t="s">
        <v>3157</v>
      </c>
      <c r="H180" s="184">
        <v>1</v>
      </c>
      <c r="I180" s="185"/>
      <c r="J180" s="186">
        <f>ROUND(I180*H180,2)</f>
        <v>0</v>
      </c>
      <c r="K180" s="182" t="s">
        <v>233</v>
      </c>
      <c r="L180" s="41"/>
      <c r="M180" s="187" t="s">
        <v>19</v>
      </c>
      <c r="N180" s="188" t="s">
        <v>44</v>
      </c>
      <c r="O180" s="66"/>
      <c r="P180" s="189">
        <f>O180*H180</f>
        <v>0</v>
      </c>
      <c r="Q180" s="189">
        <v>0</v>
      </c>
      <c r="R180" s="189">
        <f>Q180*H180</f>
        <v>0</v>
      </c>
      <c r="S180" s="189">
        <v>0</v>
      </c>
      <c r="T180" s="190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91" t="s">
        <v>686</v>
      </c>
      <c r="AT180" s="191" t="s">
        <v>229</v>
      </c>
      <c r="AU180" s="191" t="s">
        <v>82</v>
      </c>
      <c r="AY180" s="19" t="s">
        <v>226</v>
      </c>
      <c r="BE180" s="192">
        <f>IF(N180="základní",J180,0)</f>
        <v>0</v>
      </c>
      <c r="BF180" s="192">
        <f>IF(N180="snížená",J180,0)</f>
        <v>0</v>
      </c>
      <c r="BG180" s="192">
        <f>IF(N180="zákl. přenesená",J180,0)</f>
        <v>0</v>
      </c>
      <c r="BH180" s="192">
        <f>IF(N180="sníž. přenesená",J180,0)</f>
        <v>0</v>
      </c>
      <c r="BI180" s="192">
        <f>IF(N180="nulová",J180,0)</f>
        <v>0</v>
      </c>
      <c r="BJ180" s="19" t="s">
        <v>80</v>
      </c>
      <c r="BK180" s="192">
        <f>ROUND(I180*H180,2)</f>
        <v>0</v>
      </c>
      <c r="BL180" s="19" t="s">
        <v>686</v>
      </c>
      <c r="BM180" s="191" t="s">
        <v>6079</v>
      </c>
    </row>
    <row r="181" spans="1:65" s="2" customFormat="1" ht="11.25">
      <c r="A181" s="36"/>
      <c r="B181" s="37"/>
      <c r="C181" s="38"/>
      <c r="D181" s="193" t="s">
        <v>236</v>
      </c>
      <c r="E181" s="38"/>
      <c r="F181" s="194" t="s">
        <v>3922</v>
      </c>
      <c r="G181" s="38"/>
      <c r="H181" s="38"/>
      <c r="I181" s="195"/>
      <c r="J181" s="38"/>
      <c r="K181" s="38"/>
      <c r="L181" s="41"/>
      <c r="M181" s="196"/>
      <c r="N181" s="197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236</v>
      </c>
      <c r="AU181" s="19" t="s">
        <v>82</v>
      </c>
    </row>
    <row r="182" spans="1:65" s="2" customFormat="1" ht="16.5" customHeight="1">
      <c r="A182" s="36"/>
      <c r="B182" s="37"/>
      <c r="C182" s="180" t="s">
        <v>431</v>
      </c>
      <c r="D182" s="180" t="s">
        <v>229</v>
      </c>
      <c r="E182" s="181" t="s">
        <v>5857</v>
      </c>
      <c r="F182" s="182" t="s">
        <v>5858</v>
      </c>
      <c r="G182" s="183" t="s">
        <v>3157</v>
      </c>
      <c r="H182" s="184">
        <v>1</v>
      </c>
      <c r="I182" s="185"/>
      <c r="J182" s="186">
        <f>ROUND(I182*H182,2)</f>
        <v>0</v>
      </c>
      <c r="K182" s="182" t="s">
        <v>233</v>
      </c>
      <c r="L182" s="41"/>
      <c r="M182" s="187" t="s">
        <v>19</v>
      </c>
      <c r="N182" s="188" t="s">
        <v>44</v>
      </c>
      <c r="O182" s="66"/>
      <c r="P182" s="189">
        <f>O182*H182</f>
        <v>0</v>
      </c>
      <c r="Q182" s="189">
        <v>0</v>
      </c>
      <c r="R182" s="189">
        <f>Q182*H182</f>
        <v>0</v>
      </c>
      <c r="S182" s="189">
        <v>0</v>
      </c>
      <c r="T182" s="190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91" t="s">
        <v>686</v>
      </c>
      <c r="AT182" s="191" t="s">
        <v>229</v>
      </c>
      <c r="AU182" s="191" t="s">
        <v>82</v>
      </c>
      <c r="AY182" s="19" t="s">
        <v>226</v>
      </c>
      <c r="BE182" s="192">
        <f>IF(N182="základní",J182,0)</f>
        <v>0</v>
      </c>
      <c r="BF182" s="192">
        <f>IF(N182="snížená",J182,0)</f>
        <v>0</v>
      </c>
      <c r="BG182" s="192">
        <f>IF(N182="zákl. přenesená",J182,0)</f>
        <v>0</v>
      </c>
      <c r="BH182" s="192">
        <f>IF(N182="sníž. přenesená",J182,0)</f>
        <v>0</v>
      </c>
      <c r="BI182" s="192">
        <f>IF(N182="nulová",J182,0)</f>
        <v>0</v>
      </c>
      <c r="BJ182" s="19" t="s">
        <v>80</v>
      </c>
      <c r="BK182" s="192">
        <f>ROUND(I182*H182,2)</f>
        <v>0</v>
      </c>
      <c r="BL182" s="19" t="s">
        <v>686</v>
      </c>
      <c r="BM182" s="191" t="s">
        <v>6080</v>
      </c>
    </row>
    <row r="183" spans="1:65" s="2" customFormat="1" ht="11.25">
      <c r="A183" s="36"/>
      <c r="B183" s="37"/>
      <c r="C183" s="38"/>
      <c r="D183" s="193" t="s">
        <v>236</v>
      </c>
      <c r="E183" s="38"/>
      <c r="F183" s="194" t="s">
        <v>5860</v>
      </c>
      <c r="G183" s="38"/>
      <c r="H183" s="38"/>
      <c r="I183" s="195"/>
      <c r="J183" s="38"/>
      <c r="K183" s="38"/>
      <c r="L183" s="41"/>
      <c r="M183" s="196"/>
      <c r="N183" s="197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236</v>
      </c>
      <c r="AU183" s="19" t="s">
        <v>82</v>
      </c>
    </row>
    <row r="184" spans="1:65" s="2" customFormat="1" ht="16.5" customHeight="1">
      <c r="A184" s="36"/>
      <c r="B184" s="37"/>
      <c r="C184" s="180" t="s">
        <v>443</v>
      </c>
      <c r="D184" s="180" t="s">
        <v>229</v>
      </c>
      <c r="E184" s="181" t="s">
        <v>5861</v>
      </c>
      <c r="F184" s="182" t="s">
        <v>5862</v>
      </c>
      <c r="G184" s="183" t="s">
        <v>3157</v>
      </c>
      <c r="H184" s="184">
        <v>1</v>
      </c>
      <c r="I184" s="185"/>
      <c r="J184" s="186">
        <f>ROUND(I184*H184,2)</f>
        <v>0</v>
      </c>
      <c r="K184" s="182" t="s">
        <v>233</v>
      </c>
      <c r="L184" s="41"/>
      <c r="M184" s="187" t="s">
        <v>19</v>
      </c>
      <c r="N184" s="188" t="s">
        <v>44</v>
      </c>
      <c r="O184" s="66"/>
      <c r="P184" s="189">
        <f>O184*H184</f>
        <v>0</v>
      </c>
      <c r="Q184" s="189">
        <v>0</v>
      </c>
      <c r="R184" s="189">
        <f>Q184*H184</f>
        <v>0</v>
      </c>
      <c r="S184" s="189">
        <v>0</v>
      </c>
      <c r="T184" s="190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91" t="s">
        <v>686</v>
      </c>
      <c r="AT184" s="191" t="s">
        <v>229</v>
      </c>
      <c r="AU184" s="191" t="s">
        <v>82</v>
      </c>
      <c r="AY184" s="19" t="s">
        <v>226</v>
      </c>
      <c r="BE184" s="192">
        <f>IF(N184="základní",J184,0)</f>
        <v>0</v>
      </c>
      <c r="BF184" s="192">
        <f>IF(N184="snížená",J184,0)</f>
        <v>0</v>
      </c>
      <c r="BG184" s="192">
        <f>IF(N184="zákl. přenesená",J184,0)</f>
        <v>0</v>
      </c>
      <c r="BH184" s="192">
        <f>IF(N184="sníž. přenesená",J184,0)</f>
        <v>0</v>
      </c>
      <c r="BI184" s="192">
        <f>IF(N184="nulová",J184,0)</f>
        <v>0</v>
      </c>
      <c r="BJ184" s="19" t="s">
        <v>80</v>
      </c>
      <c r="BK184" s="192">
        <f>ROUND(I184*H184,2)</f>
        <v>0</v>
      </c>
      <c r="BL184" s="19" t="s">
        <v>686</v>
      </c>
      <c r="BM184" s="191" t="s">
        <v>6081</v>
      </c>
    </row>
    <row r="185" spans="1:65" s="2" customFormat="1" ht="11.25">
      <c r="A185" s="36"/>
      <c r="B185" s="37"/>
      <c r="C185" s="38"/>
      <c r="D185" s="193" t="s">
        <v>236</v>
      </c>
      <c r="E185" s="38"/>
      <c r="F185" s="194" t="s">
        <v>5864</v>
      </c>
      <c r="G185" s="38"/>
      <c r="H185" s="38"/>
      <c r="I185" s="195"/>
      <c r="J185" s="38"/>
      <c r="K185" s="38"/>
      <c r="L185" s="41"/>
      <c r="M185" s="241"/>
      <c r="N185" s="242"/>
      <c r="O185" s="243"/>
      <c r="P185" s="243"/>
      <c r="Q185" s="243"/>
      <c r="R185" s="243"/>
      <c r="S185" s="243"/>
      <c r="T185" s="244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236</v>
      </c>
      <c r="AU185" s="19" t="s">
        <v>82</v>
      </c>
    </row>
    <row r="186" spans="1:65" s="2" customFormat="1" ht="6.95" customHeight="1">
      <c r="A186" s="36"/>
      <c r="B186" s="49"/>
      <c r="C186" s="50"/>
      <c r="D186" s="50"/>
      <c r="E186" s="50"/>
      <c r="F186" s="50"/>
      <c r="G186" s="50"/>
      <c r="H186" s="50"/>
      <c r="I186" s="50"/>
      <c r="J186" s="50"/>
      <c r="K186" s="50"/>
      <c r="L186" s="41"/>
      <c r="M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</row>
  </sheetData>
  <sheetProtection algorithmName="SHA-512" hashValue="b+XaktHNUuQAOfTgdXKEjTCsxyhl4DVi7beYgQTTuGOGy9wGIqKO4jczfSGuM8aWvr+4WgWOg/fuUO3BCNqeUA==" saltValue="Ocy4Xypdydz6tTiEn2RuP8ouVuPsG9khzMC/lsgvnvtgnWzrrAcz2JiTMi5/B1Z6R7qkcwK+IAFgduv2N+K/GQ==" spinCount="100000" sheet="1" objects="1" scenarios="1" formatColumns="0" formatRows="0" autoFilter="0"/>
  <autoFilter ref="C93:K185" xr:uid="{00000000-0009-0000-0000-000020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2000-000000000000}"/>
    <hyperlink ref="F103" r:id="rId2" xr:uid="{00000000-0004-0000-2000-000001000000}"/>
    <hyperlink ref="F107" r:id="rId3" xr:uid="{00000000-0004-0000-2000-000002000000}"/>
    <hyperlink ref="F112" r:id="rId4" xr:uid="{00000000-0004-0000-2000-000003000000}"/>
    <hyperlink ref="F116" r:id="rId5" xr:uid="{00000000-0004-0000-2000-000004000000}"/>
    <hyperlink ref="F119" r:id="rId6" xr:uid="{00000000-0004-0000-2000-000005000000}"/>
    <hyperlink ref="F122" r:id="rId7" xr:uid="{00000000-0004-0000-2000-000006000000}"/>
    <hyperlink ref="F126" r:id="rId8" xr:uid="{00000000-0004-0000-2000-000007000000}"/>
    <hyperlink ref="F128" r:id="rId9" xr:uid="{00000000-0004-0000-2000-000008000000}"/>
    <hyperlink ref="F130" r:id="rId10" xr:uid="{00000000-0004-0000-2000-000009000000}"/>
    <hyperlink ref="F133" r:id="rId11" xr:uid="{00000000-0004-0000-2000-00000A000000}"/>
    <hyperlink ref="F136" r:id="rId12" xr:uid="{00000000-0004-0000-2000-00000B000000}"/>
    <hyperlink ref="F138" r:id="rId13" xr:uid="{00000000-0004-0000-2000-00000C000000}"/>
    <hyperlink ref="F142" r:id="rId14" xr:uid="{00000000-0004-0000-2000-00000D000000}"/>
    <hyperlink ref="F144" r:id="rId15" xr:uid="{00000000-0004-0000-2000-00000E000000}"/>
    <hyperlink ref="F147" r:id="rId16" xr:uid="{00000000-0004-0000-2000-00000F000000}"/>
    <hyperlink ref="F149" r:id="rId17" xr:uid="{00000000-0004-0000-2000-000010000000}"/>
    <hyperlink ref="F152" r:id="rId18" xr:uid="{00000000-0004-0000-2000-000011000000}"/>
    <hyperlink ref="F164" r:id="rId19" xr:uid="{00000000-0004-0000-2000-000012000000}"/>
    <hyperlink ref="F166" r:id="rId20" xr:uid="{00000000-0004-0000-2000-000013000000}"/>
    <hyperlink ref="F171" r:id="rId21" xr:uid="{00000000-0004-0000-2000-000014000000}"/>
    <hyperlink ref="F173" r:id="rId22" xr:uid="{00000000-0004-0000-2000-000015000000}"/>
    <hyperlink ref="F175" r:id="rId23" xr:uid="{00000000-0004-0000-2000-000016000000}"/>
    <hyperlink ref="F178" r:id="rId24" xr:uid="{00000000-0004-0000-2000-000017000000}"/>
    <hyperlink ref="F181" r:id="rId25" xr:uid="{00000000-0004-0000-2000-000018000000}"/>
    <hyperlink ref="F183" r:id="rId26" xr:uid="{00000000-0004-0000-2000-000019000000}"/>
    <hyperlink ref="F185" r:id="rId27" xr:uid="{00000000-0004-0000-2000-00001A000000}"/>
  </hyperlinks>
  <pageMargins left="0.39370078740157483" right="0.39370078740157483" top="0.39370078740157483" bottom="0.39370078740157483" header="0" footer="0"/>
  <pageSetup paperSize="9" scale="84" fitToHeight="100" orientation="landscape" r:id="rId28"/>
  <headerFooter>
    <oddFooter>&amp;CStrana &amp;P z &amp;N</oddFooter>
  </headerFooter>
  <drawing r:id="rId29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BM1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6082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ROUND(J94,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ROUND((SUM(BE94:BE123)),  2)</f>
        <v>0</v>
      </c>
      <c r="G35" s="36"/>
      <c r="H35" s="36"/>
      <c r="I35" s="126">
        <v>0.21</v>
      </c>
      <c r="J35" s="125">
        <f>ROUND(((SUM(BE94:BE123))*I35),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ROUND((SUM(BF94:BF123)),  2)</f>
        <v>0</v>
      </c>
      <c r="G36" s="36"/>
      <c r="H36" s="36"/>
      <c r="I36" s="126">
        <v>0.15</v>
      </c>
      <c r="J36" s="125">
        <f>ROUND(((SUM(BF94:BF123))*I36),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ROUND((SUM(BG94:BG123)),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ROUND((SUM(BH94:BH123)),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ROUND((SUM(BI94:BI123)),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SO 11 - Plynovod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J94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565</v>
      </c>
      <c r="E64" s="145"/>
      <c r="F64" s="145"/>
      <c r="G64" s="145"/>
      <c r="H64" s="145"/>
      <c r="I64" s="145"/>
      <c r="J64" s="146">
        <f>J95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691</v>
      </c>
      <c r="E65" s="150"/>
      <c r="F65" s="150"/>
      <c r="G65" s="150"/>
      <c r="H65" s="150"/>
      <c r="I65" s="150"/>
      <c r="J65" s="151">
        <f>J96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1179</v>
      </c>
      <c r="E66" s="150"/>
      <c r="F66" s="150"/>
      <c r="G66" s="150"/>
      <c r="H66" s="150"/>
      <c r="I66" s="150"/>
      <c r="J66" s="151">
        <f>J98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2378</v>
      </c>
      <c r="E67" s="150"/>
      <c r="F67" s="150"/>
      <c r="G67" s="150"/>
      <c r="H67" s="150"/>
      <c r="I67" s="150"/>
      <c r="J67" s="151">
        <f>J100</f>
        <v>0</v>
      </c>
      <c r="K67" s="98"/>
      <c r="L67" s="152"/>
    </row>
    <row r="68" spans="1:31" s="9" customFormat="1" ht="24.95" customHeight="1">
      <c r="B68" s="142"/>
      <c r="C68" s="143"/>
      <c r="D68" s="144" t="s">
        <v>205</v>
      </c>
      <c r="E68" s="145"/>
      <c r="F68" s="145"/>
      <c r="G68" s="145"/>
      <c r="H68" s="145"/>
      <c r="I68" s="145"/>
      <c r="J68" s="146">
        <f>J105</f>
        <v>0</v>
      </c>
      <c r="K68" s="143"/>
      <c r="L68" s="147"/>
    </row>
    <row r="69" spans="1:31" s="10" customFormat="1" ht="19.899999999999999" customHeight="1">
      <c r="B69" s="148"/>
      <c r="C69" s="98"/>
      <c r="D69" s="149" t="s">
        <v>2379</v>
      </c>
      <c r="E69" s="150"/>
      <c r="F69" s="150"/>
      <c r="G69" s="150"/>
      <c r="H69" s="150"/>
      <c r="I69" s="150"/>
      <c r="J69" s="151">
        <f>J106</f>
        <v>0</v>
      </c>
      <c r="K69" s="98"/>
      <c r="L69" s="152"/>
    </row>
    <row r="70" spans="1:31" s="10" customFormat="1" ht="19.899999999999999" customHeight="1">
      <c r="B70" s="148"/>
      <c r="C70" s="98"/>
      <c r="D70" s="149" t="s">
        <v>6083</v>
      </c>
      <c r="E70" s="150"/>
      <c r="F70" s="150"/>
      <c r="G70" s="150"/>
      <c r="H70" s="150"/>
      <c r="I70" s="150"/>
      <c r="J70" s="151">
        <f>J110</f>
        <v>0</v>
      </c>
      <c r="K70" s="98"/>
      <c r="L70" s="152"/>
    </row>
    <row r="71" spans="1:31" s="9" customFormat="1" ht="24.95" customHeight="1">
      <c r="B71" s="142"/>
      <c r="C71" s="143"/>
      <c r="D71" s="144" t="s">
        <v>3371</v>
      </c>
      <c r="E71" s="145"/>
      <c r="F71" s="145"/>
      <c r="G71" s="145"/>
      <c r="H71" s="145"/>
      <c r="I71" s="145"/>
      <c r="J71" s="146">
        <f>J112</f>
        <v>0</v>
      </c>
      <c r="K71" s="143"/>
      <c r="L71" s="147"/>
    </row>
    <row r="72" spans="1:31" s="10" customFormat="1" ht="19.899999999999999" customHeight="1">
      <c r="B72" s="148"/>
      <c r="C72" s="98"/>
      <c r="D72" s="149" t="s">
        <v>6084</v>
      </c>
      <c r="E72" s="150"/>
      <c r="F72" s="150"/>
      <c r="G72" s="150"/>
      <c r="H72" s="150"/>
      <c r="I72" s="150"/>
      <c r="J72" s="151">
        <f>J113</f>
        <v>0</v>
      </c>
      <c r="K72" s="98"/>
      <c r="L72" s="152"/>
    </row>
    <row r="73" spans="1:31" s="2" customFormat="1" ht="21.75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1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11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8" spans="1:31" s="2" customFormat="1" ht="6.95" customHeight="1">
      <c r="A78" s="36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24.95" customHeight="1">
      <c r="A79" s="36"/>
      <c r="B79" s="37"/>
      <c r="C79" s="25" t="s">
        <v>211</v>
      </c>
      <c r="D79" s="38"/>
      <c r="E79" s="38"/>
      <c r="F79" s="38"/>
      <c r="G79" s="38"/>
      <c r="H79" s="38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1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3" s="2" customFormat="1" ht="12" customHeight="1">
      <c r="A81" s="36"/>
      <c r="B81" s="37"/>
      <c r="C81" s="31" t="s">
        <v>16</v>
      </c>
      <c r="D81" s="38"/>
      <c r="E81" s="38"/>
      <c r="F81" s="38"/>
      <c r="G81" s="38"/>
      <c r="H81" s="38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3" s="2" customFormat="1" ht="16.5" customHeight="1">
      <c r="A82" s="36"/>
      <c r="B82" s="37"/>
      <c r="C82" s="38"/>
      <c r="D82" s="38"/>
      <c r="E82" s="414" t="str">
        <f>E7</f>
        <v>Vstupní objekt do areálu Kamencového jezera D1 Mostecká</v>
      </c>
      <c r="F82" s="415"/>
      <c r="G82" s="415"/>
      <c r="H82" s="415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3" s="1" customFormat="1" ht="12" customHeight="1">
      <c r="B83" s="23"/>
      <c r="C83" s="31" t="s">
        <v>195</v>
      </c>
      <c r="D83" s="24"/>
      <c r="E83" s="24"/>
      <c r="F83" s="24"/>
      <c r="G83" s="24"/>
      <c r="H83" s="24"/>
      <c r="I83" s="24"/>
      <c r="J83" s="24"/>
      <c r="K83" s="24"/>
      <c r="L83" s="22"/>
    </row>
    <row r="84" spans="1:63" s="2" customFormat="1" ht="16.5" customHeight="1">
      <c r="A84" s="36"/>
      <c r="B84" s="37"/>
      <c r="C84" s="38"/>
      <c r="D84" s="38"/>
      <c r="E84" s="414" t="s">
        <v>689</v>
      </c>
      <c r="F84" s="417"/>
      <c r="G84" s="417"/>
      <c r="H84" s="417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3" s="2" customFormat="1" ht="12" customHeight="1">
      <c r="A85" s="36"/>
      <c r="B85" s="37"/>
      <c r="C85" s="31" t="s">
        <v>197</v>
      </c>
      <c r="D85" s="38"/>
      <c r="E85" s="38"/>
      <c r="F85" s="38"/>
      <c r="G85" s="38"/>
      <c r="H85" s="38"/>
      <c r="I85" s="38"/>
      <c r="J85" s="38"/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3" s="2" customFormat="1" ht="16.5" customHeight="1">
      <c r="A86" s="36"/>
      <c r="B86" s="37"/>
      <c r="C86" s="38"/>
      <c r="D86" s="38"/>
      <c r="E86" s="387" t="str">
        <f>E11</f>
        <v>SO 11 - Plynovod</v>
      </c>
      <c r="F86" s="417"/>
      <c r="G86" s="417"/>
      <c r="H86" s="417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3" s="2" customFormat="1" ht="6.95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3" s="2" customFormat="1" ht="12" customHeight="1">
      <c r="A88" s="36"/>
      <c r="B88" s="37"/>
      <c r="C88" s="31" t="s">
        <v>21</v>
      </c>
      <c r="D88" s="38"/>
      <c r="E88" s="38"/>
      <c r="F88" s="29" t="str">
        <f>F14</f>
        <v xml:space="preserve"> </v>
      </c>
      <c r="G88" s="38"/>
      <c r="H88" s="38"/>
      <c r="I88" s="31" t="s">
        <v>23</v>
      </c>
      <c r="J88" s="61" t="str">
        <f>IF(J14="","",J14)</f>
        <v>5. 4. 2022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3" s="2" customFormat="1" ht="6.9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3" s="2" customFormat="1" ht="15.2" customHeight="1">
      <c r="A90" s="36"/>
      <c r="B90" s="37"/>
      <c r="C90" s="31" t="s">
        <v>25</v>
      </c>
      <c r="D90" s="38"/>
      <c r="E90" s="38"/>
      <c r="F90" s="29" t="str">
        <f>E17</f>
        <v>Statutární město Chomutov</v>
      </c>
      <c r="G90" s="38"/>
      <c r="H90" s="38"/>
      <c r="I90" s="31" t="s">
        <v>31</v>
      </c>
      <c r="J90" s="34" t="str">
        <f>E23</f>
        <v>Refuel s.r.o.</v>
      </c>
      <c r="K90" s="38"/>
      <c r="L90" s="11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3" s="2" customFormat="1" ht="15.2" customHeight="1">
      <c r="A91" s="36"/>
      <c r="B91" s="37"/>
      <c r="C91" s="31" t="s">
        <v>29</v>
      </c>
      <c r="D91" s="38"/>
      <c r="E91" s="38"/>
      <c r="F91" s="29" t="str">
        <f>IF(E20="","",E20)</f>
        <v>Vyplň údaj</v>
      </c>
      <c r="G91" s="38"/>
      <c r="H91" s="38"/>
      <c r="I91" s="31" t="s">
        <v>36</v>
      </c>
      <c r="J91" s="34" t="str">
        <f>E26</f>
        <v xml:space="preserve"> </v>
      </c>
      <c r="K91" s="38"/>
      <c r="L91" s="11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3" s="2" customFormat="1" ht="10.35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1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63" s="11" customFormat="1" ht="29.25" customHeight="1">
      <c r="A93" s="153"/>
      <c r="B93" s="154"/>
      <c r="C93" s="155" t="s">
        <v>212</v>
      </c>
      <c r="D93" s="156" t="s">
        <v>58</v>
      </c>
      <c r="E93" s="156" t="s">
        <v>54</v>
      </c>
      <c r="F93" s="156" t="s">
        <v>55</v>
      </c>
      <c r="G93" s="156" t="s">
        <v>213</v>
      </c>
      <c r="H93" s="156" t="s">
        <v>214</v>
      </c>
      <c r="I93" s="156" t="s">
        <v>215</v>
      </c>
      <c r="J93" s="156" t="s">
        <v>203</v>
      </c>
      <c r="K93" s="157" t="s">
        <v>216</v>
      </c>
      <c r="L93" s="158"/>
      <c r="M93" s="70" t="s">
        <v>19</v>
      </c>
      <c r="N93" s="71" t="s">
        <v>43</v>
      </c>
      <c r="O93" s="71" t="s">
        <v>217</v>
      </c>
      <c r="P93" s="71" t="s">
        <v>218</v>
      </c>
      <c r="Q93" s="71" t="s">
        <v>219</v>
      </c>
      <c r="R93" s="71" t="s">
        <v>220</v>
      </c>
      <c r="S93" s="71" t="s">
        <v>221</v>
      </c>
      <c r="T93" s="72" t="s">
        <v>222</v>
      </c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</row>
    <row r="94" spans="1:63" s="2" customFormat="1" ht="22.9" customHeight="1">
      <c r="A94" s="36"/>
      <c r="B94" s="37"/>
      <c r="C94" s="77" t="s">
        <v>223</v>
      </c>
      <c r="D94" s="38"/>
      <c r="E94" s="38"/>
      <c r="F94" s="38"/>
      <c r="G94" s="38"/>
      <c r="H94" s="38"/>
      <c r="I94" s="38"/>
      <c r="J94" s="159">
        <f>BK94</f>
        <v>0</v>
      </c>
      <c r="K94" s="38"/>
      <c r="L94" s="41"/>
      <c r="M94" s="73"/>
      <c r="N94" s="160"/>
      <c r="O94" s="74"/>
      <c r="P94" s="161">
        <f>P95+P105+P112</f>
        <v>0</v>
      </c>
      <c r="Q94" s="74"/>
      <c r="R94" s="161">
        <f>R95+R105+R112</f>
        <v>1.0093956840000002</v>
      </c>
      <c r="S94" s="74"/>
      <c r="T94" s="162">
        <f>T95+T105+T112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72</v>
      </c>
      <c r="AU94" s="19" t="s">
        <v>204</v>
      </c>
      <c r="BK94" s="163">
        <f>BK95+BK105+BK112</f>
        <v>0</v>
      </c>
    </row>
    <row r="95" spans="1:63" s="12" customFormat="1" ht="25.9" customHeight="1">
      <c r="B95" s="164"/>
      <c r="C95" s="165"/>
      <c r="D95" s="166" t="s">
        <v>72</v>
      </c>
      <c r="E95" s="167" t="s">
        <v>572</v>
      </c>
      <c r="F95" s="167" t="s">
        <v>573</v>
      </c>
      <c r="G95" s="165"/>
      <c r="H95" s="165"/>
      <c r="I95" s="168"/>
      <c r="J95" s="169">
        <f>BK95</f>
        <v>0</v>
      </c>
      <c r="K95" s="165"/>
      <c r="L95" s="170"/>
      <c r="M95" s="171"/>
      <c r="N95" s="172"/>
      <c r="O95" s="172"/>
      <c r="P95" s="173">
        <f>P96+P98+P100</f>
        <v>0</v>
      </c>
      <c r="Q95" s="172"/>
      <c r="R95" s="173">
        <f>R96+R98+R100</f>
        <v>1.0016903400000001</v>
      </c>
      <c r="S95" s="172"/>
      <c r="T95" s="174">
        <f>T96+T98+T100</f>
        <v>0</v>
      </c>
      <c r="AR95" s="175" t="s">
        <v>80</v>
      </c>
      <c r="AT95" s="176" t="s">
        <v>72</v>
      </c>
      <c r="AU95" s="176" t="s">
        <v>73</v>
      </c>
      <c r="AY95" s="175" t="s">
        <v>226</v>
      </c>
      <c r="BK95" s="177">
        <f>BK96+BK98+BK100</f>
        <v>0</v>
      </c>
    </row>
    <row r="96" spans="1:63" s="12" customFormat="1" ht="22.9" customHeight="1">
      <c r="B96" s="164"/>
      <c r="C96" s="165"/>
      <c r="D96" s="166" t="s">
        <v>72</v>
      </c>
      <c r="E96" s="178" t="s">
        <v>80</v>
      </c>
      <c r="F96" s="178" t="s">
        <v>576</v>
      </c>
      <c r="G96" s="165"/>
      <c r="H96" s="165"/>
      <c r="I96" s="168"/>
      <c r="J96" s="179">
        <f>BK96</f>
        <v>0</v>
      </c>
      <c r="K96" s="165"/>
      <c r="L96" s="170"/>
      <c r="M96" s="171"/>
      <c r="N96" s="172"/>
      <c r="O96" s="172"/>
      <c r="P96" s="173">
        <f>P97</f>
        <v>0</v>
      </c>
      <c r="Q96" s="172"/>
      <c r="R96" s="173">
        <f>R97</f>
        <v>0</v>
      </c>
      <c r="S96" s="172"/>
      <c r="T96" s="174">
        <f>T97</f>
        <v>0</v>
      </c>
      <c r="AR96" s="175" t="s">
        <v>80</v>
      </c>
      <c r="AT96" s="176" t="s">
        <v>72</v>
      </c>
      <c r="AU96" s="176" t="s">
        <v>80</v>
      </c>
      <c r="AY96" s="175" t="s">
        <v>226</v>
      </c>
      <c r="BK96" s="177">
        <f>BK97</f>
        <v>0</v>
      </c>
    </row>
    <row r="97" spans="1:65" s="2" customFormat="1" ht="16.5" customHeight="1">
      <c r="A97" s="36"/>
      <c r="B97" s="37"/>
      <c r="C97" s="180" t="s">
        <v>80</v>
      </c>
      <c r="D97" s="180" t="s">
        <v>229</v>
      </c>
      <c r="E97" s="181" t="s">
        <v>6085</v>
      </c>
      <c r="F97" s="182" t="s">
        <v>6086</v>
      </c>
      <c r="G97" s="183" t="s">
        <v>1358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143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143</v>
      </c>
      <c r="BM97" s="191" t="s">
        <v>6087</v>
      </c>
    </row>
    <row r="98" spans="1:65" s="12" customFormat="1" ht="22.9" customHeight="1">
      <c r="B98" s="164"/>
      <c r="C98" s="165"/>
      <c r="D98" s="166" t="s">
        <v>72</v>
      </c>
      <c r="E98" s="178" t="s">
        <v>90</v>
      </c>
      <c r="F98" s="178" t="s">
        <v>1360</v>
      </c>
      <c r="G98" s="165"/>
      <c r="H98" s="165"/>
      <c r="I98" s="168"/>
      <c r="J98" s="179">
        <f>BK98</f>
        <v>0</v>
      </c>
      <c r="K98" s="165"/>
      <c r="L98" s="170"/>
      <c r="M98" s="171"/>
      <c r="N98" s="172"/>
      <c r="O98" s="172"/>
      <c r="P98" s="173">
        <f>P99</f>
        <v>0</v>
      </c>
      <c r="Q98" s="172"/>
      <c r="R98" s="173">
        <f>R99</f>
        <v>0.99624000000000001</v>
      </c>
      <c r="S98" s="172"/>
      <c r="T98" s="174">
        <f>T99</f>
        <v>0</v>
      </c>
      <c r="AR98" s="175" t="s">
        <v>80</v>
      </c>
      <c r="AT98" s="176" t="s">
        <v>72</v>
      </c>
      <c r="AU98" s="176" t="s">
        <v>80</v>
      </c>
      <c r="AY98" s="175" t="s">
        <v>226</v>
      </c>
      <c r="BK98" s="177">
        <f>BK99</f>
        <v>0</v>
      </c>
    </row>
    <row r="99" spans="1:65" s="2" customFormat="1" ht="16.5" customHeight="1">
      <c r="A99" s="36"/>
      <c r="B99" s="37"/>
      <c r="C99" s="180" t="s">
        <v>82</v>
      </c>
      <c r="D99" s="180" t="s">
        <v>229</v>
      </c>
      <c r="E99" s="181" t="s">
        <v>6088</v>
      </c>
      <c r="F99" s="182" t="s">
        <v>6089</v>
      </c>
      <c r="G99" s="183" t="s">
        <v>261</v>
      </c>
      <c r="H99" s="184">
        <v>1</v>
      </c>
      <c r="I99" s="185"/>
      <c r="J99" s="186">
        <f>ROUND(I99*H99,2)</f>
        <v>0</v>
      </c>
      <c r="K99" s="182" t="s">
        <v>19</v>
      </c>
      <c r="L99" s="41"/>
      <c r="M99" s="187" t="s">
        <v>19</v>
      </c>
      <c r="N99" s="188" t="s">
        <v>44</v>
      </c>
      <c r="O99" s="66"/>
      <c r="P99" s="189">
        <f>O99*H99</f>
        <v>0</v>
      </c>
      <c r="Q99" s="189">
        <v>0.99624000000000001</v>
      </c>
      <c r="R99" s="189">
        <f>Q99*H99</f>
        <v>0.99624000000000001</v>
      </c>
      <c r="S99" s="189">
        <v>0</v>
      </c>
      <c r="T99" s="190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91" t="s">
        <v>143</v>
      </c>
      <c r="AT99" s="191" t="s">
        <v>229</v>
      </c>
      <c r="AU99" s="191" t="s">
        <v>82</v>
      </c>
      <c r="AY99" s="19" t="s">
        <v>226</v>
      </c>
      <c r="BE99" s="192">
        <f>IF(N99="základní",J99,0)</f>
        <v>0</v>
      </c>
      <c r="BF99" s="192">
        <f>IF(N99="snížená",J99,0)</f>
        <v>0</v>
      </c>
      <c r="BG99" s="192">
        <f>IF(N99="zákl. přenesená",J99,0)</f>
        <v>0</v>
      </c>
      <c r="BH99" s="192">
        <f>IF(N99="sníž. přenesená",J99,0)</f>
        <v>0</v>
      </c>
      <c r="BI99" s="192">
        <f>IF(N99="nulová",J99,0)</f>
        <v>0</v>
      </c>
      <c r="BJ99" s="19" t="s">
        <v>80</v>
      </c>
      <c r="BK99" s="192">
        <f>ROUND(I99*H99,2)</f>
        <v>0</v>
      </c>
      <c r="BL99" s="19" t="s">
        <v>143</v>
      </c>
      <c r="BM99" s="191" t="s">
        <v>6090</v>
      </c>
    </row>
    <row r="100" spans="1:65" s="12" customFormat="1" ht="22.9" customHeight="1">
      <c r="B100" s="164"/>
      <c r="C100" s="165"/>
      <c r="D100" s="166" t="s">
        <v>72</v>
      </c>
      <c r="E100" s="178" t="s">
        <v>275</v>
      </c>
      <c r="F100" s="178" t="s">
        <v>2558</v>
      </c>
      <c r="G100" s="165"/>
      <c r="H100" s="165"/>
      <c r="I100" s="168"/>
      <c r="J100" s="179">
        <f>BK100</f>
        <v>0</v>
      </c>
      <c r="K100" s="165"/>
      <c r="L100" s="170"/>
      <c r="M100" s="171"/>
      <c r="N100" s="172"/>
      <c r="O100" s="172"/>
      <c r="P100" s="173">
        <f>SUM(P101:P104)</f>
        <v>0</v>
      </c>
      <c r="Q100" s="172"/>
      <c r="R100" s="173">
        <f>SUM(R101:R104)</f>
        <v>5.4503400000000006E-3</v>
      </c>
      <c r="S100" s="172"/>
      <c r="T100" s="174">
        <f>SUM(T101:T104)</f>
        <v>0</v>
      </c>
      <c r="AR100" s="175" t="s">
        <v>80</v>
      </c>
      <c r="AT100" s="176" t="s">
        <v>72</v>
      </c>
      <c r="AU100" s="176" t="s">
        <v>80</v>
      </c>
      <c r="AY100" s="175" t="s">
        <v>226</v>
      </c>
      <c r="BK100" s="177">
        <f>SUM(BK101:BK104)</f>
        <v>0</v>
      </c>
    </row>
    <row r="101" spans="1:65" s="2" customFormat="1" ht="16.5" customHeight="1">
      <c r="A101" s="36"/>
      <c r="B101" s="37"/>
      <c r="C101" s="180" t="s">
        <v>90</v>
      </c>
      <c r="D101" s="180" t="s">
        <v>229</v>
      </c>
      <c r="E101" s="181" t="s">
        <v>2669</v>
      </c>
      <c r="F101" s="182" t="s">
        <v>2670</v>
      </c>
      <c r="G101" s="183" t="s">
        <v>328</v>
      </c>
      <c r="H101" s="184">
        <v>19</v>
      </c>
      <c r="I101" s="185"/>
      <c r="J101" s="186">
        <f>ROUND(I101*H101,2)</f>
        <v>0</v>
      </c>
      <c r="K101" s="182" t="s">
        <v>233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1.9236000000000001E-4</v>
      </c>
      <c r="R101" s="189">
        <f>Q101*H101</f>
        <v>3.6548400000000003E-3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143</v>
      </c>
      <c r="AT101" s="191" t="s">
        <v>229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143</v>
      </c>
      <c r="BM101" s="191" t="s">
        <v>6091</v>
      </c>
    </row>
    <row r="102" spans="1:65" s="2" customFormat="1" ht="11.25">
      <c r="A102" s="36"/>
      <c r="B102" s="37"/>
      <c r="C102" s="38"/>
      <c r="D102" s="193" t="s">
        <v>236</v>
      </c>
      <c r="E102" s="38"/>
      <c r="F102" s="194" t="s">
        <v>2672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236</v>
      </c>
      <c r="AU102" s="19" t="s">
        <v>82</v>
      </c>
    </row>
    <row r="103" spans="1:65" s="2" customFormat="1" ht="16.5" customHeight="1">
      <c r="A103" s="36"/>
      <c r="B103" s="37"/>
      <c r="C103" s="180" t="s">
        <v>143</v>
      </c>
      <c r="D103" s="180" t="s">
        <v>229</v>
      </c>
      <c r="E103" s="181" t="s">
        <v>2673</v>
      </c>
      <c r="F103" s="182" t="s">
        <v>2674</v>
      </c>
      <c r="G103" s="183" t="s">
        <v>328</v>
      </c>
      <c r="H103" s="184">
        <v>19</v>
      </c>
      <c r="I103" s="185"/>
      <c r="J103" s="186">
        <f>ROUND(I103*H103,2)</f>
        <v>0</v>
      </c>
      <c r="K103" s="182" t="s">
        <v>233</v>
      </c>
      <c r="L103" s="41"/>
      <c r="M103" s="187" t="s">
        <v>19</v>
      </c>
      <c r="N103" s="188" t="s">
        <v>44</v>
      </c>
      <c r="O103" s="66"/>
      <c r="P103" s="189">
        <f>O103*H103</f>
        <v>0</v>
      </c>
      <c r="Q103" s="189">
        <v>9.4500000000000007E-5</v>
      </c>
      <c r="R103" s="189">
        <f>Q103*H103</f>
        <v>1.7955000000000002E-3</v>
      </c>
      <c r="S103" s="189">
        <v>0</v>
      </c>
      <c r="T103" s="190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91" t="s">
        <v>143</v>
      </c>
      <c r="AT103" s="191" t="s">
        <v>229</v>
      </c>
      <c r="AU103" s="191" t="s">
        <v>82</v>
      </c>
      <c r="AY103" s="19" t="s">
        <v>226</v>
      </c>
      <c r="BE103" s="192">
        <f>IF(N103="základní",J103,0)</f>
        <v>0</v>
      </c>
      <c r="BF103" s="192">
        <f>IF(N103="snížená",J103,0)</f>
        <v>0</v>
      </c>
      <c r="BG103" s="192">
        <f>IF(N103="zákl. přenesená",J103,0)</f>
        <v>0</v>
      </c>
      <c r="BH103" s="192">
        <f>IF(N103="sníž. přenesená",J103,0)</f>
        <v>0</v>
      </c>
      <c r="BI103" s="192">
        <f>IF(N103="nulová",J103,0)</f>
        <v>0</v>
      </c>
      <c r="BJ103" s="19" t="s">
        <v>80</v>
      </c>
      <c r="BK103" s="192">
        <f>ROUND(I103*H103,2)</f>
        <v>0</v>
      </c>
      <c r="BL103" s="19" t="s">
        <v>143</v>
      </c>
      <c r="BM103" s="191" t="s">
        <v>6092</v>
      </c>
    </row>
    <row r="104" spans="1:65" s="2" customFormat="1" ht="11.25">
      <c r="A104" s="36"/>
      <c r="B104" s="37"/>
      <c r="C104" s="38"/>
      <c r="D104" s="193" t="s">
        <v>236</v>
      </c>
      <c r="E104" s="38"/>
      <c r="F104" s="194" t="s">
        <v>2676</v>
      </c>
      <c r="G104" s="38"/>
      <c r="H104" s="38"/>
      <c r="I104" s="195"/>
      <c r="J104" s="38"/>
      <c r="K104" s="38"/>
      <c r="L104" s="41"/>
      <c r="M104" s="196"/>
      <c r="N104" s="197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236</v>
      </c>
      <c r="AU104" s="19" t="s">
        <v>82</v>
      </c>
    </row>
    <row r="105" spans="1:65" s="12" customFormat="1" ht="25.9" customHeight="1">
      <c r="B105" s="164"/>
      <c r="C105" s="165"/>
      <c r="D105" s="166" t="s">
        <v>72</v>
      </c>
      <c r="E105" s="167" t="s">
        <v>224</v>
      </c>
      <c r="F105" s="167" t="s">
        <v>225</v>
      </c>
      <c r="G105" s="165"/>
      <c r="H105" s="165"/>
      <c r="I105" s="168"/>
      <c r="J105" s="169">
        <f>BK105</f>
        <v>0</v>
      </c>
      <c r="K105" s="165"/>
      <c r="L105" s="170"/>
      <c r="M105" s="171"/>
      <c r="N105" s="172"/>
      <c r="O105" s="172"/>
      <c r="P105" s="173">
        <f>P106+P110</f>
        <v>0</v>
      </c>
      <c r="Q105" s="172"/>
      <c r="R105" s="173">
        <f>R106+R110</f>
        <v>6.2059940000000003E-3</v>
      </c>
      <c r="S105" s="172"/>
      <c r="T105" s="174">
        <f>T106+T110</f>
        <v>0</v>
      </c>
      <c r="AR105" s="175" t="s">
        <v>82</v>
      </c>
      <c r="AT105" s="176" t="s">
        <v>72</v>
      </c>
      <c r="AU105" s="176" t="s">
        <v>73</v>
      </c>
      <c r="AY105" s="175" t="s">
        <v>226</v>
      </c>
      <c r="BK105" s="177">
        <f>BK106+BK110</f>
        <v>0</v>
      </c>
    </row>
    <row r="106" spans="1:65" s="12" customFormat="1" ht="22.9" customHeight="1">
      <c r="B106" s="164"/>
      <c r="C106" s="165"/>
      <c r="D106" s="166" t="s">
        <v>72</v>
      </c>
      <c r="E106" s="178" t="s">
        <v>2798</v>
      </c>
      <c r="F106" s="178" t="s">
        <v>2799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SUM(P107:P109)</f>
        <v>0</v>
      </c>
      <c r="Q106" s="172"/>
      <c r="R106" s="173">
        <f>SUM(R107:R109)</f>
        <v>4.8059940000000001E-3</v>
      </c>
      <c r="S106" s="172"/>
      <c r="T106" s="174">
        <f>SUM(T107:T109)</f>
        <v>0</v>
      </c>
      <c r="AR106" s="175" t="s">
        <v>82</v>
      </c>
      <c r="AT106" s="176" t="s">
        <v>72</v>
      </c>
      <c r="AU106" s="176" t="s">
        <v>80</v>
      </c>
      <c r="AY106" s="175" t="s">
        <v>226</v>
      </c>
      <c r="BK106" s="177">
        <f>SUM(BK107:BK109)</f>
        <v>0</v>
      </c>
    </row>
    <row r="107" spans="1:65" s="2" customFormat="1" ht="16.5" customHeight="1">
      <c r="A107" s="36"/>
      <c r="B107" s="37"/>
      <c r="C107" s="180" t="s">
        <v>258</v>
      </c>
      <c r="D107" s="180" t="s">
        <v>229</v>
      </c>
      <c r="E107" s="181" t="s">
        <v>6093</v>
      </c>
      <c r="F107" s="182" t="s">
        <v>6094</v>
      </c>
      <c r="G107" s="183" t="s">
        <v>328</v>
      </c>
      <c r="H107" s="184">
        <v>1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4.5059940000000001E-3</v>
      </c>
      <c r="R107" s="189">
        <f>Q107*H107</f>
        <v>4.5059940000000001E-3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234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234</v>
      </c>
      <c r="BM107" s="191" t="s">
        <v>6095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6096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2" customFormat="1" ht="16.5" customHeight="1">
      <c r="A109" s="36"/>
      <c r="B109" s="37"/>
      <c r="C109" s="180" t="s">
        <v>265</v>
      </c>
      <c r="D109" s="180" t="s">
        <v>229</v>
      </c>
      <c r="E109" s="181" t="s">
        <v>6097</v>
      </c>
      <c r="F109" s="182" t="s">
        <v>6098</v>
      </c>
      <c r="G109" s="183" t="s">
        <v>261</v>
      </c>
      <c r="H109" s="184">
        <v>1</v>
      </c>
      <c r="I109" s="185"/>
      <c r="J109" s="186">
        <f>ROUND(I109*H109,2)</f>
        <v>0</v>
      </c>
      <c r="K109" s="182" t="s">
        <v>19</v>
      </c>
      <c r="L109" s="41"/>
      <c r="M109" s="187" t="s">
        <v>19</v>
      </c>
      <c r="N109" s="188" t="s">
        <v>44</v>
      </c>
      <c r="O109" s="66"/>
      <c r="P109" s="189">
        <f>O109*H109</f>
        <v>0</v>
      </c>
      <c r="Q109" s="189">
        <v>2.9999999999999997E-4</v>
      </c>
      <c r="R109" s="189">
        <f>Q109*H109</f>
        <v>2.9999999999999997E-4</v>
      </c>
      <c r="S109" s="189">
        <v>0</v>
      </c>
      <c r="T109" s="190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91" t="s">
        <v>234</v>
      </c>
      <c r="AT109" s="191" t="s">
        <v>229</v>
      </c>
      <c r="AU109" s="191" t="s">
        <v>82</v>
      </c>
      <c r="AY109" s="19" t="s">
        <v>226</v>
      </c>
      <c r="BE109" s="192">
        <f>IF(N109="základní",J109,0)</f>
        <v>0</v>
      </c>
      <c r="BF109" s="192">
        <f>IF(N109="snížená",J109,0)</f>
        <v>0</v>
      </c>
      <c r="BG109" s="192">
        <f>IF(N109="zákl. přenesená",J109,0)</f>
        <v>0</v>
      </c>
      <c r="BH109" s="192">
        <f>IF(N109="sníž. přenesená",J109,0)</f>
        <v>0</v>
      </c>
      <c r="BI109" s="192">
        <f>IF(N109="nulová",J109,0)</f>
        <v>0</v>
      </c>
      <c r="BJ109" s="19" t="s">
        <v>80</v>
      </c>
      <c r="BK109" s="192">
        <f>ROUND(I109*H109,2)</f>
        <v>0</v>
      </c>
      <c r="BL109" s="19" t="s">
        <v>234</v>
      </c>
      <c r="BM109" s="191" t="s">
        <v>6099</v>
      </c>
    </row>
    <row r="110" spans="1:65" s="12" customFormat="1" ht="22.9" customHeight="1">
      <c r="B110" s="164"/>
      <c r="C110" s="165"/>
      <c r="D110" s="166" t="s">
        <v>72</v>
      </c>
      <c r="E110" s="178" t="s">
        <v>6100</v>
      </c>
      <c r="F110" s="178" t="s">
        <v>6101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P111</f>
        <v>0</v>
      </c>
      <c r="Q110" s="172"/>
      <c r="R110" s="173">
        <f>R111</f>
        <v>1.4E-3</v>
      </c>
      <c r="S110" s="172"/>
      <c r="T110" s="174">
        <f>T111</f>
        <v>0</v>
      </c>
      <c r="AR110" s="175" t="s">
        <v>82</v>
      </c>
      <c r="AT110" s="176" t="s">
        <v>72</v>
      </c>
      <c r="AU110" s="176" t="s">
        <v>80</v>
      </c>
      <c r="AY110" s="175" t="s">
        <v>226</v>
      </c>
      <c r="BK110" s="177">
        <f>BK111</f>
        <v>0</v>
      </c>
    </row>
    <row r="111" spans="1:65" s="2" customFormat="1" ht="16.5" customHeight="1">
      <c r="A111" s="36"/>
      <c r="B111" s="37"/>
      <c r="C111" s="180" t="s">
        <v>270</v>
      </c>
      <c r="D111" s="180" t="s">
        <v>229</v>
      </c>
      <c r="E111" s="181" t="s">
        <v>6102</v>
      </c>
      <c r="F111" s="182" t="s">
        <v>6103</v>
      </c>
      <c r="G111" s="183" t="s">
        <v>2852</v>
      </c>
      <c r="H111" s="184">
        <v>1</v>
      </c>
      <c r="I111" s="185"/>
      <c r="J111" s="186">
        <f>ROUND(I111*H111,2)</f>
        <v>0</v>
      </c>
      <c r="K111" s="182" t="s">
        <v>19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1.4E-3</v>
      </c>
      <c r="R111" s="189">
        <f>Q111*H111</f>
        <v>1.4E-3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234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234</v>
      </c>
      <c r="BM111" s="191" t="s">
        <v>6104</v>
      </c>
    </row>
    <row r="112" spans="1:65" s="12" customFormat="1" ht="25.9" customHeight="1">
      <c r="B112" s="164"/>
      <c r="C112" s="165"/>
      <c r="D112" s="166" t="s">
        <v>72</v>
      </c>
      <c r="E112" s="167" t="s">
        <v>242</v>
      </c>
      <c r="F112" s="167" t="s">
        <v>3853</v>
      </c>
      <c r="G112" s="165"/>
      <c r="H112" s="165"/>
      <c r="I112" s="168"/>
      <c r="J112" s="169">
        <f>BK112</f>
        <v>0</v>
      </c>
      <c r="K112" s="165"/>
      <c r="L112" s="170"/>
      <c r="M112" s="171"/>
      <c r="N112" s="172"/>
      <c r="O112" s="172"/>
      <c r="P112" s="173">
        <f>P113</f>
        <v>0</v>
      </c>
      <c r="Q112" s="172"/>
      <c r="R112" s="173">
        <f>R113</f>
        <v>1.49935E-3</v>
      </c>
      <c r="S112" s="172"/>
      <c r="T112" s="174">
        <f>T113</f>
        <v>0</v>
      </c>
      <c r="AR112" s="175" t="s">
        <v>90</v>
      </c>
      <c r="AT112" s="176" t="s">
        <v>72</v>
      </c>
      <c r="AU112" s="176" t="s">
        <v>73</v>
      </c>
      <c r="AY112" s="175" t="s">
        <v>226</v>
      </c>
      <c r="BK112" s="177">
        <f>BK113</f>
        <v>0</v>
      </c>
    </row>
    <row r="113" spans="1:65" s="12" customFormat="1" ht="22.9" customHeight="1">
      <c r="B113" s="164"/>
      <c r="C113" s="165"/>
      <c r="D113" s="166" t="s">
        <v>72</v>
      </c>
      <c r="E113" s="178" t="s">
        <v>6105</v>
      </c>
      <c r="F113" s="178" t="s">
        <v>6106</v>
      </c>
      <c r="G113" s="165"/>
      <c r="H113" s="165"/>
      <c r="I113" s="168"/>
      <c r="J113" s="179">
        <f>BK113</f>
        <v>0</v>
      </c>
      <c r="K113" s="165"/>
      <c r="L113" s="170"/>
      <c r="M113" s="171"/>
      <c r="N113" s="172"/>
      <c r="O113" s="172"/>
      <c r="P113" s="173">
        <f>SUM(P114:P123)</f>
        <v>0</v>
      </c>
      <c r="Q113" s="172"/>
      <c r="R113" s="173">
        <f>SUM(R114:R123)</f>
        <v>1.49935E-3</v>
      </c>
      <c r="S113" s="172"/>
      <c r="T113" s="174">
        <f>SUM(T114:T123)</f>
        <v>0</v>
      </c>
      <c r="AR113" s="175" t="s">
        <v>90</v>
      </c>
      <c r="AT113" s="176" t="s">
        <v>72</v>
      </c>
      <c r="AU113" s="176" t="s">
        <v>80</v>
      </c>
      <c r="AY113" s="175" t="s">
        <v>226</v>
      </c>
      <c r="BK113" s="177">
        <f>SUM(BK114:BK123)</f>
        <v>0</v>
      </c>
    </row>
    <row r="114" spans="1:65" s="2" customFormat="1" ht="24.2" customHeight="1">
      <c r="A114" s="36"/>
      <c r="B114" s="37"/>
      <c r="C114" s="180" t="s">
        <v>275</v>
      </c>
      <c r="D114" s="180" t="s">
        <v>229</v>
      </c>
      <c r="E114" s="181" t="s">
        <v>6107</v>
      </c>
      <c r="F114" s="182" t="s">
        <v>6108</v>
      </c>
      <c r="G114" s="183" t="s">
        <v>328</v>
      </c>
      <c r="H114" s="184">
        <v>3</v>
      </c>
      <c r="I114" s="185"/>
      <c r="J114" s="186">
        <f>ROUND(I114*H114,2)</f>
        <v>0</v>
      </c>
      <c r="K114" s="182" t="s">
        <v>233</v>
      </c>
      <c r="L114" s="41"/>
      <c r="M114" s="187" t="s">
        <v>19</v>
      </c>
      <c r="N114" s="188" t="s">
        <v>44</v>
      </c>
      <c r="O114" s="66"/>
      <c r="P114" s="189">
        <f>O114*H114</f>
        <v>0</v>
      </c>
      <c r="Q114" s="189">
        <v>0</v>
      </c>
      <c r="R114" s="189">
        <f>Q114*H114</f>
        <v>0</v>
      </c>
      <c r="S114" s="189">
        <v>0</v>
      </c>
      <c r="T114" s="190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91" t="s">
        <v>1170</v>
      </c>
      <c r="AT114" s="191" t="s">
        <v>229</v>
      </c>
      <c r="AU114" s="191" t="s">
        <v>82</v>
      </c>
      <c r="AY114" s="19" t="s">
        <v>226</v>
      </c>
      <c r="BE114" s="192">
        <f>IF(N114="základní",J114,0)</f>
        <v>0</v>
      </c>
      <c r="BF114" s="192">
        <f>IF(N114="snížená",J114,0)</f>
        <v>0</v>
      </c>
      <c r="BG114" s="192">
        <f>IF(N114="zákl. přenesená",J114,0)</f>
        <v>0</v>
      </c>
      <c r="BH114" s="192">
        <f>IF(N114="sníž. přenesená",J114,0)</f>
        <v>0</v>
      </c>
      <c r="BI114" s="192">
        <f>IF(N114="nulová",J114,0)</f>
        <v>0</v>
      </c>
      <c r="BJ114" s="19" t="s">
        <v>80</v>
      </c>
      <c r="BK114" s="192">
        <f>ROUND(I114*H114,2)</f>
        <v>0</v>
      </c>
      <c r="BL114" s="19" t="s">
        <v>1170</v>
      </c>
      <c r="BM114" s="191" t="s">
        <v>6109</v>
      </c>
    </row>
    <row r="115" spans="1:65" s="2" customFormat="1" ht="11.25">
      <c r="A115" s="36"/>
      <c r="B115" s="37"/>
      <c r="C115" s="38"/>
      <c r="D115" s="193" t="s">
        <v>236</v>
      </c>
      <c r="E115" s="38"/>
      <c r="F115" s="194" t="s">
        <v>6110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236</v>
      </c>
      <c r="AU115" s="19" t="s">
        <v>82</v>
      </c>
    </row>
    <row r="116" spans="1:65" s="2" customFormat="1" ht="16.5" customHeight="1">
      <c r="A116" s="36"/>
      <c r="B116" s="37"/>
      <c r="C116" s="231" t="s">
        <v>281</v>
      </c>
      <c r="D116" s="231" t="s">
        <v>242</v>
      </c>
      <c r="E116" s="232" t="s">
        <v>6111</v>
      </c>
      <c r="F116" s="233" t="s">
        <v>6112</v>
      </c>
      <c r="G116" s="234" t="s">
        <v>328</v>
      </c>
      <c r="H116" s="235">
        <v>3.0449999999999999</v>
      </c>
      <c r="I116" s="236"/>
      <c r="J116" s="237">
        <f>ROUND(I116*H116,2)</f>
        <v>0</v>
      </c>
      <c r="K116" s="233" t="s">
        <v>233</v>
      </c>
      <c r="L116" s="238"/>
      <c r="M116" s="239" t="s">
        <v>19</v>
      </c>
      <c r="N116" s="240" t="s">
        <v>44</v>
      </c>
      <c r="O116" s="66"/>
      <c r="P116" s="189">
        <f>O116*H116</f>
        <v>0</v>
      </c>
      <c r="Q116" s="189">
        <v>4.2999999999999999E-4</v>
      </c>
      <c r="R116" s="189">
        <f>Q116*H116</f>
        <v>1.3093499999999999E-3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2124</v>
      </c>
      <c r="AT116" s="191" t="s">
        <v>242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2124</v>
      </c>
      <c r="BM116" s="191" t="s">
        <v>6113</v>
      </c>
    </row>
    <row r="117" spans="1:65" s="14" customFormat="1" ht="11.25">
      <c r="B117" s="209"/>
      <c r="C117" s="210"/>
      <c r="D117" s="200" t="s">
        <v>238</v>
      </c>
      <c r="E117" s="210"/>
      <c r="F117" s="212" t="s">
        <v>6114</v>
      </c>
      <c r="G117" s="210"/>
      <c r="H117" s="213">
        <v>3.0449999999999999</v>
      </c>
      <c r="I117" s="214"/>
      <c r="J117" s="210"/>
      <c r="K117" s="210"/>
      <c r="L117" s="215"/>
      <c r="M117" s="216"/>
      <c r="N117" s="217"/>
      <c r="O117" s="217"/>
      <c r="P117" s="217"/>
      <c r="Q117" s="217"/>
      <c r="R117" s="217"/>
      <c r="S117" s="217"/>
      <c r="T117" s="218"/>
      <c r="AT117" s="219" t="s">
        <v>238</v>
      </c>
      <c r="AU117" s="219" t="s">
        <v>82</v>
      </c>
      <c r="AV117" s="14" t="s">
        <v>82</v>
      </c>
      <c r="AW117" s="14" t="s">
        <v>4</v>
      </c>
      <c r="AX117" s="14" t="s">
        <v>80</v>
      </c>
      <c r="AY117" s="219" t="s">
        <v>226</v>
      </c>
    </row>
    <row r="118" spans="1:65" s="2" customFormat="1" ht="21.75" customHeight="1">
      <c r="A118" s="36"/>
      <c r="B118" s="37"/>
      <c r="C118" s="180" t="s">
        <v>285</v>
      </c>
      <c r="D118" s="180" t="s">
        <v>229</v>
      </c>
      <c r="E118" s="181" t="s">
        <v>6115</v>
      </c>
      <c r="F118" s="182" t="s">
        <v>6116</v>
      </c>
      <c r="G118" s="183" t="s">
        <v>261</v>
      </c>
      <c r="H118" s="184">
        <v>3</v>
      </c>
      <c r="I118" s="185"/>
      <c r="J118" s="186">
        <f>ROUND(I118*H118,2)</f>
        <v>0</v>
      </c>
      <c r="K118" s="182" t="s">
        <v>233</v>
      </c>
      <c r="L118" s="41"/>
      <c r="M118" s="187" t="s">
        <v>19</v>
      </c>
      <c r="N118" s="188" t="s">
        <v>44</v>
      </c>
      <c r="O118" s="66"/>
      <c r="P118" s="189">
        <f>O118*H118</f>
        <v>0</v>
      </c>
      <c r="Q118" s="189">
        <v>0</v>
      </c>
      <c r="R118" s="189">
        <f>Q118*H118</f>
        <v>0</v>
      </c>
      <c r="S118" s="189">
        <v>0</v>
      </c>
      <c r="T118" s="190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91" t="s">
        <v>1170</v>
      </c>
      <c r="AT118" s="191" t="s">
        <v>229</v>
      </c>
      <c r="AU118" s="191" t="s">
        <v>82</v>
      </c>
      <c r="AY118" s="19" t="s">
        <v>226</v>
      </c>
      <c r="BE118" s="192">
        <f>IF(N118="základní",J118,0)</f>
        <v>0</v>
      </c>
      <c r="BF118" s="192">
        <f>IF(N118="snížená",J118,0)</f>
        <v>0</v>
      </c>
      <c r="BG118" s="192">
        <f>IF(N118="zákl. přenesená",J118,0)</f>
        <v>0</v>
      </c>
      <c r="BH118" s="192">
        <f>IF(N118="sníž. přenesená",J118,0)</f>
        <v>0</v>
      </c>
      <c r="BI118" s="192">
        <f>IF(N118="nulová",J118,0)</f>
        <v>0</v>
      </c>
      <c r="BJ118" s="19" t="s">
        <v>80</v>
      </c>
      <c r="BK118" s="192">
        <f>ROUND(I118*H118,2)</f>
        <v>0</v>
      </c>
      <c r="BL118" s="19" t="s">
        <v>1170</v>
      </c>
      <c r="BM118" s="191" t="s">
        <v>6117</v>
      </c>
    </row>
    <row r="119" spans="1:65" s="2" customFormat="1" ht="11.25">
      <c r="A119" s="36"/>
      <c r="B119" s="37"/>
      <c r="C119" s="38"/>
      <c r="D119" s="193" t="s">
        <v>236</v>
      </c>
      <c r="E119" s="38"/>
      <c r="F119" s="194" t="s">
        <v>6118</v>
      </c>
      <c r="G119" s="38"/>
      <c r="H119" s="38"/>
      <c r="I119" s="195"/>
      <c r="J119" s="38"/>
      <c r="K119" s="38"/>
      <c r="L119" s="41"/>
      <c r="M119" s="196"/>
      <c r="N119" s="197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236</v>
      </c>
      <c r="AU119" s="19" t="s">
        <v>82</v>
      </c>
    </row>
    <row r="120" spans="1:65" s="2" customFormat="1" ht="16.5" customHeight="1">
      <c r="A120" s="36"/>
      <c r="B120" s="37"/>
      <c r="C120" s="231" t="s">
        <v>290</v>
      </c>
      <c r="D120" s="231" t="s">
        <v>242</v>
      </c>
      <c r="E120" s="232" t="s">
        <v>6119</v>
      </c>
      <c r="F120" s="233" t="s">
        <v>6120</v>
      </c>
      <c r="G120" s="234" t="s">
        <v>261</v>
      </c>
      <c r="H120" s="235">
        <v>1</v>
      </c>
      <c r="I120" s="236"/>
      <c r="J120" s="237">
        <f>ROUND(I120*H120,2)</f>
        <v>0</v>
      </c>
      <c r="K120" s="233" t="s">
        <v>233</v>
      </c>
      <c r="L120" s="238"/>
      <c r="M120" s="239" t="s">
        <v>19</v>
      </c>
      <c r="N120" s="240" t="s">
        <v>44</v>
      </c>
      <c r="O120" s="66"/>
      <c r="P120" s="189">
        <f>O120*H120</f>
        <v>0</v>
      </c>
      <c r="Q120" s="189">
        <v>1E-4</v>
      </c>
      <c r="R120" s="189">
        <f>Q120*H120</f>
        <v>1E-4</v>
      </c>
      <c r="S120" s="189">
        <v>0</v>
      </c>
      <c r="T120" s="190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91" t="s">
        <v>2124</v>
      </c>
      <c r="AT120" s="191" t="s">
        <v>242</v>
      </c>
      <c r="AU120" s="191" t="s">
        <v>82</v>
      </c>
      <c r="AY120" s="19" t="s">
        <v>226</v>
      </c>
      <c r="BE120" s="192">
        <f>IF(N120="základní",J120,0)</f>
        <v>0</v>
      </c>
      <c r="BF120" s="192">
        <f>IF(N120="snížená",J120,0)</f>
        <v>0</v>
      </c>
      <c r="BG120" s="192">
        <f>IF(N120="zákl. přenesená",J120,0)</f>
        <v>0</v>
      </c>
      <c r="BH120" s="192">
        <f>IF(N120="sníž. přenesená",J120,0)</f>
        <v>0</v>
      </c>
      <c r="BI120" s="192">
        <f>IF(N120="nulová",J120,0)</f>
        <v>0</v>
      </c>
      <c r="BJ120" s="19" t="s">
        <v>80</v>
      </c>
      <c r="BK120" s="192">
        <f>ROUND(I120*H120,2)</f>
        <v>0</v>
      </c>
      <c r="BL120" s="19" t="s">
        <v>2124</v>
      </c>
      <c r="BM120" s="191" t="s">
        <v>6121</v>
      </c>
    </row>
    <row r="121" spans="1:65" s="2" customFormat="1" ht="16.5" customHeight="1">
      <c r="A121" s="36"/>
      <c r="B121" s="37"/>
      <c r="C121" s="231" t="s">
        <v>294</v>
      </c>
      <c r="D121" s="231" t="s">
        <v>242</v>
      </c>
      <c r="E121" s="232" t="s">
        <v>6122</v>
      </c>
      <c r="F121" s="233" t="s">
        <v>6123</v>
      </c>
      <c r="G121" s="234" t="s">
        <v>261</v>
      </c>
      <c r="H121" s="235">
        <v>1</v>
      </c>
      <c r="I121" s="236"/>
      <c r="J121" s="237">
        <f>ROUND(I121*H121,2)</f>
        <v>0</v>
      </c>
      <c r="K121" s="233" t="s">
        <v>19</v>
      </c>
      <c r="L121" s="238"/>
      <c r="M121" s="239" t="s">
        <v>19</v>
      </c>
      <c r="N121" s="240" t="s">
        <v>44</v>
      </c>
      <c r="O121" s="66"/>
      <c r="P121" s="189">
        <f>O121*H121</f>
        <v>0</v>
      </c>
      <c r="Q121" s="189">
        <v>9.0000000000000006E-5</v>
      </c>
      <c r="R121" s="189">
        <f>Q121*H121</f>
        <v>9.0000000000000006E-5</v>
      </c>
      <c r="S121" s="189">
        <v>0</v>
      </c>
      <c r="T121" s="190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91" t="s">
        <v>2124</v>
      </c>
      <c r="AT121" s="191" t="s">
        <v>242</v>
      </c>
      <c r="AU121" s="191" t="s">
        <v>82</v>
      </c>
      <c r="AY121" s="19" t="s">
        <v>226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9" t="s">
        <v>80</v>
      </c>
      <c r="BK121" s="192">
        <f>ROUND(I121*H121,2)</f>
        <v>0</v>
      </c>
      <c r="BL121" s="19" t="s">
        <v>2124</v>
      </c>
      <c r="BM121" s="191" t="s">
        <v>6124</v>
      </c>
    </row>
    <row r="122" spans="1:65" s="2" customFormat="1" ht="16.5" customHeight="1">
      <c r="A122" s="36"/>
      <c r="B122" s="37"/>
      <c r="C122" s="231" t="s">
        <v>299</v>
      </c>
      <c r="D122" s="231" t="s">
        <v>242</v>
      </c>
      <c r="E122" s="232" t="s">
        <v>6125</v>
      </c>
      <c r="F122" s="233" t="s">
        <v>6126</v>
      </c>
      <c r="G122" s="234" t="s">
        <v>261</v>
      </c>
      <c r="H122" s="235">
        <v>1</v>
      </c>
      <c r="I122" s="236"/>
      <c r="J122" s="237">
        <f>ROUND(I122*H122,2)</f>
        <v>0</v>
      </c>
      <c r="K122" s="233" t="s">
        <v>19</v>
      </c>
      <c r="L122" s="238"/>
      <c r="M122" s="239" t="s">
        <v>19</v>
      </c>
      <c r="N122" s="240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2124</v>
      </c>
      <c r="AT122" s="191" t="s">
        <v>242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2124</v>
      </c>
      <c r="BM122" s="191" t="s">
        <v>6127</v>
      </c>
    </row>
    <row r="123" spans="1:65" s="2" customFormat="1" ht="16.5" customHeight="1">
      <c r="A123" s="36"/>
      <c r="B123" s="37"/>
      <c r="C123" s="180" t="s">
        <v>303</v>
      </c>
      <c r="D123" s="180" t="s">
        <v>229</v>
      </c>
      <c r="E123" s="181" t="s">
        <v>6128</v>
      </c>
      <c r="F123" s="182" t="s">
        <v>6129</v>
      </c>
      <c r="G123" s="183" t="s">
        <v>1358</v>
      </c>
      <c r="H123" s="184">
        <v>1</v>
      </c>
      <c r="I123" s="185"/>
      <c r="J123" s="186">
        <f>ROUND(I123*H123,2)</f>
        <v>0</v>
      </c>
      <c r="K123" s="182" t="s">
        <v>19</v>
      </c>
      <c r="L123" s="41"/>
      <c r="M123" s="245" t="s">
        <v>19</v>
      </c>
      <c r="N123" s="246" t="s">
        <v>44</v>
      </c>
      <c r="O123" s="243"/>
      <c r="P123" s="247">
        <f>O123*H123</f>
        <v>0</v>
      </c>
      <c r="Q123" s="247">
        <v>0</v>
      </c>
      <c r="R123" s="247">
        <f>Q123*H123</f>
        <v>0</v>
      </c>
      <c r="S123" s="247">
        <v>0</v>
      </c>
      <c r="T123" s="248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91" t="s">
        <v>1170</v>
      </c>
      <c r="AT123" s="191" t="s">
        <v>229</v>
      </c>
      <c r="AU123" s="191" t="s">
        <v>82</v>
      </c>
      <c r="AY123" s="19" t="s">
        <v>226</v>
      </c>
      <c r="BE123" s="192">
        <f>IF(N123="základní",J123,0)</f>
        <v>0</v>
      </c>
      <c r="BF123" s="192">
        <f>IF(N123="snížená",J123,0)</f>
        <v>0</v>
      </c>
      <c r="BG123" s="192">
        <f>IF(N123="zákl. přenesená",J123,0)</f>
        <v>0</v>
      </c>
      <c r="BH123" s="192">
        <f>IF(N123="sníž. přenesená",J123,0)</f>
        <v>0</v>
      </c>
      <c r="BI123" s="192">
        <f>IF(N123="nulová",J123,0)</f>
        <v>0</v>
      </c>
      <c r="BJ123" s="19" t="s">
        <v>80</v>
      </c>
      <c r="BK123" s="192">
        <f>ROUND(I123*H123,2)</f>
        <v>0</v>
      </c>
      <c r="BL123" s="19" t="s">
        <v>1170</v>
      </c>
      <c r="BM123" s="191" t="s">
        <v>6130</v>
      </c>
    </row>
    <row r="124" spans="1:65" s="2" customFormat="1" ht="6.95" customHeight="1">
      <c r="A124" s="36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1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sheetProtection algorithmName="SHA-512" hashValue="Cq8zWX2levdT9QWHI87j4IktkeKXstOWbi9TZQQ/GEBCEnqaR2gyECgpdutv+2hufe66mBKelidzkgGkYrAaCg==" saltValue="jkSR5wccRCaB7ALcSZTyVMatoFmC8r1sSktoUMUVxBhC9xbZY/Iw6e5ZMh94IY1fmifbb9Ikj1WFYUKi+HqIow==" spinCount="100000" sheet="1" objects="1" scenarios="1" formatColumns="0" formatRows="0" autoFilter="0"/>
  <autoFilter ref="C93:K123" xr:uid="{00000000-0009-0000-0000-00002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102" r:id="rId1" xr:uid="{00000000-0004-0000-2100-000000000000}"/>
    <hyperlink ref="F104" r:id="rId2" xr:uid="{00000000-0004-0000-2100-000001000000}"/>
    <hyperlink ref="F108" r:id="rId3" xr:uid="{00000000-0004-0000-2100-000002000000}"/>
    <hyperlink ref="F115" r:id="rId4" xr:uid="{00000000-0004-0000-2100-000003000000}"/>
    <hyperlink ref="F119" r:id="rId5" xr:uid="{00000000-0004-0000-2100-000004000000}"/>
  </hyperlinks>
  <pageMargins left="0.39370078740157483" right="0.39370078740157483" top="0.39370078740157483" bottom="0.39370078740157483" header="0" footer="0"/>
  <pageSetup paperSize="9" scale="84" fitToHeight="100" orientation="landscape" r:id="rId6"/>
  <headerFooter>
    <oddFooter>&amp;CStrana &amp;P z &amp;N</oddFooter>
  </headerFooter>
  <drawing r:id="rId7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AT2" s="19" t="s">
        <v>193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2"/>
      <c r="AT3" s="19" t="s">
        <v>82</v>
      </c>
    </row>
    <row r="4" spans="1:46" s="1" customFormat="1" ht="24.95" customHeight="1">
      <c r="B4" s="22"/>
      <c r="D4" s="112" t="s">
        <v>194</v>
      </c>
      <c r="L4" s="22"/>
      <c r="M4" s="113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14" t="s">
        <v>16</v>
      </c>
      <c r="L6" s="22"/>
    </row>
    <row r="7" spans="1:46" s="1" customFormat="1" ht="16.5" customHeight="1">
      <c r="B7" s="22"/>
      <c r="E7" s="406" t="str">
        <f>'Rekapitulace stavby'!K6</f>
        <v>Vstupní objekt do areálu Kamencového jezera D1 Mostecká</v>
      </c>
      <c r="F7" s="407"/>
      <c r="G7" s="407"/>
      <c r="H7" s="407"/>
      <c r="L7" s="22"/>
    </row>
    <row r="8" spans="1:46" s="1" customFormat="1" ht="12" customHeight="1">
      <c r="B8" s="22"/>
      <c r="D8" s="114" t="s">
        <v>195</v>
      </c>
      <c r="L8" s="22"/>
    </row>
    <row r="9" spans="1:46" s="2" customFormat="1" ht="16.5" customHeight="1">
      <c r="A9" s="36"/>
      <c r="B9" s="41"/>
      <c r="C9" s="36"/>
      <c r="D9" s="36"/>
      <c r="E9" s="406" t="s">
        <v>689</v>
      </c>
      <c r="F9" s="409"/>
      <c r="G9" s="409"/>
      <c r="H9" s="409"/>
      <c r="I9" s="36"/>
      <c r="J9" s="36"/>
      <c r="K9" s="36"/>
      <c r="L9" s="11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2" customHeight="1">
      <c r="A10" s="36"/>
      <c r="B10" s="41"/>
      <c r="C10" s="36"/>
      <c r="D10" s="114" t="s">
        <v>197</v>
      </c>
      <c r="E10" s="36"/>
      <c r="F10" s="36"/>
      <c r="G10" s="36"/>
      <c r="H10" s="36"/>
      <c r="I10" s="36"/>
      <c r="J10" s="36"/>
      <c r="K10" s="36"/>
      <c r="L10" s="11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6.5" customHeight="1">
      <c r="A11" s="36"/>
      <c r="B11" s="41"/>
      <c r="C11" s="36"/>
      <c r="D11" s="36"/>
      <c r="E11" s="410" t="s">
        <v>678</v>
      </c>
      <c r="F11" s="409"/>
      <c r="G11" s="409"/>
      <c r="H11" s="409"/>
      <c r="I11" s="36"/>
      <c r="J11" s="36"/>
      <c r="K11" s="36"/>
      <c r="L11" s="11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1.25">
      <c r="A12" s="36"/>
      <c r="B12" s="41"/>
      <c r="C12" s="36"/>
      <c r="D12" s="36"/>
      <c r="E12" s="36"/>
      <c r="F12" s="36"/>
      <c r="G12" s="36"/>
      <c r="H12" s="36"/>
      <c r="I12" s="36"/>
      <c r="J12" s="36"/>
      <c r="K12" s="36"/>
      <c r="L12" s="11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2" customHeight="1">
      <c r="A13" s="36"/>
      <c r="B13" s="41"/>
      <c r="C13" s="36"/>
      <c r="D13" s="114" t="s">
        <v>18</v>
      </c>
      <c r="E13" s="36"/>
      <c r="F13" s="104" t="s">
        <v>19</v>
      </c>
      <c r="G13" s="36"/>
      <c r="H13" s="36"/>
      <c r="I13" s="114" t="s">
        <v>20</v>
      </c>
      <c r="J13" s="104" t="s">
        <v>19</v>
      </c>
      <c r="K13" s="36"/>
      <c r="L13" s="11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14" t="s">
        <v>21</v>
      </c>
      <c r="E14" s="36"/>
      <c r="F14" s="104" t="s">
        <v>22</v>
      </c>
      <c r="G14" s="36"/>
      <c r="H14" s="36"/>
      <c r="I14" s="114" t="s">
        <v>23</v>
      </c>
      <c r="J14" s="117" t="str">
        <f>'Rekapitulace stavby'!AN8</f>
        <v>5. 4. 2022</v>
      </c>
      <c r="K14" s="36"/>
      <c r="L14" s="11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0.9" customHeight="1">
      <c r="A15" s="36"/>
      <c r="B15" s="41"/>
      <c r="C15" s="36"/>
      <c r="D15" s="36"/>
      <c r="E15" s="36"/>
      <c r="F15" s="36"/>
      <c r="G15" s="36"/>
      <c r="H15" s="36"/>
      <c r="I15" s="36"/>
      <c r="J15" s="36"/>
      <c r="K15" s="36"/>
      <c r="L15" s="11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12" customHeight="1">
      <c r="A16" s="36"/>
      <c r="B16" s="41"/>
      <c r="C16" s="36"/>
      <c r="D16" s="114" t="s">
        <v>25</v>
      </c>
      <c r="E16" s="36"/>
      <c r="F16" s="36"/>
      <c r="G16" s="36"/>
      <c r="H16" s="36"/>
      <c r="I16" s="114" t="s">
        <v>26</v>
      </c>
      <c r="J16" s="104" t="s">
        <v>19</v>
      </c>
      <c r="K16" s="36"/>
      <c r="L16" s="11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8" customHeight="1">
      <c r="A17" s="36"/>
      <c r="B17" s="41"/>
      <c r="C17" s="36"/>
      <c r="D17" s="36"/>
      <c r="E17" s="104" t="s">
        <v>27</v>
      </c>
      <c r="F17" s="36"/>
      <c r="G17" s="36"/>
      <c r="H17" s="36"/>
      <c r="I17" s="114" t="s">
        <v>28</v>
      </c>
      <c r="J17" s="104" t="s">
        <v>19</v>
      </c>
      <c r="K17" s="36"/>
      <c r="L17" s="11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6.95" customHeight="1">
      <c r="A18" s="36"/>
      <c r="B18" s="41"/>
      <c r="C18" s="36"/>
      <c r="D18" s="36"/>
      <c r="E18" s="36"/>
      <c r="F18" s="36"/>
      <c r="G18" s="36"/>
      <c r="H18" s="36"/>
      <c r="I18" s="36"/>
      <c r="J18" s="36"/>
      <c r="K18" s="36"/>
      <c r="L18" s="11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12" customHeight="1">
      <c r="A19" s="36"/>
      <c r="B19" s="41"/>
      <c r="C19" s="36"/>
      <c r="D19" s="114" t="s">
        <v>29</v>
      </c>
      <c r="E19" s="36"/>
      <c r="F19" s="36"/>
      <c r="G19" s="36"/>
      <c r="H19" s="36"/>
      <c r="I19" s="114" t="s">
        <v>26</v>
      </c>
      <c r="J19" s="32" t="str">
        <f>'Rekapitulace stavby'!AN13</f>
        <v>Vyplň údaj</v>
      </c>
      <c r="K19" s="36"/>
      <c r="L19" s="11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8" customHeight="1">
      <c r="A20" s="36"/>
      <c r="B20" s="41"/>
      <c r="C20" s="36"/>
      <c r="D20" s="36"/>
      <c r="E20" s="411" t="str">
        <f>'Rekapitulace stavby'!E14</f>
        <v>Vyplň údaj</v>
      </c>
      <c r="F20" s="412"/>
      <c r="G20" s="412"/>
      <c r="H20" s="412"/>
      <c r="I20" s="114" t="s">
        <v>28</v>
      </c>
      <c r="J20" s="32" t="str">
        <f>'Rekapitulace stavby'!AN14</f>
        <v>Vyplň údaj</v>
      </c>
      <c r="K20" s="36"/>
      <c r="L20" s="11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6.95" customHeight="1">
      <c r="A21" s="36"/>
      <c r="B21" s="41"/>
      <c r="C21" s="36"/>
      <c r="D21" s="36"/>
      <c r="E21" s="36"/>
      <c r="F21" s="36"/>
      <c r="G21" s="36"/>
      <c r="H21" s="36"/>
      <c r="I21" s="36"/>
      <c r="J21" s="36"/>
      <c r="K21" s="36"/>
      <c r="L21" s="11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12" customHeight="1">
      <c r="A22" s="36"/>
      <c r="B22" s="41"/>
      <c r="C22" s="36"/>
      <c r="D22" s="114" t="s">
        <v>31</v>
      </c>
      <c r="E22" s="36"/>
      <c r="F22" s="36"/>
      <c r="G22" s="36"/>
      <c r="H22" s="36"/>
      <c r="I22" s="114" t="s">
        <v>26</v>
      </c>
      <c r="J22" s="104" t="s">
        <v>32</v>
      </c>
      <c r="K22" s="36"/>
      <c r="L22" s="11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8" customHeight="1">
      <c r="A23" s="36"/>
      <c r="B23" s="41"/>
      <c r="C23" s="36"/>
      <c r="D23" s="36"/>
      <c r="E23" s="104" t="s">
        <v>33</v>
      </c>
      <c r="F23" s="36"/>
      <c r="G23" s="36"/>
      <c r="H23" s="36"/>
      <c r="I23" s="114" t="s">
        <v>28</v>
      </c>
      <c r="J23" s="104" t="s">
        <v>34</v>
      </c>
      <c r="K23" s="36"/>
      <c r="L23" s="11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6.95" customHeight="1">
      <c r="A24" s="36"/>
      <c r="B24" s="41"/>
      <c r="C24" s="36"/>
      <c r="D24" s="36"/>
      <c r="E24" s="36"/>
      <c r="F24" s="36"/>
      <c r="G24" s="36"/>
      <c r="H24" s="36"/>
      <c r="I24" s="36"/>
      <c r="J24" s="36"/>
      <c r="K24" s="36"/>
      <c r="L24" s="11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12" customHeight="1">
      <c r="A25" s="36"/>
      <c r="B25" s="41"/>
      <c r="C25" s="36"/>
      <c r="D25" s="114" t="s">
        <v>36</v>
      </c>
      <c r="E25" s="36"/>
      <c r="F25" s="36"/>
      <c r="G25" s="36"/>
      <c r="H25" s="36"/>
      <c r="I25" s="114" t="s">
        <v>26</v>
      </c>
      <c r="J25" s="104" t="str">
        <f>IF('Rekapitulace stavby'!AN19="","",'Rekapitulace stavby'!AN19)</f>
        <v/>
      </c>
      <c r="K25" s="36"/>
      <c r="L25" s="11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8" customHeight="1">
      <c r="A26" s="36"/>
      <c r="B26" s="41"/>
      <c r="C26" s="36"/>
      <c r="D26" s="36"/>
      <c r="E26" s="104" t="str">
        <f>IF('Rekapitulace stavby'!E20="","",'Rekapitulace stavby'!E20)</f>
        <v xml:space="preserve"> </v>
      </c>
      <c r="F26" s="36"/>
      <c r="G26" s="36"/>
      <c r="H26" s="36"/>
      <c r="I26" s="114" t="s">
        <v>28</v>
      </c>
      <c r="J26" s="104" t="str">
        <f>IF('Rekapitulace stavby'!AN20="","",'Rekapitulace stavby'!AN20)</f>
        <v/>
      </c>
      <c r="K26" s="36"/>
      <c r="L26" s="11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2" customFormat="1" ht="6.95" customHeight="1">
      <c r="A27" s="36"/>
      <c r="B27" s="41"/>
      <c r="C27" s="36"/>
      <c r="D27" s="36"/>
      <c r="E27" s="36"/>
      <c r="F27" s="36"/>
      <c r="G27" s="36"/>
      <c r="H27" s="36"/>
      <c r="I27" s="36"/>
      <c r="J27" s="36"/>
      <c r="K27" s="36"/>
      <c r="L27" s="11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pans="1:31" s="2" customFormat="1" ht="12" customHeight="1">
      <c r="A28" s="36"/>
      <c r="B28" s="41"/>
      <c r="C28" s="36"/>
      <c r="D28" s="114" t="s">
        <v>37</v>
      </c>
      <c r="E28" s="36"/>
      <c r="F28" s="36"/>
      <c r="G28" s="36"/>
      <c r="H28" s="36"/>
      <c r="I28" s="36"/>
      <c r="J28" s="36"/>
      <c r="K28" s="36"/>
      <c r="L28" s="11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8" customFormat="1" ht="47.25" customHeight="1">
      <c r="A29" s="118"/>
      <c r="B29" s="119"/>
      <c r="C29" s="118"/>
      <c r="D29" s="118"/>
      <c r="E29" s="413" t="s">
        <v>38</v>
      </c>
      <c r="F29" s="413"/>
      <c r="G29" s="413"/>
      <c r="H29" s="413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6"/>
      <c r="B30" s="41"/>
      <c r="C30" s="36"/>
      <c r="D30" s="36"/>
      <c r="E30" s="36"/>
      <c r="F30" s="36"/>
      <c r="G30" s="36"/>
      <c r="H30" s="36"/>
      <c r="I30" s="36"/>
      <c r="J30" s="36"/>
      <c r="K30" s="36"/>
      <c r="L30" s="11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21"/>
      <c r="E31" s="121"/>
      <c r="F31" s="121"/>
      <c r="G31" s="121"/>
      <c r="H31" s="121"/>
      <c r="I31" s="121"/>
      <c r="J31" s="121"/>
      <c r="K31" s="121"/>
      <c r="L31" s="11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25.35" customHeight="1">
      <c r="A32" s="36"/>
      <c r="B32" s="41"/>
      <c r="C32" s="36"/>
      <c r="D32" s="122" t="s">
        <v>39</v>
      </c>
      <c r="E32" s="36"/>
      <c r="F32" s="36"/>
      <c r="G32" s="36"/>
      <c r="H32" s="36"/>
      <c r="I32" s="36"/>
      <c r="J32" s="123">
        <f>ROUND(J91, 2)</f>
        <v>0</v>
      </c>
      <c r="K32" s="36"/>
      <c r="L32" s="11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6.95" customHeight="1">
      <c r="A33" s="36"/>
      <c r="B33" s="41"/>
      <c r="C33" s="36"/>
      <c r="D33" s="121"/>
      <c r="E33" s="121"/>
      <c r="F33" s="121"/>
      <c r="G33" s="121"/>
      <c r="H33" s="121"/>
      <c r="I33" s="121"/>
      <c r="J33" s="121"/>
      <c r="K33" s="121"/>
      <c r="L33" s="11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36"/>
      <c r="F34" s="124" t="s">
        <v>41</v>
      </c>
      <c r="G34" s="36"/>
      <c r="H34" s="36"/>
      <c r="I34" s="124" t="s">
        <v>40</v>
      </c>
      <c r="J34" s="124" t="s">
        <v>42</v>
      </c>
      <c r="K34" s="36"/>
      <c r="L34" s="11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customHeight="1">
      <c r="A35" s="36"/>
      <c r="B35" s="41"/>
      <c r="C35" s="36"/>
      <c r="D35" s="115" t="s">
        <v>43</v>
      </c>
      <c r="E35" s="114" t="s">
        <v>44</v>
      </c>
      <c r="F35" s="125">
        <f>ROUND((SUM(BE91:BE126)),  2)</f>
        <v>0</v>
      </c>
      <c r="G35" s="36"/>
      <c r="H35" s="36"/>
      <c r="I35" s="126">
        <v>0.21</v>
      </c>
      <c r="J35" s="125">
        <f>ROUND(((SUM(BE91:BE126))*I35),  2)</f>
        <v>0</v>
      </c>
      <c r="K35" s="36"/>
      <c r="L35" s="11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customHeight="1">
      <c r="A36" s="36"/>
      <c r="B36" s="41"/>
      <c r="C36" s="36"/>
      <c r="D36" s="36"/>
      <c r="E36" s="114" t="s">
        <v>45</v>
      </c>
      <c r="F36" s="125">
        <f>ROUND((SUM(BF91:BF126)),  2)</f>
        <v>0</v>
      </c>
      <c r="G36" s="36"/>
      <c r="H36" s="36"/>
      <c r="I36" s="126">
        <v>0.15</v>
      </c>
      <c r="J36" s="125">
        <f>ROUND(((SUM(BF91:BF126))*I36),  2)</f>
        <v>0</v>
      </c>
      <c r="K36" s="36"/>
      <c r="L36" s="11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14" t="s">
        <v>46</v>
      </c>
      <c r="F37" s="125">
        <f>ROUND((SUM(BG91:BG126)),  2)</f>
        <v>0</v>
      </c>
      <c r="G37" s="36"/>
      <c r="H37" s="36"/>
      <c r="I37" s="126">
        <v>0.21</v>
      </c>
      <c r="J37" s="125">
        <f>0</f>
        <v>0</v>
      </c>
      <c r="K37" s="36"/>
      <c r="L37" s="11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14.45" hidden="1" customHeight="1">
      <c r="A38" s="36"/>
      <c r="B38" s="41"/>
      <c r="C38" s="36"/>
      <c r="D38" s="36"/>
      <c r="E38" s="114" t="s">
        <v>47</v>
      </c>
      <c r="F38" s="125">
        <f>ROUND((SUM(BH91:BH126)),  2)</f>
        <v>0</v>
      </c>
      <c r="G38" s="36"/>
      <c r="H38" s="36"/>
      <c r="I38" s="126">
        <v>0.15</v>
      </c>
      <c r="J38" s="125">
        <f>0</f>
        <v>0</v>
      </c>
      <c r="K38" s="36"/>
      <c r="L38" s="11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14.45" hidden="1" customHeight="1">
      <c r="A39" s="36"/>
      <c r="B39" s="41"/>
      <c r="C39" s="36"/>
      <c r="D39" s="36"/>
      <c r="E39" s="114" t="s">
        <v>48</v>
      </c>
      <c r="F39" s="125">
        <f>ROUND((SUM(BI91:BI126)),  2)</f>
        <v>0</v>
      </c>
      <c r="G39" s="36"/>
      <c r="H39" s="36"/>
      <c r="I39" s="126">
        <v>0</v>
      </c>
      <c r="J39" s="125">
        <f>0</f>
        <v>0</v>
      </c>
      <c r="K39" s="36"/>
      <c r="L39" s="11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6.95" customHeight="1">
      <c r="A40" s="36"/>
      <c r="B40" s="41"/>
      <c r="C40" s="36"/>
      <c r="D40" s="36"/>
      <c r="E40" s="36"/>
      <c r="F40" s="36"/>
      <c r="G40" s="36"/>
      <c r="H40" s="36"/>
      <c r="I40" s="36"/>
      <c r="J40" s="36"/>
      <c r="K40" s="36"/>
      <c r="L40" s="11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pans="1:31" s="2" customFormat="1" ht="25.35" customHeight="1">
      <c r="A41" s="36"/>
      <c r="B41" s="41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11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pans="1:31" s="2" customFormat="1" ht="14.45" customHeight="1">
      <c r="A42" s="36"/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1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pans="1:31" s="2" customFormat="1" ht="6.95" customHeight="1">
      <c r="A46" s="36"/>
      <c r="B46" s="136"/>
      <c r="C46" s="137"/>
      <c r="D46" s="137"/>
      <c r="E46" s="137"/>
      <c r="F46" s="137"/>
      <c r="G46" s="137"/>
      <c r="H46" s="137"/>
      <c r="I46" s="137"/>
      <c r="J46" s="137"/>
      <c r="K46" s="137"/>
      <c r="L46" s="11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24.95" customHeight="1">
      <c r="A47" s="36"/>
      <c r="B47" s="37"/>
      <c r="C47" s="25" t="s">
        <v>201</v>
      </c>
      <c r="D47" s="38"/>
      <c r="E47" s="38"/>
      <c r="F47" s="38"/>
      <c r="G47" s="38"/>
      <c r="H47" s="38"/>
      <c r="I47" s="38"/>
      <c r="J47" s="38"/>
      <c r="K47" s="38"/>
      <c r="L47" s="11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11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16</v>
      </c>
      <c r="D49" s="38"/>
      <c r="E49" s="38"/>
      <c r="F49" s="38"/>
      <c r="G49" s="38"/>
      <c r="H49" s="38"/>
      <c r="I49" s="38"/>
      <c r="J49" s="38"/>
      <c r="K49" s="38"/>
      <c r="L49" s="11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414" t="str">
        <f>E7</f>
        <v>Vstupní objekt do areálu Kamencového jezera D1 Mostecká</v>
      </c>
      <c r="F50" s="415"/>
      <c r="G50" s="415"/>
      <c r="H50" s="415"/>
      <c r="I50" s="38"/>
      <c r="J50" s="38"/>
      <c r="K50" s="38"/>
      <c r="L50" s="11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1" customFormat="1" ht="12" customHeight="1">
      <c r="B51" s="23"/>
      <c r="C51" s="31" t="s">
        <v>195</v>
      </c>
      <c r="D51" s="24"/>
      <c r="E51" s="24"/>
      <c r="F51" s="24"/>
      <c r="G51" s="24"/>
      <c r="H51" s="24"/>
      <c r="I51" s="24"/>
      <c r="J51" s="24"/>
      <c r="K51" s="24"/>
      <c r="L51" s="22"/>
    </row>
    <row r="52" spans="1:47" s="2" customFormat="1" ht="16.5" customHeight="1">
      <c r="A52" s="36"/>
      <c r="B52" s="37"/>
      <c r="C52" s="38"/>
      <c r="D52" s="38"/>
      <c r="E52" s="414" t="s">
        <v>689</v>
      </c>
      <c r="F52" s="417"/>
      <c r="G52" s="417"/>
      <c r="H52" s="417"/>
      <c r="I52" s="38"/>
      <c r="J52" s="38"/>
      <c r="K52" s="38"/>
      <c r="L52" s="11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12" customHeight="1">
      <c r="A53" s="36"/>
      <c r="B53" s="37"/>
      <c r="C53" s="31" t="s">
        <v>197</v>
      </c>
      <c r="D53" s="38"/>
      <c r="E53" s="38"/>
      <c r="F53" s="38"/>
      <c r="G53" s="38"/>
      <c r="H53" s="38"/>
      <c r="I53" s="38"/>
      <c r="J53" s="38"/>
      <c r="K53" s="38"/>
      <c r="L53" s="11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6.5" customHeight="1">
      <c r="A54" s="36"/>
      <c r="B54" s="37"/>
      <c r="C54" s="38"/>
      <c r="D54" s="38"/>
      <c r="E54" s="387" t="str">
        <f>E11</f>
        <v>VON - Vedlejší a ostatní rozpočtové náklady</v>
      </c>
      <c r="F54" s="417"/>
      <c r="G54" s="417"/>
      <c r="H54" s="417"/>
      <c r="I54" s="38"/>
      <c r="J54" s="38"/>
      <c r="K54" s="38"/>
      <c r="L54" s="11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6.95" customHeight="1">
      <c r="A55" s="36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11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2" customHeight="1">
      <c r="A56" s="36"/>
      <c r="B56" s="37"/>
      <c r="C56" s="31" t="s">
        <v>21</v>
      </c>
      <c r="D56" s="38"/>
      <c r="E56" s="38"/>
      <c r="F56" s="29" t="str">
        <f>F14</f>
        <v xml:space="preserve"> </v>
      </c>
      <c r="G56" s="38"/>
      <c r="H56" s="38"/>
      <c r="I56" s="31" t="s">
        <v>23</v>
      </c>
      <c r="J56" s="61" t="str">
        <f>IF(J14="","",J14)</f>
        <v>5. 4. 2022</v>
      </c>
      <c r="K56" s="38"/>
      <c r="L56" s="11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6.95" customHeight="1">
      <c r="A57" s="36"/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11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5.2" customHeight="1">
      <c r="A58" s="36"/>
      <c r="B58" s="37"/>
      <c r="C58" s="31" t="s">
        <v>25</v>
      </c>
      <c r="D58" s="38"/>
      <c r="E58" s="38"/>
      <c r="F58" s="29" t="str">
        <f>E17</f>
        <v>Statutární město Chomutov</v>
      </c>
      <c r="G58" s="38"/>
      <c r="H58" s="38"/>
      <c r="I58" s="31" t="s">
        <v>31</v>
      </c>
      <c r="J58" s="34" t="str">
        <f>E23</f>
        <v>Refuel s.r.o.</v>
      </c>
      <c r="K58" s="38"/>
      <c r="L58" s="11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15.2" customHeight="1">
      <c r="A59" s="36"/>
      <c r="B59" s="37"/>
      <c r="C59" s="31" t="s">
        <v>29</v>
      </c>
      <c r="D59" s="38"/>
      <c r="E59" s="38"/>
      <c r="F59" s="29" t="str">
        <f>IF(E20="","",E20)</f>
        <v>Vyplň údaj</v>
      </c>
      <c r="G59" s="38"/>
      <c r="H59" s="38"/>
      <c r="I59" s="31" t="s">
        <v>36</v>
      </c>
      <c r="J59" s="34" t="str">
        <f>E26</f>
        <v xml:space="preserve"> </v>
      </c>
      <c r="K59" s="38"/>
      <c r="L59" s="11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pans="1:47" s="2" customFormat="1" ht="10.35" customHeight="1">
      <c r="A60" s="36"/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11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pans="1:47" s="2" customFormat="1" ht="29.25" customHeight="1">
      <c r="A61" s="36"/>
      <c r="B61" s="37"/>
      <c r="C61" s="138" t="s">
        <v>202</v>
      </c>
      <c r="D61" s="139"/>
      <c r="E61" s="139"/>
      <c r="F61" s="139"/>
      <c r="G61" s="139"/>
      <c r="H61" s="139"/>
      <c r="I61" s="139"/>
      <c r="J61" s="140" t="s">
        <v>203</v>
      </c>
      <c r="K61" s="139"/>
      <c r="L61" s="11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pans="1:47" s="2" customFormat="1" ht="10.3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1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22.9" customHeight="1">
      <c r="A63" s="36"/>
      <c r="B63" s="37"/>
      <c r="C63" s="141" t="s">
        <v>71</v>
      </c>
      <c r="D63" s="38"/>
      <c r="E63" s="38"/>
      <c r="F63" s="38"/>
      <c r="G63" s="38"/>
      <c r="H63" s="38"/>
      <c r="I63" s="38"/>
      <c r="J63" s="79">
        <f>J91</f>
        <v>0</v>
      </c>
      <c r="K63" s="38"/>
      <c r="L63" s="11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9" t="s">
        <v>204</v>
      </c>
    </row>
    <row r="64" spans="1:47" s="9" customFormat="1" ht="24.95" customHeight="1">
      <c r="B64" s="142"/>
      <c r="C64" s="143"/>
      <c r="D64" s="144" t="s">
        <v>679</v>
      </c>
      <c r="E64" s="145"/>
      <c r="F64" s="145"/>
      <c r="G64" s="145"/>
      <c r="H64" s="145"/>
      <c r="I64" s="145"/>
      <c r="J64" s="146">
        <f>J92</f>
        <v>0</v>
      </c>
      <c r="K64" s="143"/>
      <c r="L64" s="147"/>
    </row>
    <row r="65" spans="1:31" s="10" customFormat="1" ht="19.899999999999999" customHeight="1">
      <c r="B65" s="148"/>
      <c r="C65" s="98"/>
      <c r="D65" s="149" t="s">
        <v>3375</v>
      </c>
      <c r="E65" s="150"/>
      <c r="F65" s="150"/>
      <c r="G65" s="150"/>
      <c r="H65" s="150"/>
      <c r="I65" s="150"/>
      <c r="J65" s="151">
        <f>J93</f>
        <v>0</v>
      </c>
      <c r="K65" s="98"/>
      <c r="L65" s="152"/>
    </row>
    <row r="66" spans="1:31" s="10" customFormat="1" ht="19.899999999999999" customHeight="1">
      <c r="B66" s="148"/>
      <c r="C66" s="98"/>
      <c r="D66" s="149" t="s">
        <v>680</v>
      </c>
      <c r="E66" s="150"/>
      <c r="F66" s="150"/>
      <c r="G66" s="150"/>
      <c r="H66" s="150"/>
      <c r="I66" s="150"/>
      <c r="J66" s="151">
        <f>J106</f>
        <v>0</v>
      </c>
      <c r="K66" s="98"/>
      <c r="L66" s="152"/>
    </row>
    <row r="67" spans="1:31" s="10" customFormat="1" ht="19.899999999999999" customHeight="1">
      <c r="B67" s="148"/>
      <c r="C67" s="98"/>
      <c r="D67" s="149" t="s">
        <v>5562</v>
      </c>
      <c r="E67" s="150"/>
      <c r="F67" s="150"/>
      <c r="G67" s="150"/>
      <c r="H67" s="150"/>
      <c r="I67" s="150"/>
      <c r="J67" s="151">
        <f>J110</f>
        <v>0</v>
      </c>
      <c r="K67" s="98"/>
      <c r="L67" s="152"/>
    </row>
    <row r="68" spans="1:31" s="10" customFormat="1" ht="19.899999999999999" customHeight="1">
      <c r="B68" s="148"/>
      <c r="C68" s="98"/>
      <c r="D68" s="149" t="s">
        <v>3376</v>
      </c>
      <c r="E68" s="150"/>
      <c r="F68" s="150"/>
      <c r="G68" s="150"/>
      <c r="H68" s="150"/>
      <c r="I68" s="150"/>
      <c r="J68" s="151">
        <f>J118</f>
        <v>0</v>
      </c>
      <c r="K68" s="98"/>
      <c r="L68" s="152"/>
    </row>
    <row r="69" spans="1:31" s="10" customFormat="1" ht="19.899999999999999" customHeight="1">
      <c r="B69" s="148"/>
      <c r="C69" s="98"/>
      <c r="D69" s="149" t="s">
        <v>6131</v>
      </c>
      <c r="E69" s="150"/>
      <c r="F69" s="150"/>
      <c r="G69" s="150"/>
      <c r="H69" s="150"/>
      <c r="I69" s="150"/>
      <c r="J69" s="151">
        <f>J121</f>
        <v>0</v>
      </c>
      <c r="K69" s="98"/>
      <c r="L69" s="152"/>
    </row>
    <row r="70" spans="1:31" s="2" customFormat="1" ht="21.7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1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1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1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>
      <c r="A76" s="36"/>
      <c r="B76" s="37"/>
      <c r="C76" s="25" t="s">
        <v>211</v>
      </c>
      <c r="D76" s="38"/>
      <c r="E76" s="38"/>
      <c r="F76" s="38"/>
      <c r="G76" s="38"/>
      <c r="H76" s="38"/>
      <c r="I76" s="38"/>
      <c r="J76" s="38"/>
      <c r="K76" s="38"/>
      <c r="L76" s="11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1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1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>
      <c r="A79" s="36"/>
      <c r="B79" s="37"/>
      <c r="C79" s="38"/>
      <c r="D79" s="38"/>
      <c r="E79" s="414" t="str">
        <f>E7</f>
        <v>Vstupní objekt do areálu Kamencového jezera D1 Mostecká</v>
      </c>
      <c r="F79" s="415"/>
      <c r="G79" s="415"/>
      <c r="H79" s="415"/>
      <c r="I79" s="38"/>
      <c r="J79" s="38"/>
      <c r="K79" s="38"/>
      <c r="L79" s="11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" customFormat="1" ht="12" customHeight="1">
      <c r="B80" s="23"/>
      <c r="C80" s="31" t="s">
        <v>195</v>
      </c>
      <c r="D80" s="24"/>
      <c r="E80" s="24"/>
      <c r="F80" s="24"/>
      <c r="G80" s="24"/>
      <c r="H80" s="24"/>
      <c r="I80" s="24"/>
      <c r="J80" s="24"/>
      <c r="K80" s="24"/>
      <c r="L80" s="22"/>
    </row>
    <row r="81" spans="1:65" s="2" customFormat="1" ht="16.5" customHeight="1">
      <c r="A81" s="36"/>
      <c r="B81" s="37"/>
      <c r="C81" s="38"/>
      <c r="D81" s="38"/>
      <c r="E81" s="414" t="s">
        <v>689</v>
      </c>
      <c r="F81" s="417"/>
      <c r="G81" s="417"/>
      <c r="H81" s="417"/>
      <c r="I81" s="38"/>
      <c r="J81" s="38"/>
      <c r="K81" s="38"/>
      <c r="L81" s="11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197</v>
      </c>
      <c r="D82" s="38"/>
      <c r="E82" s="38"/>
      <c r="F82" s="38"/>
      <c r="G82" s="38"/>
      <c r="H82" s="38"/>
      <c r="I82" s="38"/>
      <c r="J82" s="38"/>
      <c r="K82" s="38"/>
      <c r="L82" s="11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>
      <c r="A83" s="36"/>
      <c r="B83" s="37"/>
      <c r="C83" s="38"/>
      <c r="D83" s="38"/>
      <c r="E83" s="387" t="str">
        <f>E11</f>
        <v>VON - Vedlejší a ostatní rozpočtové náklady</v>
      </c>
      <c r="F83" s="417"/>
      <c r="G83" s="417"/>
      <c r="H83" s="417"/>
      <c r="I83" s="38"/>
      <c r="J83" s="38"/>
      <c r="K83" s="38"/>
      <c r="L83" s="11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1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2" customHeight="1">
      <c r="A85" s="36"/>
      <c r="B85" s="37"/>
      <c r="C85" s="31" t="s">
        <v>21</v>
      </c>
      <c r="D85" s="38"/>
      <c r="E85" s="38"/>
      <c r="F85" s="29" t="str">
        <f>F14</f>
        <v xml:space="preserve"> </v>
      </c>
      <c r="G85" s="38"/>
      <c r="H85" s="38"/>
      <c r="I85" s="31" t="s">
        <v>23</v>
      </c>
      <c r="J85" s="61" t="str">
        <f>IF(J14="","",J14)</f>
        <v>5. 4. 2022</v>
      </c>
      <c r="K85" s="38"/>
      <c r="L85" s="11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1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2" customHeight="1">
      <c r="A87" s="36"/>
      <c r="B87" s="37"/>
      <c r="C87" s="31" t="s">
        <v>25</v>
      </c>
      <c r="D87" s="38"/>
      <c r="E87" s="38"/>
      <c r="F87" s="29" t="str">
        <f>E17</f>
        <v>Statutární město Chomutov</v>
      </c>
      <c r="G87" s="38"/>
      <c r="H87" s="38"/>
      <c r="I87" s="31" t="s">
        <v>31</v>
      </c>
      <c r="J87" s="34" t="str">
        <f>E23</f>
        <v>Refuel s.r.o.</v>
      </c>
      <c r="K87" s="38"/>
      <c r="L87" s="11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5.2" customHeight="1">
      <c r="A88" s="36"/>
      <c r="B88" s="37"/>
      <c r="C88" s="31" t="s">
        <v>29</v>
      </c>
      <c r="D88" s="38"/>
      <c r="E88" s="38"/>
      <c r="F88" s="29" t="str">
        <f>IF(E20="","",E20)</f>
        <v>Vyplň údaj</v>
      </c>
      <c r="G88" s="38"/>
      <c r="H88" s="38"/>
      <c r="I88" s="31" t="s">
        <v>36</v>
      </c>
      <c r="J88" s="34" t="str">
        <f>E26</f>
        <v xml:space="preserve"> </v>
      </c>
      <c r="K88" s="38"/>
      <c r="L88" s="11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10.3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1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11" customFormat="1" ht="29.25" customHeight="1">
      <c r="A90" s="153"/>
      <c r="B90" s="154"/>
      <c r="C90" s="155" t="s">
        <v>212</v>
      </c>
      <c r="D90" s="156" t="s">
        <v>58</v>
      </c>
      <c r="E90" s="156" t="s">
        <v>54</v>
      </c>
      <c r="F90" s="156" t="s">
        <v>55</v>
      </c>
      <c r="G90" s="156" t="s">
        <v>213</v>
      </c>
      <c r="H90" s="156" t="s">
        <v>214</v>
      </c>
      <c r="I90" s="156" t="s">
        <v>215</v>
      </c>
      <c r="J90" s="156" t="s">
        <v>203</v>
      </c>
      <c r="K90" s="157" t="s">
        <v>216</v>
      </c>
      <c r="L90" s="158"/>
      <c r="M90" s="70" t="s">
        <v>19</v>
      </c>
      <c r="N90" s="71" t="s">
        <v>43</v>
      </c>
      <c r="O90" s="71" t="s">
        <v>217</v>
      </c>
      <c r="P90" s="71" t="s">
        <v>218</v>
      </c>
      <c r="Q90" s="71" t="s">
        <v>219</v>
      </c>
      <c r="R90" s="71" t="s">
        <v>220</v>
      </c>
      <c r="S90" s="71" t="s">
        <v>221</v>
      </c>
      <c r="T90" s="72" t="s">
        <v>222</v>
      </c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</row>
    <row r="91" spans="1:65" s="2" customFormat="1" ht="22.9" customHeight="1">
      <c r="A91" s="36"/>
      <c r="B91" s="37"/>
      <c r="C91" s="77" t="s">
        <v>223</v>
      </c>
      <c r="D91" s="38"/>
      <c r="E91" s="38"/>
      <c r="F91" s="38"/>
      <c r="G91" s="38"/>
      <c r="H91" s="38"/>
      <c r="I91" s="38"/>
      <c r="J91" s="159">
        <f>BK91</f>
        <v>0</v>
      </c>
      <c r="K91" s="38"/>
      <c r="L91" s="41"/>
      <c r="M91" s="73"/>
      <c r="N91" s="160"/>
      <c r="O91" s="74"/>
      <c r="P91" s="161">
        <f>P92</f>
        <v>0</v>
      </c>
      <c r="Q91" s="74"/>
      <c r="R91" s="161">
        <f>R92</f>
        <v>0</v>
      </c>
      <c r="S91" s="74"/>
      <c r="T91" s="162">
        <f>T92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72</v>
      </c>
      <c r="AU91" s="19" t="s">
        <v>204</v>
      </c>
      <c r="BK91" s="163">
        <f>BK92</f>
        <v>0</v>
      </c>
    </row>
    <row r="92" spans="1:65" s="12" customFormat="1" ht="25.9" customHeight="1">
      <c r="B92" s="164"/>
      <c r="C92" s="165"/>
      <c r="D92" s="166" t="s">
        <v>72</v>
      </c>
      <c r="E92" s="167" t="s">
        <v>681</v>
      </c>
      <c r="F92" s="167" t="s">
        <v>682</v>
      </c>
      <c r="G92" s="165"/>
      <c r="H92" s="165"/>
      <c r="I92" s="168"/>
      <c r="J92" s="169">
        <f>BK92</f>
        <v>0</v>
      </c>
      <c r="K92" s="165"/>
      <c r="L92" s="170"/>
      <c r="M92" s="171"/>
      <c r="N92" s="172"/>
      <c r="O92" s="172"/>
      <c r="P92" s="173">
        <f>P93+P106+P110+P118+P121</f>
        <v>0</v>
      </c>
      <c r="Q92" s="172"/>
      <c r="R92" s="173">
        <f>R93+R106+R110+R118+R121</f>
        <v>0</v>
      </c>
      <c r="S92" s="172"/>
      <c r="T92" s="174">
        <f>T93+T106+T110+T118+T121</f>
        <v>0</v>
      </c>
      <c r="AR92" s="175" t="s">
        <v>258</v>
      </c>
      <c r="AT92" s="176" t="s">
        <v>72</v>
      </c>
      <c r="AU92" s="176" t="s">
        <v>73</v>
      </c>
      <c r="AY92" s="175" t="s">
        <v>226</v>
      </c>
      <c r="BK92" s="177">
        <f>BK93+BK106+BK110+BK118+BK121</f>
        <v>0</v>
      </c>
    </row>
    <row r="93" spans="1:65" s="12" customFormat="1" ht="22.9" customHeight="1">
      <c r="B93" s="164"/>
      <c r="C93" s="165"/>
      <c r="D93" s="166" t="s">
        <v>72</v>
      </c>
      <c r="E93" s="178" t="s">
        <v>3911</v>
      </c>
      <c r="F93" s="178" t="s">
        <v>3912</v>
      </c>
      <c r="G93" s="165"/>
      <c r="H93" s="165"/>
      <c r="I93" s="168"/>
      <c r="J93" s="179">
        <f>BK93</f>
        <v>0</v>
      </c>
      <c r="K93" s="165"/>
      <c r="L93" s="170"/>
      <c r="M93" s="171"/>
      <c r="N93" s="172"/>
      <c r="O93" s="172"/>
      <c r="P93" s="173">
        <f>SUM(P94:P105)</f>
        <v>0</v>
      </c>
      <c r="Q93" s="172"/>
      <c r="R93" s="173">
        <f>SUM(R94:R105)</f>
        <v>0</v>
      </c>
      <c r="S93" s="172"/>
      <c r="T93" s="174">
        <f>SUM(T94:T105)</f>
        <v>0</v>
      </c>
      <c r="AR93" s="175" t="s">
        <v>258</v>
      </c>
      <c r="AT93" s="176" t="s">
        <v>72</v>
      </c>
      <c r="AU93" s="176" t="s">
        <v>80</v>
      </c>
      <c r="AY93" s="175" t="s">
        <v>226</v>
      </c>
      <c r="BK93" s="177">
        <f>SUM(BK94:BK105)</f>
        <v>0</v>
      </c>
    </row>
    <row r="94" spans="1:65" s="2" customFormat="1" ht="16.5" customHeight="1">
      <c r="A94" s="36"/>
      <c r="B94" s="37"/>
      <c r="C94" s="180" t="s">
        <v>80</v>
      </c>
      <c r="D94" s="180" t="s">
        <v>229</v>
      </c>
      <c r="E94" s="181" t="s">
        <v>6132</v>
      </c>
      <c r="F94" s="182" t="s">
        <v>6133</v>
      </c>
      <c r="G94" s="183" t="s">
        <v>676</v>
      </c>
      <c r="H94" s="184">
        <v>1</v>
      </c>
      <c r="I94" s="185"/>
      <c r="J94" s="186">
        <f>ROUND(I94*H94,2)</f>
        <v>0</v>
      </c>
      <c r="K94" s="182" t="s">
        <v>233</v>
      </c>
      <c r="L94" s="41"/>
      <c r="M94" s="187" t="s">
        <v>19</v>
      </c>
      <c r="N94" s="188" t="s">
        <v>44</v>
      </c>
      <c r="O94" s="66"/>
      <c r="P94" s="189">
        <f>O94*H94</f>
        <v>0</v>
      </c>
      <c r="Q94" s="189">
        <v>0</v>
      </c>
      <c r="R94" s="189">
        <f>Q94*H94</f>
        <v>0</v>
      </c>
      <c r="S94" s="189">
        <v>0</v>
      </c>
      <c r="T94" s="190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91" t="s">
        <v>686</v>
      </c>
      <c r="AT94" s="191" t="s">
        <v>229</v>
      </c>
      <c r="AU94" s="191" t="s">
        <v>82</v>
      </c>
      <c r="AY94" s="19" t="s">
        <v>226</v>
      </c>
      <c r="BE94" s="192">
        <f>IF(N94="základní",J94,0)</f>
        <v>0</v>
      </c>
      <c r="BF94" s="192">
        <f>IF(N94="snížená",J94,0)</f>
        <v>0</v>
      </c>
      <c r="BG94" s="192">
        <f>IF(N94="zákl. přenesená",J94,0)</f>
        <v>0</v>
      </c>
      <c r="BH94" s="192">
        <f>IF(N94="sníž. přenesená",J94,0)</f>
        <v>0</v>
      </c>
      <c r="BI94" s="192">
        <f>IF(N94="nulová",J94,0)</f>
        <v>0</v>
      </c>
      <c r="BJ94" s="19" t="s">
        <v>80</v>
      </c>
      <c r="BK94" s="192">
        <f>ROUND(I94*H94,2)</f>
        <v>0</v>
      </c>
      <c r="BL94" s="19" t="s">
        <v>686</v>
      </c>
      <c r="BM94" s="191" t="s">
        <v>6134</v>
      </c>
    </row>
    <row r="95" spans="1:65" s="2" customFormat="1" ht="11.25">
      <c r="A95" s="36"/>
      <c r="B95" s="37"/>
      <c r="C95" s="38"/>
      <c r="D95" s="193" t="s">
        <v>236</v>
      </c>
      <c r="E95" s="38"/>
      <c r="F95" s="194" t="s">
        <v>6135</v>
      </c>
      <c r="G95" s="38"/>
      <c r="H95" s="38"/>
      <c r="I95" s="195"/>
      <c r="J95" s="38"/>
      <c r="K95" s="38"/>
      <c r="L95" s="41"/>
      <c r="M95" s="196"/>
      <c r="N95" s="197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236</v>
      </c>
      <c r="AU95" s="19" t="s">
        <v>82</v>
      </c>
    </row>
    <row r="96" spans="1:65" s="2" customFormat="1" ht="29.25">
      <c r="A96" s="36"/>
      <c r="B96" s="37"/>
      <c r="C96" s="38"/>
      <c r="D96" s="200" t="s">
        <v>737</v>
      </c>
      <c r="E96" s="38"/>
      <c r="F96" s="249" t="s">
        <v>6136</v>
      </c>
      <c r="G96" s="38"/>
      <c r="H96" s="38"/>
      <c r="I96" s="195"/>
      <c r="J96" s="38"/>
      <c r="K96" s="38"/>
      <c r="L96" s="41"/>
      <c r="M96" s="196"/>
      <c r="N96" s="197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737</v>
      </c>
      <c r="AU96" s="19" t="s">
        <v>82</v>
      </c>
    </row>
    <row r="97" spans="1:65" s="2" customFormat="1" ht="16.5" customHeight="1">
      <c r="A97" s="36"/>
      <c r="B97" s="37"/>
      <c r="C97" s="180" t="s">
        <v>82</v>
      </c>
      <c r="D97" s="180" t="s">
        <v>229</v>
      </c>
      <c r="E97" s="181" t="s">
        <v>6137</v>
      </c>
      <c r="F97" s="182" t="s">
        <v>6138</v>
      </c>
      <c r="G97" s="183" t="s">
        <v>676</v>
      </c>
      <c r="H97" s="184">
        <v>1</v>
      </c>
      <c r="I97" s="185"/>
      <c r="J97" s="186">
        <f>ROUND(I97*H97,2)</f>
        <v>0</v>
      </c>
      <c r="K97" s="182" t="s">
        <v>19</v>
      </c>
      <c r="L97" s="41"/>
      <c r="M97" s="187" t="s">
        <v>19</v>
      </c>
      <c r="N97" s="188" t="s">
        <v>44</v>
      </c>
      <c r="O97" s="66"/>
      <c r="P97" s="189">
        <f>O97*H97</f>
        <v>0</v>
      </c>
      <c r="Q97" s="189">
        <v>0</v>
      </c>
      <c r="R97" s="189">
        <f>Q97*H97</f>
        <v>0</v>
      </c>
      <c r="S97" s="189">
        <v>0</v>
      </c>
      <c r="T97" s="190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91" t="s">
        <v>686</v>
      </c>
      <c r="AT97" s="191" t="s">
        <v>229</v>
      </c>
      <c r="AU97" s="191" t="s">
        <v>82</v>
      </c>
      <c r="AY97" s="19" t="s">
        <v>226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9" t="s">
        <v>80</v>
      </c>
      <c r="BK97" s="192">
        <f>ROUND(I97*H97,2)</f>
        <v>0</v>
      </c>
      <c r="BL97" s="19" t="s">
        <v>686</v>
      </c>
      <c r="BM97" s="191" t="s">
        <v>6139</v>
      </c>
    </row>
    <row r="98" spans="1:65" s="2" customFormat="1" ht="16.5" customHeight="1">
      <c r="A98" s="36"/>
      <c r="B98" s="37"/>
      <c r="C98" s="180" t="s">
        <v>90</v>
      </c>
      <c r="D98" s="180" t="s">
        <v>229</v>
      </c>
      <c r="E98" s="181" t="s">
        <v>5837</v>
      </c>
      <c r="F98" s="182" t="s">
        <v>5838</v>
      </c>
      <c r="G98" s="183" t="s">
        <v>676</v>
      </c>
      <c r="H98" s="184">
        <v>1</v>
      </c>
      <c r="I98" s="185"/>
      <c r="J98" s="186">
        <f>ROUND(I98*H98,2)</f>
        <v>0</v>
      </c>
      <c r="K98" s="182" t="s">
        <v>233</v>
      </c>
      <c r="L98" s="41"/>
      <c r="M98" s="187" t="s">
        <v>19</v>
      </c>
      <c r="N98" s="188" t="s">
        <v>44</v>
      </c>
      <c r="O98" s="66"/>
      <c r="P98" s="189">
        <f>O98*H98</f>
        <v>0</v>
      </c>
      <c r="Q98" s="189">
        <v>0</v>
      </c>
      <c r="R98" s="189">
        <f>Q98*H98</f>
        <v>0</v>
      </c>
      <c r="S98" s="189">
        <v>0</v>
      </c>
      <c r="T98" s="190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91" t="s">
        <v>686</v>
      </c>
      <c r="AT98" s="191" t="s">
        <v>229</v>
      </c>
      <c r="AU98" s="191" t="s">
        <v>82</v>
      </c>
      <c r="AY98" s="19" t="s">
        <v>226</v>
      </c>
      <c r="BE98" s="192">
        <f>IF(N98="základní",J98,0)</f>
        <v>0</v>
      </c>
      <c r="BF98" s="192">
        <f>IF(N98="snížená",J98,0)</f>
        <v>0</v>
      </c>
      <c r="BG98" s="192">
        <f>IF(N98="zákl. přenesená",J98,0)</f>
        <v>0</v>
      </c>
      <c r="BH98" s="192">
        <f>IF(N98="sníž. přenesená",J98,0)</f>
        <v>0</v>
      </c>
      <c r="BI98" s="192">
        <f>IF(N98="nulová",J98,0)</f>
        <v>0</v>
      </c>
      <c r="BJ98" s="19" t="s">
        <v>80</v>
      </c>
      <c r="BK98" s="192">
        <f>ROUND(I98*H98,2)</f>
        <v>0</v>
      </c>
      <c r="BL98" s="19" t="s">
        <v>686</v>
      </c>
      <c r="BM98" s="191" t="s">
        <v>6140</v>
      </c>
    </row>
    <row r="99" spans="1:65" s="2" customFormat="1" ht="11.25">
      <c r="A99" s="36"/>
      <c r="B99" s="37"/>
      <c r="C99" s="38"/>
      <c r="D99" s="193" t="s">
        <v>236</v>
      </c>
      <c r="E99" s="38"/>
      <c r="F99" s="194" t="s">
        <v>5840</v>
      </c>
      <c r="G99" s="38"/>
      <c r="H99" s="38"/>
      <c r="I99" s="195"/>
      <c r="J99" s="38"/>
      <c r="K99" s="38"/>
      <c r="L99" s="41"/>
      <c r="M99" s="196"/>
      <c r="N99" s="197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236</v>
      </c>
      <c r="AU99" s="19" t="s">
        <v>82</v>
      </c>
    </row>
    <row r="100" spans="1:65" s="2" customFormat="1" ht="16.5" customHeight="1">
      <c r="A100" s="36"/>
      <c r="B100" s="37"/>
      <c r="C100" s="180" t="s">
        <v>143</v>
      </c>
      <c r="D100" s="180" t="s">
        <v>229</v>
      </c>
      <c r="E100" s="181" t="s">
        <v>6141</v>
      </c>
      <c r="F100" s="182" t="s">
        <v>6142</v>
      </c>
      <c r="G100" s="183" t="s">
        <v>676</v>
      </c>
      <c r="H100" s="184">
        <v>1</v>
      </c>
      <c r="I100" s="185"/>
      <c r="J100" s="186">
        <f>ROUND(I100*H100,2)</f>
        <v>0</v>
      </c>
      <c r="K100" s="182" t="s">
        <v>19</v>
      </c>
      <c r="L100" s="41"/>
      <c r="M100" s="187" t="s">
        <v>19</v>
      </c>
      <c r="N100" s="188" t="s">
        <v>44</v>
      </c>
      <c r="O100" s="66"/>
      <c r="P100" s="189">
        <f>O100*H100</f>
        <v>0</v>
      </c>
      <c r="Q100" s="189">
        <v>0</v>
      </c>
      <c r="R100" s="189">
        <f>Q100*H100</f>
        <v>0</v>
      </c>
      <c r="S100" s="189">
        <v>0</v>
      </c>
      <c r="T100" s="190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91" t="s">
        <v>686</v>
      </c>
      <c r="AT100" s="191" t="s">
        <v>229</v>
      </c>
      <c r="AU100" s="191" t="s">
        <v>82</v>
      </c>
      <c r="AY100" s="19" t="s">
        <v>226</v>
      </c>
      <c r="BE100" s="192">
        <f>IF(N100="základní",J100,0)</f>
        <v>0</v>
      </c>
      <c r="BF100" s="192">
        <f>IF(N100="snížená",J100,0)</f>
        <v>0</v>
      </c>
      <c r="BG100" s="192">
        <f>IF(N100="zákl. přenesená",J100,0)</f>
        <v>0</v>
      </c>
      <c r="BH100" s="192">
        <f>IF(N100="sníž. přenesená",J100,0)</f>
        <v>0</v>
      </c>
      <c r="BI100" s="192">
        <f>IF(N100="nulová",J100,0)</f>
        <v>0</v>
      </c>
      <c r="BJ100" s="19" t="s">
        <v>80</v>
      </c>
      <c r="BK100" s="192">
        <f>ROUND(I100*H100,2)</f>
        <v>0</v>
      </c>
      <c r="BL100" s="19" t="s">
        <v>686</v>
      </c>
      <c r="BM100" s="191" t="s">
        <v>6143</v>
      </c>
    </row>
    <row r="101" spans="1:65" s="2" customFormat="1" ht="16.5" customHeight="1">
      <c r="A101" s="36"/>
      <c r="B101" s="37"/>
      <c r="C101" s="180" t="s">
        <v>258</v>
      </c>
      <c r="D101" s="180" t="s">
        <v>229</v>
      </c>
      <c r="E101" s="181" t="s">
        <v>3913</v>
      </c>
      <c r="F101" s="182" t="s">
        <v>3914</v>
      </c>
      <c r="G101" s="183" t="s">
        <v>676</v>
      </c>
      <c r="H101" s="184">
        <v>1</v>
      </c>
      <c r="I101" s="185"/>
      <c r="J101" s="186">
        <f>ROUND(I101*H101,2)</f>
        <v>0</v>
      </c>
      <c r="K101" s="182" t="s">
        <v>233</v>
      </c>
      <c r="L101" s="41"/>
      <c r="M101" s="187" t="s">
        <v>19</v>
      </c>
      <c r="N101" s="188" t="s">
        <v>44</v>
      </c>
      <c r="O101" s="66"/>
      <c r="P101" s="189">
        <f>O101*H101</f>
        <v>0</v>
      </c>
      <c r="Q101" s="189">
        <v>0</v>
      </c>
      <c r="R101" s="189">
        <f>Q101*H101</f>
        <v>0</v>
      </c>
      <c r="S101" s="189">
        <v>0</v>
      </c>
      <c r="T101" s="190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91" t="s">
        <v>686</v>
      </c>
      <c r="AT101" s="191" t="s">
        <v>229</v>
      </c>
      <c r="AU101" s="191" t="s">
        <v>82</v>
      </c>
      <c r="AY101" s="19" t="s">
        <v>226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9" t="s">
        <v>80</v>
      </c>
      <c r="BK101" s="192">
        <f>ROUND(I101*H101,2)</f>
        <v>0</v>
      </c>
      <c r="BL101" s="19" t="s">
        <v>686</v>
      </c>
      <c r="BM101" s="191" t="s">
        <v>6144</v>
      </c>
    </row>
    <row r="102" spans="1:65" s="2" customFormat="1" ht="11.25">
      <c r="A102" s="36"/>
      <c r="B102" s="37"/>
      <c r="C102" s="38"/>
      <c r="D102" s="193" t="s">
        <v>236</v>
      </c>
      <c r="E102" s="38"/>
      <c r="F102" s="194" t="s">
        <v>3916</v>
      </c>
      <c r="G102" s="38"/>
      <c r="H102" s="38"/>
      <c r="I102" s="195"/>
      <c r="J102" s="38"/>
      <c r="K102" s="38"/>
      <c r="L102" s="41"/>
      <c r="M102" s="196"/>
      <c r="N102" s="197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236</v>
      </c>
      <c r="AU102" s="19" t="s">
        <v>82</v>
      </c>
    </row>
    <row r="103" spans="1:65" s="2" customFormat="1" ht="19.5">
      <c r="A103" s="36"/>
      <c r="B103" s="37"/>
      <c r="C103" s="38"/>
      <c r="D103" s="200" t="s">
        <v>737</v>
      </c>
      <c r="E103" s="38"/>
      <c r="F103" s="249" t="s">
        <v>6145</v>
      </c>
      <c r="G103" s="38"/>
      <c r="H103" s="38"/>
      <c r="I103" s="195"/>
      <c r="J103" s="38"/>
      <c r="K103" s="38"/>
      <c r="L103" s="41"/>
      <c r="M103" s="196"/>
      <c r="N103" s="197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737</v>
      </c>
      <c r="AU103" s="19" t="s">
        <v>82</v>
      </c>
    </row>
    <row r="104" spans="1:65" s="2" customFormat="1" ht="16.5" customHeight="1">
      <c r="A104" s="36"/>
      <c r="B104" s="37"/>
      <c r="C104" s="180" t="s">
        <v>265</v>
      </c>
      <c r="D104" s="180" t="s">
        <v>229</v>
      </c>
      <c r="E104" s="181" t="s">
        <v>6146</v>
      </c>
      <c r="F104" s="182" t="s">
        <v>6147</v>
      </c>
      <c r="G104" s="183" t="s">
        <v>676</v>
      </c>
      <c r="H104" s="184">
        <v>1</v>
      </c>
      <c r="I104" s="185"/>
      <c r="J104" s="186">
        <f>ROUND(I104*H104,2)</f>
        <v>0</v>
      </c>
      <c r="K104" s="182" t="s">
        <v>19</v>
      </c>
      <c r="L104" s="41"/>
      <c r="M104" s="187" t="s">
        <v>19</v>
      </c>
      <c r="N104" s="188" t="s">
        <v>44</v>
      </c>
      <c r="O104" s="66"/>
      <c r="P104" s="189">
        <f>O104*H104</f>
        <v>0</v>
      </c>
      <c r="Q104" s="189">
        <v>0</v>
      </c>
      <c r="R104" s="189">
        <f>Q104*H104</f>
        <v>0</v>
      </c>
      <c r="S104" s="189">
        <v>0</v>
      </c>
      <c r="T104" s="190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91" t="s">
        <v>686</v>
      </c>
      <c r="AT104" s="191" t="s">
        <v>229</v>
      </c>
      <c r="AU104" s="191" t="s">
        <v>82</v>
      </c>
      <c r="AY104" s="19" t="s">
        <v>226</v>
      </c>
      <c r="BE104" s="192">
        <f>IF(N104="základní",J104,0)</f>
        <v>0</v>
      </c>
      <c r="BF104" s="192">
        <f>IF(N104="snížená",J104,0)</f>
        <v>0</v>
      </c>
      <c r="BG104" s="192">
        <f>IF(N104="zákl. přenesená",J104,0)</f>
        <v>0</v>
      </c>
      <c r="BH104" s="192">
        <f>IF(N104="sníž. přenesená",J104,0)</f>
        <v>0</v>
      </c>
      <c r="BI104" s="192">
        <f>IF(N104="nulová",J104,0)</f>
        <v>0</v>
      </c>
      <c r="BJ104" s="19" t="s">
        <v>80</v>
      </c>
      <c r="BK104" s="192">
        <f>ROUND(I104*H104,2)</f>
        <v>0</v>
      </c>
      <c r="BL104" s="19" t="s">
        <v>686</v>
      </c>
      <c r="BM104" s="191" t="s">
        <v>6148</v>
      </c>
    </row>
    <row r="105" spans="1:65" s="2" customFormat="1" ht="48.75">
      <c r="A105" s="36"/>
      <c r="B105" s="37"/>
      <c r="C105" s="38"/>
      <c r="D105" s="200" t="s">
        <v>737</v>
      </c>
      <c r="E105" s="38"/>
      <c r="F105" s="249" t="s">
        <v>6149</v>
      </c>
      <c r="G105" s="38"/>
      <c r="H105" s="38"/>
      <c r="I105" s="195"/>
      <c r="J105" s="38"/>
      <c r="K105" s="38"/>
      <c r="L105" s="41"/>
      <c r="M105" s="196"/>
      <c r="N105" s="197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737</v>
      </c>
      <c r="AU105" s="19" t="s">
        <v>82</v>
      </c>
    </row>
    <row r="106" spans="1:65" s="12" customFormat="1" ht="22.9" customHeight="1">
      <c r="B106" s="164"/>
      <c r="C106" s="165"/>
      <c r="D106" s="166" t="s">
        <v>72</v>
      </c>
      <c r="E106" s="178" t="s">
        <v>683</v>
      </c>
      <c r="F106" s="178" t="s">
        <v>684</v>
      </c>
      <c r="G106" s="165"/>
      <c r="H106" s="165"/>
      <c r="I106" s="168"/>
      <c r="J106" s="179">
        <f>BK106</f>
        <v>0</v>
      </c>
      <c r="K106" s="165"/>
      <c r="L106" s="170"/>
      <c r="M106" s="171"/>
      <c r="N106" s="172"/>
      <c r="O106" s="172"/>
      <c r="P106" s="173">
        <f>SUM(P107:P109)</f>
        <v>0</v>
      </c>
      <c r="Q106" s="172"/>
      <c r="R106" s="173">
        <f>SUM(R107:R109)</f>
        <v>0</v>
      </c>
      <c r="S106" s="172"/>
      <c r="T106" s="174">
        <f>SUM(T107:T109)</f>
        <v>0</v>
      </c>
      <c r="AR106" s="175" t="s">
        <v>258</v>
      </c>
      <c r="AT106" s="176" t="s">
        <v>72</v>
      </c>
      <c r="AU106" s="176" t="s">
        <v>80</v>
      </c>
      <c r="AY106" s="175" t="s">
        <v>226</v>
      </c>
      <c r="BK106" s="177">
        <f>SUM(BK107:BK109)</f>
        <v>0</v>
      </c>
    </row>
    <row r="107" spans="1:65" s="2" customFormat="1" ht="16.5" customHeight="1">
      <c r="A107" s="36"/>
      <c r="B107" s="37"/>
      <c r="C107" s="180" t="s">
        <v>270</v>
      </c>
      <c r="D107" s="180" t="s">
        <v>229</v>
      </c>
      <c r="E107" s="181" t="s">
        <v>685</v>
      </c>
      <c r="F107" s="182" t="s">
        <v>684</v>
      </c>
      <c r="G107" s="183" t="s">
        <v>676</v>
      </c>
      <c r="H107" s="184">
        <v>1</v>
      </c>
      <c r="I107" s="185"/>
      <c r="J107" s="186">
        <f>ROUND(I107*H107,2)</f>
        <v>0</v>
      </c>
      <c r="K107" s="182" t="s">
        <v>233</v>
      </c>
      <c r="L107" s="41"/>
      <c r="M107" s="187" t="s">
        <v>19</v>
      </c>
      <c r="N107" s="188" t="s">
        <v>44</v>
      </c>
      <c r="O107" s="66"/>
      <c r="P107" s="189">
        <f>O107*H107</f>
        <v>0</v>
      </c>
      <c r="Q107" s="189">
        <v>0</v>
      </c>
      <c r="R107" s="189">
        <f>Q107*H107</f>
        <v>0</v>
      </c>
      <c r="S107" s="189">
        <v>0</v>
      </c>
      <c r="T107" s="190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91" t="s">
        <v>686</v>
      </c>
      <c r="AT107" s="191" t="s">
        <v>229</v>
      </c>
      <c r="AU107" s="191" t="s">
        <v>82</v>
      </c>
      <c r="AY107" s="19" t="s">
        <v>226</v>
      </c>
      <c r="BE107" s="192">
        <f>IF(N107="základní",J107,0)</f>
        <v>0</v>
      </c>
      <c r="BF107" s="192">
        <f>IF(N107="snížená",J107,0)</f>
        <v>0</v>
      </c>
      <c r="BG107" s="192">
        <f>IF(N107="zákl. přenesená",J107,0)</f>
        <v>0</v>
      </c>
      <c r="BH107" s="192">
        <f>IF(N107="sníž. přenesená",J107,0)</f>
        <v>0</v>
      </c>
      <c r="BI107" s="192">
        <f>IF(N107="nulová",J107,0)</f>
        <v>0</v>
      </c>
      <c r="BJ107" s="19" t="s">
        <v>80</v>
      </c>
      <c r="BK107" s="192">
        <f>ROUND(I107*H107,2)</f>
        <v>0</v>
      </c>
      <c r="BL107" s="19" t="s">
        <v>686</v>
      </c>
      <c r="BM107" s="191" t="s">
        <v>6150</v>
      </c>
    </row>
    <row r="108" spans="1:65" s="2" customFormat="1" ht="11.25">
      <c r="A108" s="36"/>
      <c r="B108" s="37"/>
      <c r="C108" s="38"/>
      <c r="D108" s="193" t="s">
        <v>236</v>
      </c>
      <c r="E108" s="38"/>
      <c r="F108" s="194" t="s">
        <v>688</v>
      </c>
      <c r="G108" s="38"/>
      <c r="H108" s="38"/>
      <c r="I108" s="195"/>
      <c r="J108" s="38"/>
      <c r="K108" s="38"/>
      <c r="L108" s="41"/>
      <c r="M108" s="196"/>
      <c r="N108" s="197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236</v>
      </c>
      <c r="AU108" s="19" t="s">
        <v>82</v>
      </c>
    </row>
    <row r="109" spans="1:65" s="2" customFormat="1" ht="29.25">
      <c r="A109" s="36"/>
      <c r="B109" s="37"/>
      <c r="C109" s="38"/>
      <c r="D109" s="200" t="s">
        <v>737</v>
      </c>
      <c r="E109" s="38"/>
      <c r="F109" s="249" t="s">
        <v>6151</v>
      </c>
      <c r="G109" s="38"/>
      <c r="H109" s="38"/>
      <c r="I109" s="195"/>
      <c r="J109" s="38"/>
      <c r="K109" s="38"/>
      <c r="L109" s="41"/>
      <c r="M109" s="196"/>
      <c r="N109" s="197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737</v>
      </c>
      <c r="AU109" s="19" t="s">
        <v>82</v>
      </c>
    </row>
    <row r="110" spans="1:65" s="12" customFormat="1" ht="22.9" customHeight="1">
      <c r="B110" s="164"/>
      <c r="C110" s="165"/>
      <c r="D110" s="166" t="s">
        <v>72</v>
      </c>
      <c r="E110" s="178" t="s">
        <v>5850</v>
      </c>
      <c r="F110" s="178" t="s">
        <v>5851</v>
      </c>
      <c r="G110" s="165"/>
      <c r="H110" s="165"/>
      <c r="I110" s="168"/>
      <c r="J110" s="179">
        <f>BK110</f>
        <v>0</v>
      </c>
      <c r="K110" s="165"/>
      <c r="L110" s="170"/>
      <c r="M110" s="171"/>
      <c r="N110" s="172"/>
      <c r="O110" s="172"/>
      <c r="P110" s="173">
        <f>SUM(P111:P117)</f>
        <v>0</v>
      </c>
      <c r="Q110" s="172"/>
      <c r="R110" s="173">
        <f>SUM(R111:R117)</f>
        <v>0</v>
      </c>
      <c r="S110" s="172"/>
      <c r="T110" s="174">
        <f>SUM(T111:T117)</f>
        <v>0</v>
      </c>
      <c r="AR110" s="175" t="s">
        <v>258</v>
      </c>
      <c r="AT110" s="176" t="s">
        <v>72</v>
      </c>
      <c r="AU110" s="176" t="s">
        <v>80</v>
      </c>
      <c r="AY110" s="175" t="s">
        <v>226</v>
      </c>
      <c r="BK110" s="177">
        <f>SUM(BK111:BK117)</f>
        <v>0</v>
      </c>
    </row>
    <row r="111" spans="1:65" s="2" customFormat="1" ht="16.5" customHeight="1">
      <c r="A111" s="36"/>
      <c r="B111" s="37"/>
      <c r="C111" s="180" t="s">
        <v>275</v>
      </c>
      <c r="D111" s="180" t="s">
        <v>229</v>
      </c>
      <c r="E111" s="181" t="s">
        <v>6152</v>
      </c>
      <c r="F111" s="182" t="s">
        <v>6153</v>
      </c>
      <c r="G111" s="183" t="s">
        <v>676</v>
      </c>
      <c r="H111" s="184">
        <v>1</v>
      </c>
      <c r="I111" s="185"/>
      <c r="J111" s="186">
        <f>ROUND(I111*H111,2)</f>
        <v>0</v>
      </c>
      <c r="K111" s="182" t="s">
        <v>233</v>
      </c>
      <c r="L111" s="41"/>
      <c r="M111" s="187" t="s">
        <v>19</v>
      </c>
      <c r="N111" s="188" t="s">
        <v>44</v>
      </c>
      <c r="O111" s="66"/>
      <c r="P111" s="189">
        <f>O111*H111</f>
        <v>0</v>
      </c>
      <c r="Q111" s="189">
        <v>0</v>
      </c>
      <c r="R111" s="189">
        <f>Q111*H111</f>
        <v>0</v>
      </c>
      <c r="S111" s="189">
        <v>0</v>
      </c>
      <c r="T111" s="190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91" t="s">
        <v>686</v>
      </c>
      <c r="AT111" s="191" t="s">
        <v>229</v>
      </c>
      <c r="AU111" s="191" t="s">
        <v>82</v>
      </c>
      <c r="AY111" s="19" t="s">
        <v>226</v>
      </c>
      <c r="BE111" s="192">
        <f>IF(N111="základní",J111,0)</f>
        <v>0</v>
      </c>
      <c r="BF111" s="192">
        <f>IF(N111="snížená",J111,0)</f>
        <v>0</v>
      </c>
      <c r="BG111" s="192">
        <f>IF(N111="zákl. přenesená",J111,0)</f>
        <v>0</v>
      </c>
      <c r="BH111" s="192">
        <f>IF(N111="sníž. přenesená",J111,0)</f>
        <v>0</v>
      </c>
      <c r="BI111" s="192">
        <f>IF(N111="nulová",J111,0)</f>
        <v>0</v>
      </c>
      <c r="BJ111" s="19" t="s">
        <v>80</v>
      </c>
      <c r="BK111" s="192">
        <f>ROUND(I111*H111,2)</f>
        <v>0</v>
      </c>
      <c r="BL111" s="19" t="s">
        <v>686</v>
      </c>
      <c r="BM111" s="191" t="s">
        <v>6154</v>
      </c>
    </row>
    <row r="112" spans="1:65" s="2" customFormat="1" ht="11.25">
      <c r="A112" s="36"/>
      <c r="B112" s="37"/>
      <c r="C112" s="38"/>
      <c r="D112" s="193" t="s">
        <v>236</v>
      </c>
      <c r="E112" s="38"/>
      <c r="F112" s="194" t="s">
        <v>6155</v>
      </c>
      <c r="G112" s="38"/>
      <c r="H112" s="38"/>
      <c r="I112" s="195"/>
      <c r="J112" s="38"/>
      <c r="K112" s="38"/>
      <c r="L112" s="41"/>
      <c r="M112" s="196"/>
      <c r="N112" s="197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236</v>
      </c>
      <c r="AU112" s="19" t="s">
        <v>82</v>
      </c>
    </row>
    <row r="113" spans="1:65" s="2" customFormat="1" ht="16.5" customHeight="1">
      <c r="A113" s="36"/>
      <c r="B113" s="37"/>
      <c r="C113" s="180" t="s">
        <v>281</v>
      </c>
      <c r="D113" s="180" t="s">
        <v>229</v>
      </c>
      <c r="E113" s="181" t="s">
        <v>6156</v>
      </c>
      <c r="F113" s="182" t="s">
        <v>6157</v>
      </c>
      <c r="G113" s="183" t="s">
        <v>676</v>
      </c>
      <c r="H113" s="184">
        <v>1</v>
      </c>
      <c r="I113" s="185"/>
      <c r="J113" s="186">
        <f>ROUND(I113*H113,2)</f>
        <v>0</v>
      </c>
      <c r="K113" s="182" t="s">
        <v>233</v>
      </c>
      <c r="L113" s="41"/>
      <c r="M113" s="187" t="s">
        <v>19</v>
      </c>
      <c r="N113" s="188" t="s">
        <v>44</v>
      </c>
      <c r="O113" s="66"/>
      <c r="P113" s="189">
        <f>O113*H113</f>
        <v>0</v>
      </c>
      <c r="Q113" s="189">
        <v>0</v>
      </c>
      <c r="R113" s="189">
        <f>Q113*H113</f>
        <v>0</v>
      </c>
      <c r="S113" s="189">
        <v>0</v>
      </c>
      <c r="T113" s="190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91" t="s">
        <v>686</v>
      </c>
      <c r="AT113" s="191" t="s">
        <v>229</v>
      </c>
      <c r="AU113" s="191" t="s">
        <v>82</v>
      </c>
      <c r="AY113" s="19" t="s">
        <v>226</v>
      </c>
      <c r="BE113" s="192">
        <f>IF(N113="základní",J113,0)</f>
        <v>0</v>
      </c>
      <c r="BF113" s="192">
        <f>IF(N113="snížená",J113,0)</f>
        <v>0</v>
      </c>
      <c r="BG113" s="192">
        <f>IF(N113="zákl. přenesená",J113,0)</f>
        <v>0</v>
      </c>
      <c r="BH113" s="192">
        <f>IF(N113="sníž. přenesená",J113,0)</f>
        <v>0</v>
      </c>
      <c r="BI113" s="192">
        <f>IF(N113="nulová",J113,0)</f>
        <v>0</v>
      </c>
      <c r="BJ113" s="19" t="s">
        <v>80</v>
      </c>
      <c r="BK113" s="192">
        <f>ROUND(I113*H113,2)</f>
        <v>0</v>
      </c>
      <c r="BL113" s="19" t="s">
        <v>686</v>
      </c>
      <c r="BM113" s="191" t="s">
        <v>6158</v>
      </c>
    </row>
    <row r="114" spans="1:65" s="2" customFormat="1" ht="11.25">
      <c r="A114" s="36"/>
      <c r="B114" s="37"/>
      <c r="C114" s="38"/>
      <c r="D114" s="193" t="s">
        <v>236</v>
      </c>
      <c r="E114" s="38"/>
      <c r="F114" s="194" t="s">
        <v>6159</v>
      </c>
      <c r="G114" s="38"/>
      <c r="H114" s="38"/>
      <c r="I114" s="195"/>
      <c r="J114" s="38"/>
      <c r="K114" s="38"/>
      <c r="L114" s="41"/>
      <c r="M114" s="196"/>
      <c r="N114" s="197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236</v>
      </c>
      <c r="AU114" s="19" t="s">
        <v>82</v>
      </c>
    </row>
    <row r="115" spans="1:65" s="2" customFormat="1" ht="19.5">
      <c r="A115" s="36"/>
      <c r="B115" s="37"/>
      <c r="C115" s="38"/>
      <c r="D115" s="200" t="s">
        <v>737</v>
      </c>
      <c r="E115" s="38"/>
      <c r="F115" s="249" t="s">
        <v>6160</v>
      </c>
      <c r="G115" s="38"/>
      <c r="H115" s="38"/>
      <c r="I115" s="195"/>
      <c r="J115" s="38"/>
      <c r="K115" s="38"/>
      <c r="L115" s="41"/>
      <c r="M115" s="196"/>
      <c r="N115" s="197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737</v>
      </c>
      <c r="AU115" s="19" t="s">
        <v>82</v>
      </c>
    </row>
    <row r="116" spans="1:65" s="2" customFormat="1" ht="16.5" customHeight="1">
      <c r="A116" s="36"/>
      <c r="B116" s="37"/>
      <c r="C116" s="180" t="s">
        <v>285</v>
      </c>
      <c r="D116" s="180" t="s">
        <v>229</v>
      </c>
      <c r="E116" s="181" t="s">
        <v>6161</v>
      </c>
      <c r="F116" s="182" t="s">
        <v>6162</v>
      </c>
      <c r="G116" s="183" t="s">
        <v>676</v>
      </c>
      <c r="H116" s="184">
        <v>1</v>
      </c>
      <c r="I116" s="185"/>
      <c r="J116" s="186">
        <f>ROUND(I116*H116,2)</f>
        <v>0</v>
      </c>
      <c r="K116" s="182" t="s">
        <v>233</v>
      </c>
      <c r="L116" s="41"/>
      <c r="M116" s="187" t="s">
        <v>19</v>
      </c>
      <c r="N116" s="188" t="s">
        <v>44</v>
      </c>
      <c r="O116" s="66"/>
      <c r="P116" s="189">
        <f>O116*H116</f>
        <v>0</v>
      </c>
      <c r="Q116" s="189">
        <v>0</v>
      </c>
      <c r="R116" s="189">
        <f>Q116*H116</f>
        <v>0</v>
      </c>
      <c r="S116" s="189">
        <v>0</v>
      </c>
      <c r="T116" s="190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91" t="s">
        <v>686</v>
      </c>
      <c r="AT116" s="191" t="s">
        <v>229</v>
      </c>
      <c r="AU116" s="191" t="s">
        <v>82</v>
      </c>
      <c r="AY116" s="19" t="s">
        <v>226</v>
      </c>
      <c r="BE116" s="192">
        <f>IF(N116="základní",J116,0)</f>
        <v>0</v>
      </c>
      <c r="BF116" s="192">
        <f>IF(N116="snížená",J116,0)</f>
        <v>0</v>
      </c>
      <c r="BG116" s="192">
        <f>IF(N116="zákl. přenesená",J116,0)</f>
        <v>0</v>
      </c>
      <c r="BH116" s="192">
        <f>IF(N116="sníž. přenesená",J116,0)</f>
        <v>0</v>
      </c>
      <c r="BI116" s="192">
        <f>IF(N116="nulová",J116,0)</f>
        <v>0</v>
      </c>
      <c r="BJ116" s="19" t="s">
        <v>80</v>
      </c>
      <c r="BK116" s="192">
        <f>ROUND(I116*H116,2)</f>
        <v>0</v>
      </c>
      <c r="BL116" s="19" t="s">
        <v>686</v>
      </c>
      <c r="BM116" s="191" t="s">
        <v>6163</v>
      </c>
    </row>
    <row r="117" spans="1:65" s="2" customFormat="1" ht="11.25">
      <c r="A117" s="36"/>
      <c r="B117" s="37"/>
      <c r="C117" s="38"/>
      <c r="D117" s="193" t="s">
        <v>236</v>
      </c>
      <c r="E117" s="38"/>
      <c r="F117" s="194" t="s">
        <v>6164</v>
      </c>
      <c r="G117" s="38"/>
      <c r="H117" s="38"/>
      <c r="I117" s="195"/>
      <c r="J117" s="38"/>
      <c r="K117" s="38"/>
      <c r="L117" s="41"/>
      <c r="M117" s="196"/>
      <c r="N117" s="197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236</v>
      </c>
      <c r="AU117" s="19" t="s">
        <v>82</v>
      </c>
    </row>
    <row r="118" spans="1:65" s="12" customFormat="1" ht="22.9" customHeight="1">
      <c r="B118" s="164"/>
      <c r="C118" s="165"/>
      <c r="D118" s="166" t="s">
        <v>72</v>
      </c>
      <c r="E118" s="178" t="s">
        <v>3917</v>
      </c>
      <c r="F118" s="178" t="s">
        <v>3918</v>
      </c>
      <c r="G118" s="165"/>
      <c r="H118" s="165"/>
      <c r="I118" s="168"/>
      <c r="J118" s="179">
        <f>BK118</f>
        <v>0</v>
      </c>
      <c r="K118" s="165"/>
      <c r="L118" s="170"/>
      <c r="M118" s="171"/>
      <c r="N118" s="172"/>
      <c r="O118" s="172"/>
      <c r="P118" s="173">
        <f>SUM(P119:P120)</f>
        <v>0</v>
      </c>
      <c r="Q118" s="172"/>
      <c r="R118" s="173">
        <f>SUM(R119:R120)</f>
        <v>0</v>
      </c>
      <c r="S118" s="172"/>
      <c r="T118" s="174">
        <f>SUM(T119:T120)</f>
        <v>0</v>
      </c>
      <c r="AR118" s="175" t="s">
        <v>258</v>
      </c>
      <c r="AT118" s="176" t="s">
        <v>72</v>
      </c>
      <c r="AU118" s="176" t="s">
        <v>80</v>
      </c>
      <c r="AY118" s="175" t="s">
        <v>226</v>
      </c>
      <c r="BK118" s="177">
        <f>SUM(BK119:BK120)</f>
        <v>0</v>
      </c>
    </row>
    <row r="119" spans="1:65" s="2" customFormat="1" ht="24.2" customHeight="1">
      <c r="A119" s="36"/>
      <c r="B119" s="37"/>
      <c r="C119" s="180" t="s">
        <v>290</v>
      </c>
      <c r="D119" s="180" t="s">
        <v>229</v>
      </c>
      <c r="E119" s="181" t="s">
        <v>6165</v>
      </c>
      <c r="F119" s="182" t="s">
        <v>6166</v>
      </c>
      <c r="G119" s="183" t="s">
        <v>676</v>
      </c>
      <c r="H119" s="184">
        <v>1</v>
      </c>
      <c r="I119" s="185"/>
      <c r="J119" s="186">
        <f>ROUND(I119*H119,2)</f>
        <v>0</v>
      </c>
      <c r="K119" s="182" t="s">
        <v>19</v>
      </c>
      <c r="L119" s="41"/>
      <c r="M119" s="187" t="s">
        <v>19</v>
      </c>
      <c r="N119" s="188" t="s">
        <v>44</v>
      </c>
      <c r="O119" s="66"/>
      <c r="P119" s="189">
        <f>O119*H119</f>
        <v>0</v>
      </c>
      <c r="Q119" s="189">
        <v>0</v>
      </c>
      <c r="R119" s="189">
        <f>Q119*H119</f>
        <v>0</v>
      </c>
      <c r="S119" s="189">
        <v>0</v>
      </c>
      <c r="T119" s="190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91" t="s">
        <v>686</v>
      </c>
      <c r="AT119" s="191" t="s">
        <v>229</v>
      </c>
      <c r="AU119" s="191" t="s">
        <v>82</v>
      </c>
      <c r="AY119" s="19" t="s">
        <v>226</v>
      </c>
      <c r="BE119" s="192">
        <f>IF(N119="základní",J119,0)</f>
        <v>0</v>
      </c>
      <c r="BF119" s="192">
        <f>IF(N119="snížená",J119,0)</f>
        <v>0</v>
      </c>
      <c r="BG119" s="192">
        <f>IF(N119="zákl. přenesená",J119,0)</f>
        <v>0</v>
      </c>
      <c r="BH119" s="192">
        <f>IF(N119="sníž. přenesená",J119,0)</f>
        <v>0</v>
      </c>
      <c r="BI119" s="192">
        <f>IF(N119="nulová",J119,0)</f>
        <v>0</v>
      </c>
      <c r="BJ119" s="19" t="s">
        <v>80</v>
      </c>
      <c r="BK119" s="192">
        <f>ROUND(I119*H119,2)</f>
        <v>0</v>
      </c>
      <c r="BL119" s="19" t="s">
        <v>686</v>
      </c>
      <c r="BM119" s="191" t="s">
        <v>6167</v>
      </c>
    </row>
    <row r="120" spans="1:65" s="2" customFormat="1" ht="19.5">
      <c r="A120" s="36"/>
      <c r="B120" s="37"/>
      <c r="C120" s="38"/>
      <c r="D120" s="200" t="s">
        <v>737</v>
      </c>
      <c r="E120" s="38"/>
      <c r="F120" s="249" t="s">
        <v>6168</v>
      </c>
      <c r="G120" s="38"/>
      <c r="H120" s="38"/>
      <c r="I120" s="195"/>
      <c r="J120" s="38"/>
      <c r="K120" s="38"/>
      <c r="L120" s="41"/>
      <c r="M120" s="196"/>
      <c r="N120" s="197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737</v>
      </c>
      <c r="AU120" s="19" t="s">
        <v>82</v>
      </c>
    </row>
    <row r="121" spans="1:65" s="12" customFormat="1" ht="22.9" customHeight="1">
      <c r="B121" s="164"/>
      <c r="C121" s="165"/>
      <c r="D121" s="166" t="s">
        <v>72</v>
      </c>
      <c r="E121" s="178" t="s">
        <v>6169</v>
      </c>
      <c r="F121" s="178" t="s">
        <v>6170</v>
      </c>
      <c r="G121" s="165"/>
      <c r="H121" s="165"/>
      <c r="I121" s="168"/>
      <c r="J121" s="179">
        <f>BK121</f>
        <v>0</v>
      </c>
      <c r="K121" s="165"/>
      <c r="L121" s="170"/>
      <c r="M121" s="171"/>
      <c r="N121" s="172"/>
      <c r="O121" s="172"/>
      <c r="P121" s="173">
        <f>SUM(P122:P126)</f>
        <v>0</v>
      </c>
      <c r="Q121" s="172"/>
      <c r="R121" s="173">
        <f>SUM(R122:R126)</f>
        <v>0</v>
      </c>
      <c r="S121" s="172"/>
      <c r="T121" s="174">
        <f>SUM(T122:T126)</f>
        <v>0</v>
      </c>
      <c r="AR121" s="175" t="s">
        <v>258</v>
      </c>
      <c r="AT121" s="176" t="s">
        <v>72</v>
      </c>
      <c r="AU121" s="176" t="s">
        <v>80</v>
      </c>
      <c r="AY121" s="175" t="s">
        <v>226</v>
      </c>
      <c r="BK121" s="177">
        <f>SUM(BK122:BK126)</f>
        <v>0</v>
      </c>
    </row>
    <row r="122" spans="1:65" s="2" customFormat="1" ht="16.5" customHeight="1">
      <c r="A122" s="36"/>
      <c r="B122" s="37"/>
      <c r="C122" s="180" t="s">
        <v>294</v>
      </c>
      <c r="D122" s="180" t="s">
        <v>229</v>
      </c>
      <c r="E122" s="181" t="s">
        <v>6171</v>
      </c>
      <c r="F122" s="182" t="s">
        <v>6172</v>
      </c>
      <c r="G122" s="183" t="s">
        <v>676</v>
      </c>
      <c r="H122" s="184">
        <v>1</v>
      </c>
      <c r="I122" s="185"/>
      <c r="J122" s="186">
        <f>ROUND(I122*H122,2)</f>
        <v>0</v>
      </c>
      <c r="K122" s="182" t="s">
        <v>19</v>
      </c>
      <c r="L122" s="41"/>
      <c r="M122" s="187" t="s">
        <v>19</v>
      </c>
      <c r="N122" s="188" t="s">
        <v>44</v>
      </c>
      <c r="O122" s="66"/>
      <c r="P122" s="189">
        <f>O122*H122</f>
        <v>0</v>
      </c>
      <c r="Q122" s="189">
        <v>0</v>
      </c>
      <c r="R122" s="189">
        <f>Q122*H122</f>
        <v>0</v>
      </c>
      <c r="S122" s="189">
        <v>0</v>
      </c>
      <c r="T122" s="190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91" t="s">
        <v>686</v>
      </c>
      <c r="AT122" s="191" t="s">
        <v>229</v>
      </c>
      <c r="AU122" s="191" t="s">
        <v>82</v>
      </c>
      <c r="AY122" s="19" t="s">
        <v>226</v>
      </c>
      <c r="BE122" s="192">
        <f>IF(N122="základní",J122,0)</f>
        <v>0</v>
      </c>
      <c r="BF122" s="192">
        <f>IF(N122="snížená",J122,0)</f>
        <v>0</v>
      </c>
      <c r="BG122" s="192">
        <f>IF(N122="zákl. přenesená",J122,0)</f>
        <v>0</v>
      </c>
      <c r="BH122" s="192">
        <f>IF(N122="sníž. přenesená",J122,0)</f>
        <v>0</v>
      </c>
      <c r="BI122" s="192">
        <f>IF(N122="nulová",J122,0)</f>
        <v>0</v>
      </c>
      <c r="BJ122" s="19" t="s">
        <v>80</v>
      </c>
      <c r="BK122" s="192">
        <f>ROUND(I122*H122,2)</f>
        <v>0</v>
      </c>
      <c r="BL122" s="19" t="s">
        <v>686</v>
      </c>
      <c r="BM122" s="191" t="s">
        <v>6173</v>
      </c>
    </row>
    <row r="123" spans="1:65" s="2" customFormat="1" ht="29.25">
      <c r="A123" s="36"/>
      <c r="B123" s="37"/>
      <c r="C123" s="38"/>
      <c r="D123" s="200" t="s">
        <v>737</v>
      </c>
      <c r="E123" s="38"/>
      <c r="F123" s="249" t="s">
        <v>6174</v>
      </c>
      <c r="G123" s="38"/>
      <c r="H123" s="38"/>
      <c r="I123" s="195"/>
      <c r="J123" s="38"/>
      <c r="K123" s="38"/>
      <c r="L123" s="41"/>
      <c r="M123" s="196"/>
      <c r="N123" s="197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737</v>
      </c>
      <c r="AU123" s="19" t="s">
        <v>82</v>
      </c>
    </row>
    <row r="124" spans="1:65" s="2" customFormat="1" ht="16.5" customHeight="1">
      <c r="A124" s="36"/>
      <c r="B124" s="37"/>
      <c r="C124" s="180" t="s">
        <v>299</v>
      </c>
      <c r="D124" s="180" t="s">
        <v>229</v>
      </c>
      <c r="E124" s="181" t="s">
        <v>6175</v>
      </c>
      <c r="F124" s="182" t="s">
        <v>6176</v>
      </c>
      <c r="G124" s="183" t="s">
        <v>676</v>
      </c>
      <c r="H124" s="184">
        <v>1</v>
      </c>
      <c r="I124" s="185"/>
      <c r="J124" s="186">
        <f>ROUND(I124*H124,2)</f>
        <v>0</v>
      </c>
      <c r="K124" s="182" t="s">
        <v>233</v>
      </c>
      <c r="L124" s="41"/>
      <c r="M124" s="187" t="s">
        <v>19</v>
      </c>
      <c r="N124" s="188" t="s">
        <v>44</v>
      </c>
      <c r="O124" s="66"/>
      <c r="P124" s="189">
        <f>O124*H124</f>
        <v>0</v>
      </c>
      <c r="Q124" s="189">
        <v>0</v>
      </c>
      <c r="R124" s="189">
        <f>Q124*H124</f>
        <v>0</v>
      </c>
      <c r="S124" s="189">
        <v>0</v>
      </c>
      <c r="T124" s="190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91" t="s">
        <v>686</v>
      </c>
      <c r="AT124" s="191" t="s">
        <v>229</v>
      </c>
      <c r="AU124" s="191" t="s">
        <v>82</v>
      </c>
      <c r="AY124" s="19" t="s">
        <v>226</v>
      </c>
      <c r="BE124" s="192">
        <f>IF(N124="základní",J124,0)</f>
        <v>0</v>
      </c>
      <c r="BF124" s="192">
        <f>IF(N124="snížená",J124,0)</f>
        <v>0</v>
      </c>
      <c r="BG124" s="192">
        <f>IF(N124="zákl. přenesená",J124,0)</f>
        <v>0</v>
      </c>
      <c r="BH124" s="192">
        <f>IF(N124="sníž. přenesená",J124,0)</f>
        <v>0</v>
      </c>
      <c r="BI124" s="192">
        <f>IF(N124="nulová",J124,0)</f>
        <v>0</v>
      </c>
      <c r="BJ124" s="19" t="s">
        <v>80</v>
      </c>
      <c r="BK124" s="192">
        <f>ROUND(I124*H124,2)</f>
        <v>0</v>
      </c>
      <c r="BL124" s="19" t="s">
        <v>686</v>
      </c>
      <c r="BM124" s="191" t="s">
        <v>6177</v>
      </c>
    </row>
    <row r="125" spans="1:65" s="2" customFormat="1" ht="11.25">
      <c r="A125" s="36"/>
      <c r="B125" s="37"/>
      <c r="C125" s="38"/>
      <c r="D125" s="193" t="s">
        <v>236</v>
      </c>
      <c r="E125" s="38"/>
      <c r="F125" s="194" t="s">
        <v>6178</v>
      </c>
      <c r="G125" s="38"/>
      <c r="H125" s="38"/>
      <c r="I125" s="195"/>
      <c r="J125" s="38"/>
      <c r="K125" s="38"/>
      <c r="L125" s="41"/>
      <c r="M125" s="196"/>
      <c r="N125" s="197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236</v>
      </c>
      <c r="AU125" s="19" t="s">
        <v>82</v>
      </c>
    </row>
    <row r="126" spans="1:65" s="2" customFormat="1" ht="19.5">
      <c r="A126" s="36"/>
      <c r="B126" s="37"/>
      <c r="C126" s="38"/>
      <c r="D126" s="200" t="s">
        <v>737</v>
      </c>
      <c r="E126" s="38"/>
      <c r="F126" s="249" t="s">
        <v>6179</v>
      </c>
      <c r="G126" s="38"/>
      <c r="H126" s="38"/>
      <c r="I126" s="195"/>
      <c r="J126" s="38"/>
      <c r="K126" s="38"/>
      <c r="L126" s="41"/>
      <c r="M126" s="241"/>
      <c r="N126" s="242"/>
      <c r="O126" s="243"/>
      <c r="P126" s="243"/>
      <c r="Q126" s="243"/>
      <c r="R126" s="243"/>
      <c r="S126" s="243"/>
      <c r="T126" s="244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737</v>
      </c>
      <c r="AU126" s="19" t="s">
        <v>82</v>
      </c>
    </row>
    <row r="127" spans="1:65" s="2" customFormat="1" ht="6.95" customHeight="1">
      <c r="A127" s="36"/>
      <c r="B127" s="49"/>
      <c r="C127" s="50"/>
      <c r="D127" s="50"/>
      <c r="E127" s="50"/>
      <c r="F127" s="50"/>
      <c r="G127" s="50"/>
      <c r="H127" s="50"/>
      <c r="I127" s="50"/>
      <c r="J127" s="50"/>
      <c r="K127" s="50"/>
      <c r="L127" s="41"/>
      <c r="M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</sheetData>
  <sheetProtection algorithmName="SHA-512" hashValue="TWnWm4ceojMQ76Di/KIq+Y41xobmldp7tbZBi7Zork08sPS075pQbkfTqFVih1g+DC5+e4oyL0xjFjFxOnywpA==" saltValue="fT/llXaWgro/rsdmHjrFxroiddNthylJtPHZ6ENKGUWDgD2FYTTNaEKaC3ulxf2wBxp+uzxfqhOhTG6cOcTbFw==" spinCount="100000" sheet="1" objects="1" scenarios="1" formatColumns="0" formatRows="0" autoFilter="0"/>
  <autoFilter ref="C90:K126" xr:uid="{00000000-0009-0000-0000-000022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200-000000000000}"/>
    <hyperlink ref="F99" r:id="rId2" xr:uid="{00000000-0004-0000-2200-000001000000}"/>
    <hyperlink ref="F102" r:id="rId3" xr:uid="{00000000-0004-0000-2200-000002000000}"/>
    <hyperlink ref="F108" r:id="rId4" xr:uid="{00000000-0004-0000-2200-000003000000}"/>
    <hyperlink ref="F112" r:id="rId5" xr:uid="{00000000-0004-0000-2200-000004000000}"/>
    <hyperlink ref="F114" r:id="rId6" xr:uid="{00000000-0004-0000-2200-000005000000}"/>
    <hyperlink ref="F117" r:id="rId7" xr:uid="{00000000-0004-0000-2200-000006000000}"/>
    <hyperlink ref="F125" r:id="rId8" xr:uid="{00000000-0004-0000-2200-000007000000}"/>
  </hyperlinks>
  <pageMargins left="0.39370078740157483" right="0.39370078740157483" top="0.39370078740157483" bottom="0.39370078740157483" header="0" footer="0"/>
  <pageSetup paperSize="9" scale="84" fitToHeight="100" orientation="landscape" r:id="rId9"/>
  <headerFooter>
    <oddFooter>&amp;CStrana &amp;P z &amp;N</oddFooter>
  </headerFooter>
  <drawing r:id="rId1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H14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0"/>
      <c r="C3" s="111"/>
      <c r="D3" s="111"/>
      <c r="E3" s="111"/>
      <c r="F3" s="111"/>
      <c r="G3" s="111"/>
      <c r="H3" s="22"/>
    </row>
    <row r="4" spans="1:8" s="1" customFormat="1" ht="24.95" customHeight="1">
      <c r="B4" s="22"/>
      <c r="C4" s="112" t="s">
        <v>6180</v>
      </c>
      <c r="H4" s="22"/>
    </row>
    <row r="5" spans="1:8" s="1" customFormat="1" ht="12" customHeight="1">
      <c r="B5" s="22"/>
      <c r="C5" s="267" t="s">
        <v>13</v>
      </c>
      <c r="D5" s="413" t="s">
        <v>14</v>
      </c>
      <c r="E5" s="380"/>
      <c r="F5" s="380"/>
      <c r="H5" s="22"/>
    </row>
    <row r="6" spans="1:8" s="1" customFormat="1" ht="36.950000000000003" customHeight="1">
      <c r="B6" s="22"/>
      <c r="C6" s="268" t="s">
        <v>16</v>
      </c>
      <c r="D6" s="418" t="s">
        <v>17</v>
      </c>
      <c r="E6" s="380"/>
      <c r="F6" s="380"/>
      <c r="H6" s="22"/>
    </row>
    <row r="7" spans="1:8" s="1" customFormat="1" ht="16.5" customHeight="1">
      <c r="B7" s="22"/>
      <c r="C7" s="114" t="s">
        <v>23</v>
      </c>
      <c r="D7" s="117" t="str">
        <f>'Rekapitulace stavby'!AN8</f>
        <v>5. 4. 2022</v>
      </c>
      <c r="H7" s="22"/>
    </row>
    <row r="8" spans="1:8" s="2" customFormat="1" ht="10.9" customHeight="1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>
      <c r="A9" s="153"/>
      <c r="B9" s="269"/>
      <c r="C9" s="270" t="s">
        <v>54</v>
      </c>
      <c r="D9" s="271" t="s">
        <v>55</v>
      </c>
      <c r="E9" s="271" t="s">
        <v>213</v>
      </c>
      <c r="F9" s="272" t="s">
        <v>6181</v>
      </c>
      <c r="G9" s="153"/>
      <c r="H9" s="269"/>
    </row>
    <row r="10" spans="1:8" s="2" customFormat="1" ht="26.45" customHeight="1">
      <c r="A10" s="36"/>
      <c r="B10" s="41"/>
      <c r="C10" s="273" t="s">
        <v>6182</v>
      </c>
      <c r="D10" s="273" t="s">
        <v>116</v>
      </c>
      <c r="E10" s="36"/>
      <c r="F10" s="36"/>
      <c r="G10" s="36"/>
      <c r="H10" s="41"/>
    </row>
    <row r="11" spans="1:8" s="2" customFormat="1" ht="16.899999999999999" customHeight="1">
      <c r="A11" s="36"/>
      <c r="B11" s="41"/>
      <c r="C11" s="274" t="s">
        <v>6183</v>
      </c>
      <c r="D11" s="275" t="s">
        <v>6184</v>
      </c>
      <c r="E11" s="276" t="s">
        <v>232</v>
      </c>
      <c r="F11" s="277">
        <v>1</v>
      </c>
      <c r="G11" s="36"/>
      <c r="H11" s="41"/>
    </row>
    <row r="12" spans="1:8" s="2" customFormat="1" ht="16.899999999999999" customHeight="1">
      <c r="A12" s="36"/>
      <c r="B12" s="41"/>
      <c r="C12" s="278" t="s">
        <v>19</v>
      </c>
      <c r="D12" s="278" t="s">
        <v>80</v>
      </c>
      <c r="E12" s="19" t="s">
        <v>19</v>
      </c>
      <c r="F12" s="279">
        <v>1</v>
      </c>
      <c r="G12" s="36"/>
      <c r="H12" s="41"/>
    </row>
    <row r="13" spans="1:8" s="2" customFormat="1" ht="7.35" customHeight="1">
      <c r="A13" s="36"/>
      <c r="B13" s="134"/>
      <c r="C13" s="135"/>
      <c r="D13" s="135"/>
      <c r="E13" s="135"/>
      <c r="F13" s="135"/>
      <c r="G13" s="135"/>
      <c r="H13" s="41"/>
    </row>
    <row r="14" spans="1:8" s="2" customFormat="1" ht="11.25">
      <c r="A14" s="36"/>
      <c r="B14" s="36"/>
      <c r="C14" s="36"/>
      <c r="D14" s="36"/>
      <c r="E14" s="36"/>
      <c r="F14" s="36"/>
      <c r="G14" s="36"/>
      <c r="H14" s="36"/>
    </row>
  </sheetData>
  <sheetProtection algorithmName="SHA-512" hashValue="baw/hFyPYIr3T0Qd07tAcGRgqXuyo8Z+GwMaM1/dn4N+tFRlMLLfuFuvE1EEmST3967yCxIDH/m8C8cWVjgTnw==" saltValue="OIkZKSLOgwu6d7OdDKfU6TPbRa8qVEp0Ufh3uhlrFL/L7X9D1SrfiwmT53ZM85Sw0UukQDTtaeVdLvkWWlOvf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s="1" customFormat="1" ht="37.5" customHeight="1"/>
    <row r="2" spans="2:11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7" customFormat="1" ht="45" customHeight="1">
      <c r="B3" s="284"/>
      <c r="C3" s="420" t="s">
        <v>6185</v>
      </c>
      <c r="D3" s="420"/>
      <c r="E3" s="420"/>
      <c r="F3" s="420"/>
      <c r="G3" s="420"/>
      <c r="H3" s="420"/>
      <c r="I3" s="420"/>
      <c r="J3" s="420"/>
      <c r="K3" s="285"/>
    </row>
    <row r="4" spans="2:11" s="1" customFormat="1" ht="25.5" customHeight="1">
      <c r="B4" s="286"/>
      <c r="C4" s="425" t="s">
        <v>6186</v>
      </c>
      <c r="D4" s="425"/>
      <c r="E4" s="425"/>
      <c r="F4" s="425"/>
      <c r="G4" s="425"/>
      <c r="H4" s="425"/>
      <c r="I4" s="425"/>
      <c r="J4" s="425"/>
      <c r="K4" s="287"/>
    </row>
    <row r="5" spans="2:11" s="1" customFormat="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s="1" customFormat="1" ht="15" customHeight="1">
      <c r="B6" s="286"/>
      <c r="C6" s="424" t="s">
        <v>6187</v>
      </c>
      <c r="D6" s="424"/>
      <c r="E6" s="424"/>
      <c r="F6" s="424"/>
      <c r="G6" s="424"/>
      <c r="H6" s="424"/>
      <c r="I6" s="424"/>
      <c r="J6" s="424"/>
      <c r="K6" s="287"/>
    </row>
    <row r="7" spans="2:11" s="1" customFormat="1" ht="15" customHeight="1">
      <c r="B7" s="290"/>
      <c r="C7" s="424" t="s">
        <v>6188</v>
      </c>
      <c r="D7" s="424"/>
      <c r="E7" s="424"/>
      <c r="F7" s="424"/>
      <c r="G7" s="424"/>
      <c r="H7" s="424"/>
      <c r="I7" s="424"/>
      <c r="J7" s="424"/>
      <c r="K7" s="287"/>
    </row>
    <row r="8" spans="2:11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s="1" customFormat="1" ht="15" customHeight="1">
      <c r="B9" s="290"/>
      <c r="C9" s="424" t="s">
        <v>6189</v>
      </c>
      <c r="D9" s="424"/>
      <c r="E9" s="424"/>
      <c r="F9" s="424"/>
      <c r="G9" s="424"/>
      <c r="H9" s="424"/>
      <c r="I9" s="424"/>
      <c r="J9" s="424"/>
      <c r="K9" s="287"/>
    </row>
    <row r="10" spans="2:11" s="1" customFormat="1" ht="15" customHeight="1">
      <c r="B10" s="290"/>
      <c r="C10" s="289"/>
      <c r="D10" s="424" t="s">
        <v>6190</v>
      </c>
      <c r="E10" s="424"/>
      <c r="F10" s="424"/>
      <c r="G10" s="424"/>
      <c r="H10" s="424"/>
      <c r="I10" s="424"/>
      <c r="J10" s="424"/>
      <c r="K10" s="287"/>
    </row>
    <row r="11" spans="2:11" s="1" customFormat="1" ht="15" customHeight="1">
      <c r="B11" s="290"/>
      <c r="C11" s="291"/>
      <c r="D11" s="424" t="s">
        <v>6191</v>
      </c>
      <c r="E11" s="424"/>
      <c r="F11" s="424"/>
      <c r="G11" s="424"/>
      <c r="H11" s="424"/>
      <c r="I11" s="424"/>
      <c r="J11" s="424"/>
      <c r="K11" s="287"/>
    </row>
    <row r="12" spans="2:11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pans="2:11" s="1" customFormat="1" ht="15" customHeight="1">
      <c r="B13" s="290"/>
      <c r="C13" s="291"/>
      <c r="D13" s="292" t="s">
        <v>6192</v>
      </c>
      <c r="E13" s="289"/>
      <c r="F13" s="289"/>
      <c r="G13" s="289"/>
      <c r="H13" s="289"/>
      <c r="I13" s="289"/>
      <c r="J13" s="289"/>
      <c r="K13" s="287"/>
    </row>
    <row r="14" spans="2:11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pans="2:11" s="1" customFormat="1" ht="15" customHeight="1">
      <c r="B15" s="290"/>
      <c r="C15" s="291"/>
      <c r="D15" s="424" t="s">
        <v>6193</v>
      </c>
      <c r="E15" s="424"/>
      <c r="F15" s="424"/>
      <c r="G15" s="424"/>
      <c r="H15" s="424"/>
      <c r="I15" s="424"/>
      <c r="J15" s="424"/>
      <c r="K15" s="287"/>
    </row>
    <row r="16" spans="2:11" s="1" customFormat="1" ht="15" customHeight="1">
      <c r="B16" s="290"/>
      <c r="C16" s="291"/>
      <c r="D16" s="424" t="s">
        <v>6194</v>
      </c>
      <c r="E16" s="424"/>
      <c r="F16" s="424"/>
      <c r="G16" s="424"/>
      <c r="H16" s="424"/>
      <c r="I16" s="424"/>
      <c r="J16" s="424"/>
      <c r="K16" s="287"/>
    </row>
    <row r="17" spans="2:11" s="1" customFormat="1" ht="15" customHeight="1">
      <c r="B17" s="290"/>
      <c r="C17" s="291"/>
      <c r="D17" s="424" t="s">
        <v>6195</v>
      </c>
      <c r="E17" s="424"/>
      <c r="F17" s="424"/>
      <c r="G17" s="424"/>
      <c r="H17" s="424"/>
      <c r="I17" s="424"/>
      <c r="J17" s="424"/>
      <c r="K17" s="287"/>
    </row>
    <row r="18" spans="2:11" s="1" customFormat="1" ht="15" customHeight="1">
      <c r="B18" s="290"/>
      <c r="C18" s="291"/>
      <c r="D18" s="291"/>
      <c r="E18" s="293" t="s">
        <v>79</v>
      </c>
      <c r="F18" s="424" t="s">
        <v>6196</v>
      </c>
      <c r="G18" s="424"/>
      <c r="H18" s="424"/>
      <c r="I18" s="424"/>
      <c r="J18" s="424"/>
      <c r="K18" s="287"/>
    </row>
    <row r="19" spans="2:11" s="1" customFormat="1" ht="15" customHeight="1">
      <c r="B19" s="290"/>
      <c r="C19" s="291"/>
      <c r="D19" s="291"/>
      <c r="E19" s="293" t="s">
        <v>6197</v>
      </c>
      <c r="F19" s="424" t="s">
        <v>6198</v>
      </c>
      <c r="G19" s="424"/>
      <c r="H19" s="424"/>
      <c r="I19" s="424"/>
      <c r="J19" s="424"/>
      <c r="K19" s="287"/>
    </row>
    <row r="20" spans="2:11" s="1" customFormat="1" ht="15" customHeight="1">
      <c r="B20" s="290"/>
      <c r="C20" s="291"/>
      <c r="D20" s="291"/>
      <c r="E20" s="293" t="s">
        <v>6199</v>
      </c>
      <c r="F20" s="424" t="s">
        <v>6200</v>
      </c>
      <c r="G20" s="424"/>
      <c r="H20" s="424"/>
      <c r="I20" s="424"/>
      <c r="J20" s="424"/>
      <c r="K20" s="287"/>
    </row>
    <row r="21" spans="2:11" s="1" customFormat="1" ht="15" customHeight="1">
      <c r="B21" s="290"/>
      <c r="C21" s="291"/>
      <c r="D21" s="291"/>
      <c r="E21" s="293" t="s">
        <v>103</v>
      </c>
      <c r="F21" s="424" t="s">
        <v>6201</v>
      </c>
      <c r="G21" s="424"/>
      <c r="H21" s="424"/>
      <c r="I21" s="424"/>
      <c r="J21" s="424"/>
      <c r="K21" s="287"/>
    </row>
    <row r="22" spans="2:11" s="1" customFormat="1" ht="15" customHeight="1">
      <c r="B22" s="290"/>
      <c r="C22" s="291"/>
      <c r="D22" s="291"/>
      <c r="E22" s="293" t="s">
        <v>6202</v>
      </c>
      <c r="F22" s="424" t="s">
        <v>6203</v>
      </c>
      <c r="G22" s="424"/>
      <c r="H22" s="424"/>
      <c r="I22" s="424"/>
      <c r="J22" s="424"/>
      <c r="K22" s="287"/>
    </row>
    <row r="23" spans="2:11" s="1" customFormat="1" ht="15" customHeight="1">
      <c r="B23" s="290"/>
      <c r="C23" s="291"/>
      <c r="D23" s="291"/>
      <c r="E23" s="293" t="s">
        <v>85</v>
      </c>
      <c r="F23" s="424" t="s">
        <v>6204</v>
      </c>
      <c r="G23" s="424"/>
      <c r="H23" s="424"/>
      <c r="I23" s="424"/>
      <c r="J23" s="424"/>
      <c r="K23" s="287"/>
    </row>
    <row r="24" spans="2:11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pans="2:11" s="1" customFormat="1" ht="15" customHeight="1">
      <c r="B25" s="290"/>
      <c r="C25" s="424" t="s">
        <v>6205</v>
      </c>
      <c r="D25" s="424"/>
      <c r="E25" s="424"/>
      <c r="F25" s="424"/>
      <c r="G25" s="424"/>
      <c r="H25" s="424"/>
      <c r="I25" s="424"/>
      <c r="J25" s="424"/>
      <c r="K25" s="287"/>
    </row>
    <row r="26" spans="2:11" s="1" customFormat="1" ht="15" customHeight="1">
      <c r="B26" s="290"/>
      <c r="C26" s="424" t="s">
        <v>6206</v>
      </c>
      <c r="D26" s="424"/>
      <c r="E26" s="424"/>
      <c r="F26" s="424"/>
      <c r="G26" s="424"/>
      <c r="H26" s="424"/>
      <c r="I26" s="424"/>
      <c r="J26" s="424"/>
      <c r="K26" s="287"/>
    </row>
    <row r="27" spans="2:11" s="1" customFormat="1" ht="15" customHeight="1">
      <c r="B27" s="290"/>
      <c r="C27" s="289"/>
      <c r="D27" s="424" t="s">
        <v>6207</v>
      </c>
      <c r="E27" s="424"/>
      <c r="F27" s="424"/>
      <c r="G27" s="424"/>
      <c r="H27" s="424"/>
      <c r="I27" s="424"/>
      <c r="J27" s="424"/>
      <c r="K27" s="287"/>
    </row>
    <row r="28" spans="2:11" s="1" customFormat="1" ht="15" customHeight="1">
      <c r="B28" s="290"/>
      <c r="C28" s="291"/>
      <c r="D28" s="424" t="s">
        <v>6208</v>
      </c>
      <c r="E28" s="424"/>
      <c r="F28" s="424"/>
      <c r="G28" s="424"/>
      <c r="H28" s="424"/>
      <c r="I28" s="424"/>
      <c r="J28" s="424"/>
      <c r="K28" s="287"/>
    </row>
    <row r="29" spans="2:11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pans="2:11" s="1" customFormat="1" ht="15" customHeight="1">
      <c r="B30" s="290"/>
      <c r="C30" s="291"/>
      <c r="D30" s="424" t="s">
        <v>6209</v>
      </c>
      <c r="E30" s="424"/>
      <c r="F30" s="424"/>
      <c r="G30" s="424"/>
      <c r="H30" s="424"/>
      <c r="I30" s="424"/>
      <c r="J30" s="424"/>
      <c r="K30" s="287"/>
    </row>
    <row r="31" spans="2:11" s="1" customFormat="1" ht="15" customHeight="1">
      <c r="B31" s="290"/>
      <c r="C31" s="291"/>
      <c r="D31" s="424" t="s">
        <v>6210</v>
      </c>
      <c r="E31" s="424"/>
      <c r="F31" s="424"/>
      <c r="G31" s="424"/>
      <c r="H31" s="424"/>
      <c r="I31" s="424"/>
      <c r="J31" s="424"/>
      <c r="K31" s="287"/>
    </row>
    <row r="32" spans="2:11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pans="2:11" s="1" customFormat="1" ht="15" customHeight="1">
      <c r="B33" s="290"/>
      <c r="C33" s="291"/>
      <c r="D33" s="424" t="s">
        <v>6211</v>
      </c>
      <c r="E33" s="424"/>
      <c r="F33" s="424"/>
      <c r="G33" s="424"/>
      <c r="H33" s="424"/>
      <c r="I33" s="424"/>
      <c r="J33" s="424"/>
      <c r="K33" s="287"/>
    </row>
    <row r="34" spans="2:11" s="1" customFormat="1" ht="15" customHeight="1">
      <c r="B34" s="290"/>
      <c r="C34" s="291"/>
      <c r="D34" s="424" t="s">
        <v>6212</v>
      </c>
      <c r="E34" s="424"/>
      <c r="F34" s="424"/>
      <c r="G34" s="424"/>
      <c r="H34" s="424"/>
      <c r="I34" s="424"/>
      <c r="J34" s="424"/>
      <c r="K34" s="287"/>
    </row>
    <row r="35" spans="2:11" s="1" customFormat="1" ht="15" customHeight="1">
      <c r="B35" s="290"/>
      <c r="C35" s="291"/>
      <c r="D35" s="424" t="s">
        <v>6213</v>
      </c>
      <c r="E35" s="424"/>
      <c r="F35" s="424"/>
      <c r="G35" s="424"/>
      <c r="H35" s="424"/>
      <c r="I35" s="424"/>
      <c r="J35" s="424"/>
      <c r="K35" s="287"/>
    </row>
    <row r="36" spans="2:11" s="1" customFormat="1" ht="15" customHeight="1">
      <c r="B36" s="290"/>
      <c r="C36" s="291"/>
      <c r="D36" s="289"/>
      <c r="E36" s="292" t="s">
        <v>212</v>
      </c>
      <c r="F36" s="289"/>
      <c r="G36" s="424" t="s">
        <v>6214</v>
      </c>
      <c r="H36" s="424"/>
      <c r="I36" s="424"/>
      <c r="J36" s="424"/>
      <c r="K36" s="287"/>
    </row>
    <row r="37" spans="2:11" s="1" customFormat="1" ht="30.75" customHeight="1">
      <c r="B37" s="290"/>
      <c r="C37" s="291"/>
      <c r="D37" s="289"/>
      <c r="E37" s="292" t="s">
        <v>6215</v>
      </c>
      <c r="F37" s="289"/>
      <c r="G37" s="424" t="s">
        <v>6216</v>
      </c>
      <c r="H37" s="424"/>
      <c r="I37" s="424"/>
      <c r="J37" s="424"/>
      <c r="K37" s="287"/>
    </row>
    <row r="38" spans="2:11" s="1" customFormat="1" ht="15" customHeight="1">
      <c r="B38" s="290"/>
      <c r="C38" s="291"/>
      <c r="D38" s="289"/>
      <c r="E38" s="292" t="s">
        <v>54</v>
      </c>
      <c r="F38" s="289"/>
      <c r="G38" s="424" t="s">
        <v>6217</v>
      </c>
      <c r="H38" s="424"/>
      <c r="I38" s="424"/>
      <c r="J38" s="424"/>
      <c r="K38" s="287"/>
    </row>
    <row r="39" spans="2:11" s="1" customFormat="1" ht="15" customHeight="1">
      <c r="B39" s="290"/>
      <c r="C39" s="291"/>
      <c r="D39" s="289"/>
      <c r="E39" s="292" t="s">
        <v>55</v>
      </c>
      <c r="F39" s="289"/>
      <c r="G39" s="424" t="s">
        <v>6218</v>
      </c>
      <c r="H39" s="424"/>
      <c r="I39" s="424"/>
      <c r="J39" s="424"/>
      <c r="K39" s="287"/>
    </row>
    <row r="40" spans="2:11" s="1" customFormat="1" ht="15" customHeight="1">
      <c r="B40" s="290"/>
      <c r="C40" s="291"/>
      <c r="D40" s="289"/>
      <c r="E40" s="292" t="s">
        <v>213</v>
      </c>
      <c r="F40" s="289"/>
      <c r="G40" s="424" t="s">
        <v>6219</v>
      </c>
      <c r="H40" s="424"/>
      <c r="I40" s="424"/>
      <c r="J40" s="424"/>
      <c r="K40" s="287"/>
    </row>
    <row r="41" spans="2:11" s="1" customFormat="1" ht="15" customHeight="1">
      <c r="B41" s="290"/>
      <c r="C41" s="291"/>
      <c r="D41" s="289"/>
      <c r="E41" s="292" t="s">
        <v>214</v>
      </c>
      <c r="F41" s="289"/>
      <c r="G41" s="424" t="s">
        <v>6220</v>
      </c>
      <c r="H41" s="424"/>
      <c r="I41" s="424"/>
      <c r="J41" s="424"/>
      <c r="K41" s="287"/>
    </row>
    <row r="42" spans="2:11" s="1" customFormat="1" ht="15" customHeight="1">
      <c r="B42" s="290"/>
      <c r="C42" s="291"/>
      <c r="D42" s="289"/>
      <c r="E42" s="292" t="s">
        <v>6221</v>
      </c>
      <c r="F42" s="289"/>
      <c r="G42" s="424" t="s">
        <v>6222</v>
      </c>
      <c r="H42" s="424"/>
      <c r="I42" s="424"/>
      <c r="J42" s="424"/>
      <c r="K42" s="287"/>
    </row>
    <row r="43" spans="2:11" s="1" customFormat="1" ht="15" customHeight="1">
      <c r="B43" s="290"/>
      <c r="C43" s="291"/>
      <c r="D43" s="289"/>
      <c r="E43" s="292"/>
      <c r="F43" s="289"/>
      <c r="G43" s="424" t="s">
        <v>6223</v>
      </c>
      <c r="H43" s="424"/>
      <c r="I43" s="424"/>
      <c r="J43" s="424"/>
      <c r="K43" s="287"/>
    </row>
    <row r="44" spans="2:11" s="1" customFormat="1" ht="15" customHeight="1">
      <c r="B44" s="290"/>
      <c r="C44" s="291"/>
      <c r="D44" s="289"/>
      <c r="E44" s="292" t="s">
        <v>6224</v>
      </c>
      <c r="F44" s="289"/>
      <c r="G44" s="424" t="s">
        <v>6225</v>
      </c>
      <c r="H44" s="424"/>
      <c r="I44" s="424"/>
      <c r="J44" s="424"/>
      <c r="K44" s="287"/>
    </row>
    <row r="45" spans="2:11" s="1" customFormat="1" ht="15" customHeight="1">
      <c r="B45" s="290"/>
      <c r="C45" s="291"/>
      <c r="D45" s="289"/>
      <c r="E45" s="292" t="s">
        <v>216</v>
      </c>
      <c r="F45" s="289"/>
      <c r="G45" s="424" t="s">
        <v>6226</v>
      </c>
      <c r="H45" s="424"/>
      <c r="I45" s="424"/>
      <c r="J45" s="424"/>
      <c r="K45" s="287"/>
    </row>
    <row r="46" spans="2:11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pans="2:11" s="1" customFormat="1" ht="15" customHeight="1">
      <c r="B47" s="290"/>
      <c r="C47" s="291"/>
      <c r="D47" s="424" t="s">
        <v>6227</v>
      </c>
      <c r="E47" s="424"/>
      <c r="F47" s="424"/>
      <c r="G47" s="424"/>
      <c r="H47" s="424"/>
      <c r="I47" s="424"/>
      <c r="J47" s="424"/>
      <c r="K47" s="287"/>
    </row>
    <row r="48" spans="2:11" s="1" customFormat="1" ht="15" customHeight="1">
      <c r="B48" s="290"/>
      <c r="C48" s="291"/>
      <c r="D48" s="291"/>
      <c r="E48" s="424" t="s">
        <v>6228</v>
      </c>
      <c r="F48" s="424"/>
      <c r="G48" s="424"/>
      <c r="H48" s="424"/>
      <c r="I48" s="424"/>
      <c r="J48" s="424"/>
      <c r="K48" s="287"/>
    </row>
    <row r="49" spans="2:11" s="1" customFormat="1" ht="15" customHeight="1">
      <c r="B49" s="290"/>
      <c r="C49" s="291"/>
      <c r="D49" s="291"/>
      <c r="E49" s="424" t="s">
        <v>6229</v>
      </c>
      <c r="F49" s="424"/>
      <c r="G49" s="424"/>
      <c r="H49" s="424"/>
      <c r="I49" s="424"/>
      <c r="J49" s="424"/>
      <c r="K49" s="287"/>
    </row>
    <row r="50" spans="2:11" s="1" customFormat="1" ht="15" customHeight="1">
      <c r="B50" s="290"/>
      <c r="C50" s="291"/>
      <c r="D50" s="291"/>
      <c r="E50" s="424" t="s">
        <v>6230</v>
      </c>
      <c r="F50" s="424"/>
      <c r="G50" s="424"/>
      <c r="H50" s="424"/>
      <c r="I50" s="424"/>
      <c r="J50" s="424"/>
      <c r="K50" s="287"/>
    </row>
    <row r="51" spans="2:11" s="1" customFormat="1" ht="15" customHeight="1">
      <c r="B51" s="290"/>
      <c r="C51" s="291"/>
      <c r="D51" s="424" t="s">
        <v>6231</v>
      </c>
      <c r="E51" s="424"/>
      <c r="F51" s="424"/>
      <c r="G51" s="424"/>
      <c r="H51" s="424"/>
      <c r="I51" s="424"/>
      <c r="J51" s="424"/>
      <c r="K51" s="287"/>
    </row>
    <row r="52" spans="2:11" s="1" customFormat="1" ht="25.5" customHeight="1">
      <c r="B52" s="286"/>
      <c r="C52" s="425" t="s">
        <v>6232</v>
      </c>
      <c r="D52" s="425"/>
      <c r="E52" s="425"/>
      <c r="F52" s="425"/>
      <c r="G52" s="425"/>
      <c r="H52" s="425"/>
      <c r="I52" s="425"/>
      <c r="J52" s="425"/>
      <c r="K52" s="287"/>
    </row>
    <row r="53" spans="2:11" s="1" customFormat="1" ht="5.25" customHeight="1">
      <c r="B53" s="286"/>
      <c r="C53" s="288"/>
      <c r="D53" s="288"/>
      <c r="E53" s="288"/>
      <c r="F53" s="288"/>
      <c r="G53" s="288"/>
      <c r="H53" s="288"/>
      <c r="I53" s="288"/>
      <c r="J53" s="288"/>
      <c r="K53" s="287"/>
    </row>
    <row r="54" spans="2:11" s="1" customFormat="1" ht="15" customHeight="1">
      <c r="B54" s="286"/>
      <c r="C54" s="424" t="s">
        <v>6233</v>
      </c>
      <c r="D54" s="424"/>
      <c r="E54" s="424"/>
      <c r="F54" s="424"/>
      <c r="G54" s="424"/>
      <c r="H54" s="424"/>
      <c r="I54" s="424"/>
      <c r="J54" s="424"/>
      <c r="K54" s="287"/>
    </row>
    <row r="55" spans="2:11" s="1" customFormat="1" ht="15" customHeight="1">
      <c r="B55" s="286"/>
      <c r="C55" s="424" t="s">
        <v>6234</v>
      </c>
      <c r="D55" s="424"/>
      <c r="E55" s="424"/>
      <c r="F55" s="424"/>
      <c r="G55" s="424"/>
      <c r="H55" s="424"/>
      <c r="I55" s="424"/>
      <c r="J55" s="424"/>
      <c r="K55" s="287"/>
    </row>
    <row r="56" spans="2:11" s="1" customFormat="1" ht="12.75" customHeight="1">
      <c r="B56" s="286"/>
      <c r="C56" s="289"/>
      <c r="D56" s="289"/>
      <c r="E56" s="289"/>
      <c r="F56" s="289"/>
      <c r="G56" s="289"/>
      <c r="H56" s="289"/>
      <c r="I56" s="289"/>
      <c r="J56" s="289"/>
      <c r="K56" s="287"/>
    </row>
    <row r="57" spans="2:11" s="1" customFormat="1" ht="15" customHeight="1">
      <c r="B57" s="286"/>
      <c r="C57" s="424" t="s">
        <v>6235</v>
      </c>
      <c r="D57" s="424"/>
      <c r="E57" s="424"/>
      <c r="F57" s="424"/>
      <c r="G57" s="424"/>
      <c r="H57" s="424"/>
      <c r="I57" s="424"/>
      <c r="J57" s="424"/>
      <c r="K57" s="287"/>
    </row>
    <row r="58" spans="2:11" s="1" customFormat="1" ht="15" customHeight="1">
      <c r="B58" s="286"/>
      <c r="C58" s="291"/>
      <c r="D58" s="424" t="s">
        <v>6236</v>
      </c>
      <c r="E58" s="424"/>
      <c r="F58" s="424"/>
      <c r="G58" s="424"/>
      <c r="H58" s="424"/>
      <c r="I58" s="424"/>
      <c r="J58" s="424"/>
      <c r="K58" s="287"/>
    </row>
    <row r="59" spans="2:11" s="1" customFormat="1" ht="15" customHeight="1">
      <c r="B59" s="286"/>
      <c r="C59" s="291"/>
      <c r="D59" s="424" t="s">
        <v>6237</v>
      </c>
      <c r="E59" s="424"/>
      <c r="F59" s="424"/>
      <c r="G59" s="424"/>
      <c r="H59" s="424"/>
      <c r="I59" s="424"/>
      <c r="J59" s="424"/>
      <c r="K59" s="287"/>
    </row>
    <row r="60" spans="2:11" s="1" customFormat="1" ht="15" customHeight="1">
      <c r="B60" s="286"/>
      <c r="C60" s="291"/>
      <c r="D60" s="424" t="s">
        <v>6238</v>
      </c>
      <c r="E60" s="424"/>
      <c r="F60" s="424"/>
      <c r="G60" s="424"/>
      <c r="H60" s="424"/>
      <c r="I60" s="424"/>
      <c r="J60" s="424"/>
      <c r="K60" s="287"/>
    </row>
    <row r="61" spans="2:11" s="1" customFormat="1" ht="15" customHeight="1">
      <c r="B61" s="286"/>
      <c r="C61" s="291"/>
      <c r="D61" s="424" t="s">
        <v>6239</v>
      </c>
      <c r="E61" s="424"/>
      <c r="F61" s="424"/>
      <c r="G61" s="424"/>
      <c r="H61" s="424"/>
      <c r="I61" s="424"/>
      <c r="J61" s="424"/>
      <c r="K61" s="287"/>
    </row>
    <row r="62" spans="2:11" s="1" customFormat="1" ht="15" customHeight="1">
      <c r="B62" s="286"/>
      <c r="C62" s="291"/>
      <c r="D62" s="426" t="s">
        <v>6240</v>
      </c>
      <c r="E62" s="426"/>
      <c r="F62" s="426"/>
      <c r="G62" s="426"/>
      <c r="H62" s="426"/>
      <c r="I62" s="426"/>
      <c r="J62" s="426"/>
      <c r="K62" s="287"/>
    </row>
    <row r="63" spans="2:11" s="1" customFormat="1" ht="15" customHeight="1">
      <c r="B63" s="286"/>
      <c r="C63" s="291"/>
      <c r="D63" s="424" t="s">
        <v>6241</v>
      </c>
      <c r="E63" s="424"/>
      <c r="F63" s="424"/>
      <c r="G63" s="424"/>
      <c r="H63" s="424"/>
      <c r="I63" s="424"/>
      <c r="J63" s="424"/>
      <c r="K63" s="287"/>
    </row>
    <row r="64" spans="2:11" s="1" customFormat="1" ht="12.75" customHeight="1">
      <c r="B64" s="286"/>
      <c r="C64" s="291"/>
      <c r="D64" s="291"/>
      <c r="E64" s="294"/>
      <c r="F64" s="291"/>
      <c r="G64" s="291"/>
      <c r="H64" s="291"/>
      <c r="I64" s="291"/>
      <c r="J64" s="291"/>
      <c r="K64" s="287"/>
    </row>
    <row r="65" spans="2:11" s="1" customFormat="1" ht="15" customHeight="1">
      <c r="B65" s="286"/>
      <c r="C65" s="291"/>
      <c r="D65" s="424" t="s">
        <v>6242</v>
      </c>
      <c r="E65" s="424"/>
      <c r="F65" s="424"/>
      <c r="G65" s="424"/>
      <c r="H65" s="424"/>
      <c r="I65" s="424"/>
      <c r="J65" s="424"/>
      <c r="K65" s="287"/>
    </row>
    <row r="66" spans="2:11" s="1" customFormat="1" ht="15" customHeight="1">
      <c r="B66" s="286"/>
      <c r="C66" s="291"/>
      <c r="D66" s="426" t="s">
        <v>6243</v>
      </c>
      <c r="E66" s="426"/>
      <c r="F66" s="426"/>
      <c r="G66" s="426"/>
      <c r="H66" s="426"/>
      <c r="I66" s="426"/>
      <c r="J66" s="426"/>
      <c r="K66" s="287"/>
    </row>
    <row r="67" spans="2:11" s="1" customFormat="1" ht="15" customHeight="1">
      <c r="B67" s="286"/>
      <c r="C67" s="291"/>
      <c r="D67" s="424" t="s">
        <v>6244</v>
      </c>
      <c r="E67" s="424"/>
      <c r="F67" s="424"/>
      <c r="G67" s="424"/>
      <c r="H67" s="424"/>
      <c r="I67" s="424"/>
      <c r="J67" s="424"/>
      <c r="K67" s="287"/>
    </row>
    <row r="68" spans="2:11" s="1" customFormat="1" ht="15" customHeight="1">
      <c r="B68" s="286"/>
      <c r="C68" s="291"/>
      <c r="D68" s="424" t="s">
        <v>6245</v>
      </c>
      <c r="E68" s="424"/>
      <c r="F68" s="424"/>
      <c r="G68" s="424"/>
      <c r="H68" s="424"/>
      <c r="I68" s="424"/>
      <c r="J68" s="424"/>
      <c r="K68" s="287"/>
    </row>
    <row r="69" spans="2:11" s="1" customFormat="1" ht="15" customHeight="1">
      <c r="B69" s="286"/>
      <c r="C69" s="291"/>
      <c r="D69" s="424" t="s">
        <v>6246</v>
      </c>
      <c r="E69" s="424"/>
      <c r="F69" s="424"/>
      <c r="G69" s="424"/>
      <c r="H69" s="424"/>
      <c r="I69" s="424"/>
      <c r="J69" s="424"/>
      <c r="K69" s="287"/>
    </row>
    <row r="70" spans="2:11" s="1" customFormat="1" ht="15" customHeight="1">
      <c r="B70" s="286"/>
      <c r="C70" s="291"/>
      <c r="D70" s="424" t="s">
        <v>6247</v>
      </c>
      <c r="E70" s="424"/>
      <c r="F70" s="424"/>
      <c r="G70" s="424"/>
      <c r="H70" s="424"/>
      <c r="I70" s="424"/>
      <c r="J70" s="424"/>
      <c r="K70" s="287"/>
    </row>
    <row r="71" spans="2:11" s="1" customFormat="1" ht="12.75" customHeight="1">
      <c r="B71" s="295"/>
      <c r="C71" s="296"/>
      <c r="D71" s="296"/>
      <c r="E71" s="296"/>
      <c r="F71" s="296"/>
      <c r="G71" s="296"/>
      <c r="H71" s="296"/>
      <c r="I71" s="296"/>
      <c r="J71" s="296"/>
      <c r="K71" s="297"/>
    </row>
    <row r="72" spans="2:11" s="1" customFormat="1" ht="18.75" customHeight="1">
      <c r="B72" s="298"/>
      <c r="C72" s="298"/>
      <c r="D72" s="298"/>
      <c r="E72" s="298"/>
      <c r="F72" s="298"/>
      <c r="G72" s="298"/>
      <c r="H72" s="298"/>
      <c r="I72" s="298"/>
      <c r="J72" s="298"/>
      <c r="K72" s="299"/>
    </row>
    <row r="73" spans="2:11" s="1" customFormat="1" ht="18.75" customHeight="1">
      <c r="B73" s="299"/>
      <c r="C73" s="299"/>
      <c r="D73" s="299"/>
      <c r="E73" s="299"/>
      <c r="F73" s="299"/>
      <c r="G73" s="299"/>
      <c r="H73" s="299"/>
      <c r="I73" s="299"/>
      <c r="J73" s="299"/>
      <c r="K73" s="299"/>
    </row>
    <row r="74" spans="2:11" s="1" customFormat="1" ht="7.5" customHeight="1">
      <c r="B74" s="300"/>
      <c r="C74" s="301"/>
      <c r="D74" s="301"/>
      <c r="E74" s="301"/>
      <c r="F74" s="301"/>
      <c r="G74" s="301"/>
      <c r="H74" s="301"/>
      <c r="I74" s="301"/>
      <c r="J74" s="301"/>
      <c r="K74" s="302"/>
    </row>
    <row r="75" spans="2:11" s="1" customFormat="1" ht="45" customHeight="1">
      <c r="B75" s="303"/>
      <c r="C75" s="419" t="s">
        <v>6248</v>
      </c>
      <c r="D75" s="419"/>
      <c r="E75" s="419"/>
      <c r="F75" s="419"/>
      <c r="G75" s="419"/>
      <c r="H75" s="419"/>
      <c r="I75" s="419"/>
      <c r="J75" s="419"/>
      <c r="K75" s="304"/>
    </row>
    <row r="76" spans="2:11" s="1" customFormat="1" ht="17.25" customHeight="1">
      <c r="B76" s="303"/>
      <c r="C76" s="305" t="s">
        <v>6249</v>
      </c>
      <c r="D76" s="305"/>
      <c r="E76" s="305"/>
      <c r="F76" s="305" t="s">
        <v>6250</v>
      </c>
      <c r="G76" s="306"/>
      <c r="H76" s="305" t="s">
        <v>55</v>
      </c>
      <c r="I76" s="305" t="s">
        <v>58</v>
      </c>
      <c r="J76" s="305" t="s">
        <v>6251</v>
      </c>
      <c r="K76" s="304"/>
    </row>
    <row r="77" spans="2:11" s="1" customFormat="1" ht="17.25" customHeight="1">
      <c r="B77" s="303"/>
      <c r="C77" s="307" t="s">
        <v>6252</v>
      </c>
      <c r="D77" s="307"/>
      <c r="E77" s="307"/>
      <c r="F77" s="308" t="s">
        <v>6253</v>
      </c>
      <c r="G77" s="309"/>
      <c r="H77" s="307"/>
      <c r="I77" s="307"/>
      <c r="J77" s="307" t="s">
        <v>6254</v>
      </c>
      <c r="K77" s="304"/>
    </row>
    <row r="78" spans="2:11" s="1" customFormat="1" ht="5.25" customHeight="1">
      <c r="B78" s="303"/>
      <c r="C78" s="310"/>
      <c r="D78" s="310"/>
      <c r="E78" s="310"/>
      <c r="F78" s="310"/>
      <c r="G78" s="311"/>
      <c r="H78" s="310"/>
      <c r="I78" s="310"/>
      <c r="J78" s="310"/>
      <c r="K78" s="304"/>
    </row>
    <row r="79" spans="2:11" s="1" customFormat="1" ht="15" customHeight="1">
      <c r="B79" s="303"/>
      <c r="C79" s="292" t="s">
        <v>54</v>
      </c>
      <c r="D79" s="312"/>
      <c r="E79" s="312"/>
      <c r="F79" s="313" t="s">
        <v>6255</v>
      </c>
      <c r="G79" s="314"/>
      <c r="H79" s="292" t="s">
        <v>6256</v>
      </c>
      <c r="I79" s="292" t="s">
        <v>6257</v>
      </c>
      <c r="J79" s="292">
        <v>20</v>
      </c>
      <c r="K79" s="304"/>
    </row>
    <row r="80" spans="2:11" s="1" customFormat="1" ht="15" customHeight="1">
      <c r="B80" s="303"/>
      <c r="C80" s="292" t="s">
        <v>6258</v>
      </c>
      <c r="D80" s="292"/>
      <c r="E80" s="292"/>
      <c r="F80" s="313" t="s">
        <v>6255</v>
      </c>
      <c r="G80" s="314"/>
      <c r="H80" s="292" t="s">
        <v>6259</v>
      </c>
      <c r="I80" s="292" t="s">
        <v>6257</v>
      </c>
      <c r="J80" s="292">
        <v>120</v>
      </c>
      <c r="K80" s="304"/>
    </row>
    <row r="81" spans="2:11" s="1" customFormat="1" ht="15" customHeight="1">
      <c r="B81" s="315"/>
      <c r="C81" s="292" t="s">
        <v>6260</v>
      </c>
      <c r="D81" s="292"/>
      <c r="E81" s="292"/>
      <c r="F81" s="313" t="s">
        <v>6261</v>
      </c>
      <c r="G81" s="314"/>
      <c r="H81" s="292" t="s">
        <v>6262</v>
      </c>
      <c r="I81" s="292" t="s">
        <v>6257</v>
      </c>
      <c r="J81" s="292">
        <v>50</v>
      </c>
      <c r="K81" s="304"/>
    </row>
    <row r="82" spans="2:11" s="1" customFormat="1" ht="15" customHeight="1">
      <c r="B82" s="315"/>
      <c r="C82" s="292" t="s">
        <v>6263</v>
      </c>
      <c r="D82" s="292"/>
      <c r="E82" s="292"/>
      <c r="F82" s="313" t="s">
        <v>6255</v>
      </c>
      <c r="G82" s="314"/>
      <c r="H82" s="292" t="s">
        <v>6264</v>
      </c>
      <c r="I82" s="292" t="s">
        <v>6265</v>
      </c>
      <c r="J82" s="292"/>
      <c r="K82" s="304"/>
    </row>
    <row r="83" spans="2:11" s="1" customFormat="1" ht="15" customHeight="1">
      <c r="B83" s="315"/>
      <c r="C83" s="316" t="s">
        <v>6266</v>
      </c>
      <c r="D83" s="316"/>
      <c r="E83" s="316"/>
      <c r="F83" s="317" t="s">
        <v>6261</v>
      </c>
      <c r="G83" s="316"/>
      <c r="H83" s="316" t="s">
        <v>6267</v>
      </c>
      <c r="I83" s="316" t="s">
        <v>6257</v>
      </c>
      <c r="J83" s="316">
        <v>15</v>
      </c>
      <c r="K83" s="304"/>
    </row>
    <row r="84" spans="2:11" s="1" customFormat="1" ht="15" customHeight="1">
      <c r="B84" s="315"/>
      <c r="C84" s="316" t="s">
        <v>6268</v>
      </c>
      <c r="D84" s="316"/>
      <c r="E84" s="316"/>
      <c r="F84" s="317" t="s">
        <v>6261</v>
      </c>
      <c r="G84" s="316"/>
      <c r="H84" s="316" t="s">
        <v>6269</v>
      </c>
      <c r="I84" s="316" t="s">
        <v>6257</v>
      </c>
      <c r="J84" s="316">
        <v>15</v>
      </c>
      <c r="K84" s="304"/>
    </row>
    <row r="85" spans="2:11" s="1" customFormat="1" ht="15" customHeight="1">
      <c r="B85" s="315"/>
      <c r="C85" s="316" t="s">
        <v>6270</v>
      </c>
      <c r="D85" s="316"/>
      <c r="E85" s="316"/>
      <c r="F85" s="317" t="s">
        <v>6261</v>
      </c>
      <c r="G85" s="316"/>
      <c r="H85" s="316" t="s">
        <v>6271</v>
      </c>
      <c r="I85" s="316" t="s">
        <v>6257</v>
      </c>
      <c r="J85" s="316">
        <v>20</v>
      </c>
      <c r="K85" s="304"/>
    </row>
    <row r="86" spans="2:11" s="1" customFormat="1" ht="15" customHeight="1">
      <c r="B86" s="315"/>
      <c r="C86" s="316" t="s">
        <v>6272</v>
      </c>
      <c r="D86" s="316"/>
      <c r="E86" s="316"/>
      <c r="F86" s="317" t="s">
        <v>6261</v>
      </c>
      <c r="G86" s="316"/>
      <c r="H86" s="316" t="s">
        <v>6273</v>
      </c>
      <c r="I86" s="316" t="s">
        <v>6257</v>
      </c>
      <c r="J86" s="316">
        <v>20</v>
      </c>
      <c r="K86" s="304"/>
    </row>
    <row r="87" spans="2:11" s="1" customFormat="1" ht="15" customHeight="1">
      <c r="B87" s="315"/>
      <c r="C87" s="292" t="s">
        <v>6274</v>
      </c>
      <c r="D87" s="292"/>
      <c r="E87" s="292"/>
      <c r="F87" s="313" t="s">
        <v>6261</v>
      </c>
      <c r="G87" s="314"/>
      <c r="H87" s="292" t="s">
        <v>6275</v>
      </c>
      <c r="I87" s="292" t="s">
        <v>6257</v>
      </c>
      <c r="J87" s="292">
        <v>50</v>
      </c>
      <c r="K87" s="304"/>
    </row>
    <row r="88" spans="2:11" s="1" customFormat="1" ht="15" customHeight="1">
      <c r="B88" s="315"/>
      <c r="C88" s="292" t="s">
        <v>6276</v>
      </c>
      <c r="D88" s="292"/>
      <c r="E88" s="292"/>
      <c r="F88" s="313" t="s">
        <v>6261</v>
      </c>
      <c r="G88" s="314"/>
      <c r="H88" s="292" t="s">
        <v>6277</v>
      </c>
      <c r="I88" s="292" t="s">
        <v>6257</v>
      </c>
      <c r="J88" s="292">
        <v>20</v>
      </c>
      <c r="K88" s="304"/>
    </row>
    <row r="89" spans="2:11" s="1" customFormat="1" ht="15" customHeight="1">
      <c r="B89" s="315"/>
      <c r="C89" s="292" t="s">
        <v>6278</v>
      </c>
      <c r="D89" s="292"/>
      <c r="E89" s="292"/>
      <c r="F89" s="313" t="s">
        <v>6261</v>
      </c>
      <c r="G89" s="314"/>
      <c r="H89" s="292" t="s">
        <v>6279</v>
      </c>
      <c r="I89" s="292" t="s">
        <v>6257</v>
      </c>
      <c r="J89" s="292">
        <v>20</v>
      </c>
      <c r="K89" s="304"/>
    </row>
    <row r="90" spans="2:11" s="1" customFormat="1" ht="15" customHeight="1">
      <c r="B90" s="315"/>
      <c r="C90" s="292" t="s">
        <v>6280</v>
      </c>
      <c r="D90" s="292"/>
      <c r="E90" s="292"/>
      <c r="F90" s="313" t="s">
        <v>6261</v>
      </c>
      <c r="G90" s="314"/>
      <c r="H90" s="292" t="s">
        <v>6281</v>
      </c>
      <c r="I90" s="292" t="s">
        <v>6257</v>
      </c>
      <c r="J90" s="292">
        <v>50</v>
      </c>
      <c r="K90" s="304"/>
    </row>
    <row r="91" spans="2:11" s="1" customFormat="1" ht="15" customHeight="1">
      <c r="B91" s="315"/>
      <c r="C91" s="292" t="s">
        <v>6282</v>
      </c>
      <c r="D91" s="292"/>
      <c r="E91" s="292"/>
      <c r="F91" s="313" t="s">
        <v>6261</v>
      </c>
      <c r="G91" s="314"/>
      <c r="H91" s="292" t="s">
        <v>6282</v>
      </c>
      <c r="I91" s="292" t="s">
        <v>6257</v>
      </c>
      <c r="J91" s="292">
        <v>50</v>
      </c>
      <c r="K91" s="304"/>
    </row>
    <row r="92" spans="2:11" s="1" customFormat="1" ht="15" customHeight="1">
      <c r="B92" s="315"/>
      <c r="C92" s="292" t="s">
        <v>6283</v>
      </c>
      <c r="D92" s="292"/>
      <c r="E92" s="292"/>
      <c r="F92" s="313" t="s">
        <v>6261</v>
      </c>
      <c r="G92" s="314"/>
      <c r="H92" s="292" t="s">
        <v>6284</v>
      </c>
      <c r="I92" s="292" t="s">
        <v>6257</v>
      </c>
      <c r="J92" s="292">
        <v>255</v>
      </c>
      <c r="K92" s="304"/>
    </row>
    <row r="93" spans="2:11" s="1" customFormat="1" ht="15" customHeight="1">
      <c r="B93" s="315"/>
      <c r="C93" s="292" t="s">
        <v>6285</v>
      </c>
      <c r="D93" s="292"/>
      <c r="E93" s="292"/>
      <c r="F93" s="313" t="s">
        <v>6255</v>
      </c>
      <c r="G93" s="314"/>
      <c r="H93" s="292" t="s">
        <v>6286</v>
      </c>
      <c r="I93" s="292" t="s">
        <v>6287</v>
      </c>
      <c r="J93" s="292"/>
      <c r="K93" s="304"/>
    </row>
    <row r="94" spans="2:11" s="1" customFormat="1" ht="15" customHeight="1">
      <c r="B94" s="315"/>
      <c r="C94" s="292" t="s">
        <v>6288</v>
      </c>
      <c r="D94" s="292"/>
      <c r="E94" s="292"/>
      <c r="F94" s="313" t="s">
        <v>6255</v>
      </c>
      <c r="G94" s="314"/>
      <c r="H94" s="292" t="s">
        <v>6289</v>
      </c>
      <c r="I94" s="292" t="s">
        <v>6290</v>
      </c>
      <c r="J94" s="292"/>
      <c r="K94" s="304"/>
    </row>
    <row r="95" spans="2:11" s="1" customFormat="1" ht="15" customHeight="1">
      <c r="B95" s="315"/>
      <c r="C95" s="292" t="s">
        <v>6291</v>
      </c>
      <c r="D95" s="292"/>
      <c r="E95" s="292"/>
      <c r="F95" s="313" t="s">
        <v>6255</v>
      </c>
      <c r="G95" s="314"/>
      <c r="H95" s="292" t="s">
        <v>6291</v>
      </c>
      <c r="I95" s="292" t="s">
        <v>6290</v>
      </c>
      <c r="J95" s="292"/>
      <c r="K95" s="304"/>
    </row>
    <row r="96" spans="2:11" s="1" customFormat="1" ht="15" customHeight="1">
      <c r="B96" s="315"/>
      <c r="C96" s="292" t="s">
        <v>39</v>
      </c>
      <c r="D96" s="292"/>
      <c r="E96" s="292"/>
      <c r="F96" s="313" t="s">
        <v>6255</v>
      </c>
      <c r="G96" s="314"/>
      <c r="H96" s="292" t="s">
        <v>6292</v>
      </c>
      <c r="I96" s="292" t="s">
        <v>6290</v>
      </c>
      <c r="J96" s="292"/>
      <c r="K96" s="304"/>
    </row>
    <row r="97" spans="2:11" s="1" customFormat="1" ht="15" customHeight="1">
      <c r="B97" s="315"/>
      <c r="C97" s="292" t="s">
        <v>49</v>
      </c>
      <c r="D97" s="292"/>
      <c r="E97" s="292"/>
      <c r="F97" s="313" t="s">
        <v>6255</v>
      </c>
      <c r="G97" s="314"/>
      <c r="H97" s="292" t="s">
        <v>6293</v>
      </c>
      <c r="I97" s="292" t="s">
        <v>6290</v>
      </c>
      <c r="J97" s="292"/>
      <c r="K97" s="304"/>
    </row>
    <row r="98" spans="2:11" s="1" customFormat="1" ht="15" customHeight="1">
      <c r="B98" s="318"/>
      <c r="C98" s="319"/>
      <c r="D98" s="319"/>
      <c r="E98" s="319"/>
      <c r="F98" s="319"/>
      <c r="G98" s="319"/>
      <c r="H98" s="319"/>
      <c r="I98" s="319"/>
      <c r="J98" s="319"/>
      <c r="K98" s="320"/>
    </row>
    <row r="99" spans="2:11" s="1" customFormat="1" ht="18.75" customHeight="1">
      <c r="B99" s="321"/>
      <c r="C99" s="322"/>
      <c r="D99" s="322"/>
      <c r="E99" s="322"/>
      <c r="F99" s="322"/>
      <c r="G99" s="322"/>
      <c r="H99" s="322"/>
      <c r="I99" s="322"/>
      <c r="J99" s="322"/>
      <c r="K99" s="321"/>
    </row>
    <row r="100" spans="2:11" s="1" customFormat="1" ht="18.75" customHeight="1">
      <c r="B100" s="299"/>
      <c r="C100" s="299"/>
      <c r="D100" s="299"/>
      <c r="E100" s="299"/>
      <c r="F100" s="299"/>
      <c r="G100" s="299"/>
      <c r="H100" s="299"/>
      <c r="I100" s="299"/>
      <c r="J100" s="299"/>
      <c r="K100" s="299"/>
    </row>
    <row r="101" spans="2:11" s="1" customFormat="1" ht="7.5" customHeight="1">
      <c r="B101" s="300"/>
      <c r="C101" s="301"/>
      <c r="D101" s="301"/>
      <c r="E101" s="301"/>
      <c r="F101" s="301"/>
      <c r="G101" s="301"/>
      <c r="H101" s="301"/>
      <c r="I101" s="301"/>
      <c r="J101" s="301"/>
      <c r="K101" s="302"/>
    </row>
    <row r="102" spans="2:11" s="1" customFormat="1" ht="45" customHeight="1">
      <c r="B102" s="303"/>
      <c r="C102" s="419" t="s">
        <v>6294</v>
      </c>
      <c r="D102" s="419"/>
      <c r="E102" s="419"/>
      <c r="F102" s="419"/>
      <c r="G102" s="419"/>
      <c r="H102" s="419"/>
      <c r="I102" s="419"/>
      <c r="J102" s="419"/>
      <c r="K102" s="304"/>
    </row>
    <row r="103" spans="2:11" s="1" customFormat="1" ht="17.25" customHeight="1">
      <c r="B103" s="303"/>
      <c r="C103" s="305" t="s">
        <v>6249</v>
      </c>
      <c r="D103" s="305"/>
      <c r="E103" s="305"/>
      <c r="F103" s="305" t="s">
        <v>6250</v>
      </c>
      <c r="G103" s="306"/>
      <c r="H103" s="305" t="s">
        <v>55</v>
      </c>
      <c r="I103" s="305" t="s">
        <v>58</v>
      </c>
      <c r="J103" s="305" t="s">
        <v>6251</v>
      </c>
      <c r="K103" s="304"/>
    </row>
    <row r="104" spans="2:11" s="1" customFormat="1" ht="17.25" customHeight="1">
      <c r="B104" s="303"/>
      <c r="C104" s="307" t="s">
        <v>6252</v>
      </c>
      <c r="D104" s="307"/>
      <c r="E104" s="307"/>
      <c r="F104" s="308" t="s">
        <v>6253</v>
      </c>
      <c r="G104" s="309"/>
      <c r="H104" s="307"/>
      <c r="I104" s="307"/>
      <c r="J104" s="307" t="s">
        <v>6254</v>
      </c>
      <c r="K104" s="304"/>
    </row>
    <row r="105" spans="2:11" s="1" customFormat="1" ht="5.25" customHeight="1">
      <c r="B105" s="303"/>
      <c r="C105" s="305"/>
      <c r="D105" s="305"/>
      <c r="E105" s="305"/>
      <c r="F105" s="305"/>
      <c r="G105" s="323"/>
      <c r="H105" s="305"/>
      <c r="I105" s="305"/>
      <c r="J105" s="305"/>
      <c r="K105" s="304"/>
    </row>
    <row r="106" spans="2:11" s="1" customFormat="1" ht="15" customHeight="1">
      <c r="B106" s="303"/>
      <c r="C106" s="292" t="s">
        <v>54</v>
      </c>
      <c r="D106" s="312"/>
      <c r="E106" s="312"/>
      <c r="F106" s="313" t="s">
        <v>6255</v>
      </c>
      <c r="G106" s="292"/>
      <c r="H106" s="292" t="s">
        <v>6295</v>
      </c>
      <c r="I106" s="292" t="s">
        <v>6257</v>
      </c>
      <c r="J106" s="292">
        <v>20</v>
      </c>
      <c r="K106" s="304"/>
    </row>
    <row r="107" spans="2:11" s="1" customFormat="1" ht="15" customHeight="1">
      <c r="B107" s="303"/>
      <c r="C107" s="292" t="s">
        <v>6258</v>
      </c>
      <c r="D107" s="292"/>
      <c r="E107" s="292"/>
      <c r="F107" s="313" t="s">
        <v>6255</v>
      </c>
      <c r="G107" s="292"/>
      <c r="H107" s="292" t="s">
        <v>6295</v>
      </c>
      <c r="I107" s="292" t="s">
        <v>6257</v>
      </c>
      <c r="J107" s="292">
        <v>120</v>
      </c>
      <c r="K107" s="304"/>
    </row>
    <row r="108" spans="2:11" s="1" customFormat="1" ht="15" customHeight="1">
      <c r="B108" s="315"/>
      <c r="C108" s="292" t="s">
        <v>6260</v>
      </c>
      <c r="D108" s="292"/>
      <c r="E108" s="292"/>
      <c r="F108" s="313" t="s">
        <v>6261</v>
      </c>
      <c r="G108" s="292"/>
      <c r="H108" s="292" t="s">
        <v>6295</v>
      </c>
      <c r="I108" s="292" t="s">
        <v>6257</v>
      </c>
      <c r="J108" s="292">
        <v>50</v>
      </c>
      <c r="K108" s="304"/>
    </row>
    <row r="109" spans="2:11" s="1" customFormat="1" ht="15" customHeight="1">
      <c r="B109" s="315"/>
      <c r="C109" s="292" t="s">
        <v>6263</v>
      </c>
      <c r="D109" s="292"/>
      <c r="E109" s="292"/>
      <c r="F109" s="313" t="s">
        <v>6255</v>
      </c>
      <c r="G109" s="292"/>
      <c r="H109" s="292" t="s">
        <v>6295</v>
      </c>
      <c r="I109" s="292" t="s">
        <v>6265</v>
      </c>
      <c r="J109" s="292"/>
      <c r="K109" s="304"/>
    </row>
    <row r="110" spans="2:11" s="1" customFormat="1" ht="15" customHeight="1">
      <c r="B110" s="315"/>
      <c r="C110" s="292" t="s">
        <v>6274</v>
      </c>
      <c r="D110" s="292"/>
      <c r="E110" s="292"/>
      <c r="F110" s="313" t="s">
        <v>6261</v>
      </c>
      <c r="G110" s="292"/>
      <c r="H110" s="292" t="s">
        <v>6295</v>
      </c>
      <c r="I110" s="292" t="s">
        <v>6257</v>
      </c>
      <c r="J110" s="292">
        <v>50</v>
      </c>
      <c r="K110" s="304"/>
    </row>
    <row r="111" spans="2:11" s="1" customFormat="1" ht="15" customHeight="1">
      <c r="B111" s="315"/>
      <c r="C111" s="292" t="s">
        <v>6282</v>
      </c>
      <c r="D111" s="292"/>
      <c r="E111" s="292"/>
      <c r="F111" s="313" t="s">
        <v>6261</v>
      </c>
      <c r="G111" s="292"/>
      <c r="H111" s="292" t="s">
        <v>6295</v>
      </c>
      <c r="I111" s="292" t="s">
        <v>6257</v>
      </c>
      <c r="J111" s="292">
        <v>50</v>
      </c>
      <c r="K111" s="304"/>
    </row>
    <row r="112" spans="2:11" s="1" customFormat="1" ht="15" customHeight="1">
      <c r="B112" s="315"/>
      <c r="C112" s="292" t="s">
        <v>6280</v>
      </c>
      <c r="D112" s="292"/>
      <c r="E112" s="292"/>
      <c r="F112" s="313" t="s">
        <v>6261</v>
      </c>
      <c r="G112" s="292"/>
      <c r="H112" s="292" t="s">
        <v>6295</v>
      </c>
      <c r="I112" s="292" t="s">
        <v>6257</v>
      </c>
      <c r="J112" s="292">
        <v>50</v>
      </c>
      <c r="K112" s="304"/>
    </row>
    <row r="113" spans="2:11" s="1" customFormat="1" ht="15" customHeight="1">
      <c r="B113" s="315"/>
      <c r="C113" s="292" t="s">
        <v>54</v>
      </c>
      <c r="D113" s="292"/>
      <c r="E113" s="292"/>
      <c r="F113" s="313" t="s">
        <v>6255</v>
      </c>
      <c r="G113" s="292"/>
      <c r="H113" s="292" t="s">
        <v>6296</v>
      </c>
      <c r="I113" s="292" t="s">
        <v>6257</v>
      </c>
      <c r="J113" s="292">
        <v>20</v>
      </c>
      <c r="K113" s="304"/>
    </row>
    <row r="114" spans="2:11" s="1" customFormat="1" ht="15" customHeight="1">
      <c r="B114" s="315"/>
      <c r="C114" s="292" t="s">
        <v>6297</v>
      </c>
      <c r="D114" s="292"/>
      <c r="E114" s="292"/>
      <c r="F114" s="313" t="s">
        <v>6255</v>
      </c>
      <c r="G114" s="292"/>
      <c r="H114" s="292" t="s">
        <v>6298</v>
      </c>
      <c r="I114" s="292" t="s">
        <v>6257</v>
      </c>
      <c r="J114" s="292">
        <v>120</v>
      </c>
      <c r="K114" s="304"/>
    </row>
    <row r="115" spans="2:11" s="1" customFormat="1" ht="15" customHeight="1">
      <c r="B115" s="315"/>
      <c r="C115" s="292" t="s">
        <v>39</v>
      </c>
      <c r="D115" s="292"/>
      <c r="E115" s="292"/>
      <c r="F115" s="313" t="s">
        <v>6255</v>
      </c>
      <c r="G115" s="292"/>
      <c r="H115" s="292" t="s">
        <v>6299</v>
      </c>
      <c r="I115" s="292" t="s">
        <v>6290</v>
      </c>
      <c r="J115" s="292"/>
      <c r="K115" s="304"/>
    </row>
    <row r="116" spans="2:11" s="1" customFormat="1" ht="15" customHeight="1">
      <c r="B116" s="315"/>
      <c r="C116" s="292" t="s">
        <v>49</v>
      </c>
      <c r="D116" s="292"/>
      <c r="E116" s="292"/>
      <c r="F116" s="313" t="s">
        <v>6255</v>
      </c>
      <c r="G116" s="292"/>
      <c r="H116" s="292" t="s">
        <v>6300</v>
      </c>
      <c r="I116" s="292" t="s">
        <v>6290</v>
      </c>
      <c r="J116" s="292"/>
      <c r="K116" s="304"/>
    </row>
    <row r="117" spans="2:11" s="1" customFormat="1" ht="15" customHeight="1">
      <c r="B117" s="315"/>
      <c r="C117" s="292" t="s">
        <v>58</v>
      </c>
      <c r="D117" s="292"/>
      <c r="E117" s="292"/>
      <c r="F117" s="313" t="s">
        <v>6255</v>
      </c>
      <c r="G117" s="292"/>
      <c r="H117" s="292" t="s">
        <v>6301</v>
      </c>
      <c r="I117" s="292" t="s">
        <v>6302</v>
      </c>
      <c r="J117" s="292"/>
      <c r="K117" s="304"/>
    </row>
    <row r="118" spans="2:11" s="1" customFormat="1" ht="15" customHeight="1">
      <c r="B118" s="318"/>
      <c r="C118" s="324"/>
      <c r="D118" s="324"/>
      <c r="E118" s="324"/>
      <c r="F118" s="324"/>
      <c r="G118" s="324"/>
      <c r="H118" s="324"/>
      <c r="I118" s="324"/>
      <c r="J118" s="324"/>
      <c r="K118" s="320"/>
    </row>
    <row r="119" spans="2:11" s="1" customFormat="1" ht="18.75" customHeight="1">
      <c r="B119" s="325"/>
      <c r="C119" s="326"/>
      <c r="D119" s="326"/>
      <c r="E119" s="326"/>
      <c r="F119" s="327"/>
      <c r="G119" s="326"/>
      <c r="H119" s="326"/>
      <c r="I119" s="326"/>
      <c r="J119" s="326"/>
      <c r="K119" s="325"/>
    </row>
    <row r="120" spans="2:11" s="1" customFormat="1" ht="18.75" customHeight="1">
      <c r="B120" s="299"/>
      <c r="C120" s="299"/>
      <c r="D120" s="299"/>
      <c r="E120" s="299"/>
      <c r="F120" s="299"/>
      <c r="G120" s="299"/>
      <c r="H120" s="299"/>
      <c r="I120" s="299"/>
      <c r="J120" s="299"/>
      <c r="K120" s="299"/>
    </row>
    <row r="121" spans="2:11" s="1" customFormat="1" ht="7.5" customHeight="1">
      <c r="B121" s="328"/>
      <c r="C121" s="329"/>
      <c r="D121" s="329"/>
      <c r="E121" s="329"/>
      <c r="F121" s="329"/>
      <c r="G121" s="329"/>
      <c r="H121" s="329"/>
      <c r="I121" s="329"/>
      <c r="J121" s="329"/>
      <c r="K121" s="330"/>
    </row>
    <row r="122" spans="2:11" s="1" customFormat="1" ht="45" customHeight="1">
      <c r="B122" s="331"/>
      <c r="C122" s="420" t="s">
        <v>6303</v>
      </c>
      <c r="D122" s="420"/>
      <c r="E122" s="420"/>
      <c r="F122" s="420"/>
      <c r="G122" s="420"/>
      <c r="H122" s="420"/>
      <c r="I122" s="420"/>
      <c r="J122" s="420"/>
      <c r="K122" s="332"/>
    </row>
    <row r="123" spans="2:11" s="1" customFormat="1" ht="17.25" customHeight="1">
      <c r="B123" s="333"/>
      <c r="C123" s="305" t="s">
        <v>6249</v>
      </c>
      <c r="D123" s="305"/>
      <c r="E123" s="305"/>
      <c r="F123" s="305" t="s">
        <v>6250</v>
      </c>
      <c r="G123" s="306"/>
      <c r="H123" s="305" t="s">
        <v>55</v>
      </c>
      <c r="I123" s="305" t="s">
        <v>58</v>
      </c>
      <c r="J123" s="305" t="s">
        <v>6251</v>
      </c>
      <c r="K123" s="334"/>
    </row>
    <row r="124" spans="2:11" s="1" customFormat="1" ht="17.25" customHeight="1">
      <c r="B124" s="333"/>
      <c r="C124" s="307" t="s">
        <v>6252</v>
      </c>
      <c r="D124" s="307"/>
      <c r="E124" s="307"/>
      <c r="F124" s="308" t="s">
        <v>6253</v>
      </c>
      <c r="G124" s="309"/>
      <c r="H124" s="307"/>
      <c r="I124" s="307"/>
      <c r="J124" s="307" t="s">
        <v>6254</v>
      </c>
      <c r="K124" s="334"/>
    </row>
    <row r="125" spans="2:11" s="1" customFormat="1" ht="5.25" customHeight="1">
      <c r="B125" s="335"/>
      <c r="C125" s="310"/>
      <c r="D125" s="310"/>
      <c r="E125" s="310"/>
      <c r="F125" s="310"/>
      <c r="G125" s="336"/>
      <c r="H125" s="310"/>
      <c r="I125" s="310"/>
      <c r="J125" s="310"/>
      <c r="K125" s="337"/>
    </row>
    <row r="126" spans="2:11" s="1" customFormat="1" ht="15" customHeight="1">
      <c r="B126" s="335"/>
      <c r="C126" s="292" t="s">
        <v>6258</v>
      </c>
      <c r="D126" s="312"/>
      <c r="E126" s="312"/>
      <c r="F126" s="313" t="s">
        <v>6255</v>
      </c>
      <c r="G126" s="292"/>
      <c r="H126" s="292" t="s">
        <v>6295</v>
      </c>
      <c r="I126" s="292" t="s">
        <v>6257</v>
      </c>
      <c r="J126" s="292">
        <v>120</v>
      </c>
      <c r="K126" s="338"/>
    </row>
    <row r="127" spans="2:11" s="1" customFormat="1" ht="15" customHeight="1">
      <c r="B127" s="335"/>
      <c r="C127" s="292" t="s">
        <v>6304</v>
      </c>
      <c r="D127" s="292"/>
      <c r="E127" s="292"/>
      <c r="F127" s="313" t="s">
        <v>6255</v>
      </c>
      <c r="G127" s="292"/>
      <c r="H127" s="292" t="s">
        <v>6305</v>
      </c>
      <c r="I127" s="292" t="s">
        <v>6257</v>
      </c>
      <c r="J127" s="292" t="s">
        <v>6306</v>
      </c>
      <c r="K127" s="338"/>
    </row>
    <row r="128" spans="2:11" s="1" customFormat="1" ht="15" customHeight="1">
      <c r="B128" s="335"/>
      <c r="C128" s="292" t="s">
        <v>85</v>
      </c>
      <c r="D128" s="292"/>
      <c r="E128" s="292"/>
      <c r="F128" s="313" t="s">
        <v>6255</v>
      </c>
      <c r="G128" s="292"/>
      <c r="H128" s="292" t="s">
        <v>6307</v>
      </c>
      <c r="I128" s="292" t="s">
        <v>6257</v>
      </c>
      <c r="J128" s="292" t="s">
        <v>6306</v>
      </c>
      <c r="K128" s="338"/>
    </row>
    <row r="129" spans="2:11" s="1" customFormat="1" ht="15" customHeight="1">
      <c r="B129" s="335"/>
      <c r="C129" s="292" t="s">
        <v>6266</v>
      </c>
      <c r="D129" s="292"/>
      <c r="E129" s="292"/>
      <c r="F129" s="313" t="s">
        <v>6261</v>
      </c>
      <c r="G129" s="292"/>
      <c r="H129" s="292" t="s">
        <v>6267</v>
      </c>
      <c r="I129" s="292" t="s">
        <v>6257</v>
      </c>
      <c r="J129" s="292">
        <v>15</v>
      </c>
      <c r="K129" s="338"/>
    </row>
    <row r="130" spans="2:11" s="1" customFormat="1" ht="15" customHeight="1">
      <c r="B130" s="335"/>
      <c r="C130" s="316" t="s">
        <v>6268</v>
      </c>
      <c r="D130" s="316"/>
      <c r="E130" s="316"/>
      <c r="F130" s="317" t="s">
        <v>6261</v>
      </c>
      <c r="G130" s="316"/>
      <c r="H130" s="316" t="s">
        <v>6269</v>
      </c>
      <c r="I130" s="316" t="s">
        <v>6257</v>
      </c>
      <c r="J130" s="316">
        <v>15</v>
      </c>
      <c r="K130" s="338"/>
    </row>
    <row r="131" spans="2:11" s="1" customFormat="1" ht="15" customHeight="1">
      <c r="B131" s="335"/>
      <c r="C131" s="316" t="s">
        <v>6270</v>
      </c>
      <c r="D131" s="316"/>
      <c r="E131" s="316"/>
      <c r="F131" s="317" t="s">
        <v>6261</v>
      </c>
      <c r="G131" s="316"/>
      <c r="H131" s="316" t="s">
        <v>6271</v>
      </c>
      <c r="I131" s="316" t="s">
        <v>6257</v>
      </c>
      <c r="J131" s="316">
        <v>20</v>
      </c>
      <c r="K131" s="338"/>
    </row>
    <row r="132" spans="2:11" s="1" customFormat="1" ht="15" customHeight="1">
      <c r="B132" s="335"/>
      <c r="C132" s="316" t="s">
        <v>6272</v>
      </c>
      <c r="D132" s="316"/>
      <c r="E132" s="316"/>
      <c r="F132" s="317" t="s">
        <v>6261</v>
      </c>
      <c r="G132" s="316"/>
      <c r="H132" s="316" t="s">
        <v>6273</v>
      </c>
      <c r="I132" s="316" t="s">
        <v>6257</v>
      </c>
      <c r="J132" s="316">
        <v>20</v>
      </c>
      <c r="K132" s="338"/>
    </row>
    <row r="133" spans="2:11" s="1" customFormat="1" ht="15" customHeight="1">
      <c r="B133" s="335"/>
      <c r="C133" s="292" t="s">
        <v>6260</v>
      </c>
      <c r="D133" s="292"/>
      <c r="E133" s="292"/>
      <c r="F133" s="313" t="s">
        <v>6261</v>
      </c>
      <c r="G133" s="292"/>
      <c r="H133" s="292" t="s">
        <v>6295</v>
      </c>
      <c r="I133" s="292" t="s">
        <v>6257</v>
      </c>
      <c r="J133" s="292">
        <v>50</v>
      </c>
      <c r="K133" s="338"/>
    </row>
    <row r="134" spans="2:11" s="1" customFormat="1" ht="15" customHeight="1">
      <c r="B134" s="335"/>
      <c r="C134" s="292" t="s">
        <v>6274</v>
      </c>
      <c r="D134" s="292"/>
      <c r="E134" s="292"/>
      <c r="F134" s="313" t="s">
        <v>6261</v>
      </c>
      <c r="G134" s="292"/>
      <c r="H134" s="292" t="s">
        <v>6295</v>
      </c>
      <c r="I134" s="292" t="s">
        <v>6257</v>
      </c>
      <c r="J134" s="292">
        <v>50</v>
      </c>
      <c r="K134" s="338"/>
    </row>
    <row r="135" spans="2:11" s="1" customFormat="1" ht="15" customHeight="1">
      <c r="B135" s="335"/>
      <c r="C135" s="292" t="s">
        <v>6280</v>
      </c>
      <c r="D135" s="292"/>
      <c r="E135" s="292"/>
      <c r="F135" s="313" t="s">
        <v>6261</v>
      </c>
      <c r="G135" s="292"/>
      <c r="H135" s="292" t="s">
        <v>6295</v>
      </c>
      <c r="I135" s="292" t="s">
        <v>6257</v>
      </c>
      <c r="J135" s="292">
        <v>50</v>
      </c>
      <c r="K135" s="338"/>
    </row>
    <row r="136" spans="2:11" s="1" customFormat="1" ht="15" customHeight="1">
      <c r="B136" s="335"/>
      <c r="C136" s="292" t="s">
        <v>6282</v>
      </c>
      <c r="D136" s="292"/>
      <c r="E136" s="292"/>
      <c r="F136" s="313" t="s">
        <v>6261</v>
      </c>
      <c r="G136" s="292"/>
      <c r="H136" s="292" t="s">
        <v>6295</v>
      </c>
      <c r="I136" s="292" t="s">
        <v>6257</v>
      </c>
      <c r="J136" s="292">
        <v>50</v>
      </c>
      <c r="K136" s="338"/>
    </row>
    <row r="137" spans="2:11" s="1" customFormat="1" ht="15" customHeight="1">
      <c r="B137" s="335"/>
      <c r="C137" s="292" t="s">
        <v>6283</v>
      </c>
      <c r="D137" s="292"/>
      <c r="E137" s="292"/>
      <c r="F137" s="313" t="s">
        <v>6261</v>
      </c>
      <c r="G137" s="292"/>
      <c r="H137" s="292" t="s">
        <v>6308</v>
      </c>
      <c r="I137" s="292" t="s">
        <v>6257</v>
      </c>
      <c r="J137" s="292">
        <v>255</v>
      </c>
      <c r="K137" s="338"/>
    </row>
    <row r="138" spans="2:11" s="1" customFormat="1" ht="15" customHeight="1">
      <c r="B138" s="335"/>
      <c r="C138" s="292" t="s">
        <v>6285</v>
      </c>
      <c r="D138" s="292"/>
      <c r="E138" s="292"/>
      <c r="F138" s="313" t="s">
        <v>6255</v>
      </c>
      <c r="G138" s="292"/>
      <c r="H138" s="292" t="s">
        <v>6309</v>
      </c>
      <c r="I138" s="292" t="s">
        <v>6287</v>
      </c>
      <c r="J138" s="292"/>
      <c r="K138" s="338"/>
    </row>
    <row r="139" spans="2:11" s="1" customFormat="1" ht="15" customHeight="1">
      <c r="B139" s="335"/>
      <c r="C139" s="292" t="s">
        <v>6288</v>
      </c>
      <c r="D139" s="292"/>
      <c r="E139" s="292"/>
      <c r="F139" s="313" t="s">
        <v>6255</v>
      </c>
      <c r="G139" s="292"/>
      <c r="H139" s="292" t="s">
        <v>6310</v>
      </c>
      <c r="I139" s="292" t="s">
        <v>6290</v>
      </c>
      <c r="J139" s="292"/>
      <c r="K139" s="338"/>
    </row>
    <row r="140" spans="2:11" s="1" customFormat="1" ht="15" customHeight="1">
      <c r="B140" s="335"/>
      <c r="C140" s="292" t="s">
        <v>6291</v>
      </c>
      <c r="D140" s="292"/>
      <c r="E140" s="292"/>
      <c r="F140" s="313" t="s">
        <v>6255</v>
      </c>
      <c r="G140" s="292"/>
      <c r="H140" s="292" t="s">
        <v>6291</v>
      </c>
      <c r="I140" s="292" t="s">
        <v>6290</v>
      </c>
      <c r="J140" s="292"/>
      <c r="K140" s="338"/>
    </row>
    <row r="141" spans="2:11" s="1" customFormat="1" ht="15" customHeight="1">
      <c r="B141" s="335"/>
      <c r="C141" s="292" t="s">
        <v>39</v>
      </c>
      <c r="D141" s="292"/>
      <c r="E141" s="292"/>
      <c r="F141" s="313" t="s">
        <v>6255</v>
      </c>
      <c r="G141" s="292"/>
      <c r="H141" s="292" t="s">
        <v>6311</v>
      </c>
      <c r="I141" s="292" t="s">
        <v>6290</v>
      </c>
      <c r="J141" s="292"/>
      <c r="K141" s="338"/>
    </row>
    <row r="142" spans="2:11" s="1" customFormat="1" ht="15" customHeight="1">
      <c r="B142" s="335"/>
      <c r="C142" s="292" t="s">
        <v>6312</v>
      </c>
      <c r="D142" s="292"/>
      <c r="E142" s="292"/>
      <c r="F142" s="313" t="s">
        <v>6255</v>
      </c>
      <c r="G142" s="292"/>
      <c r="H142" s="292" t="s">
        <v>6313</v>
      </c>
      <c r="I142" s="292" t="s">
        <v>6290</v>
      </c>
      <c r="J142" s="292"/>
      <c r="K142" s="338"/>
    </row>
    <row r="143" spans="2:11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pans="2:11" s="1" customFormat="1" ht="18.75" customHeight="1">
      <c r="B144" s="326"/>
      <c r="C144" s="326"/>
      <c r="D144" s="326"/>
      <c r="E144" s="326"/>
      <c r="F144" s="327"/>
      <c r="G144" s="326"/>
      <c r="H144" s="326"/>
      <c r="I144" s="326"/>
      <c r="J144" s="326"/>
      <c r="K144" s="326"/>
    </row>
    <row r="145" spans="2:11" s="1" customFormat="1" ht="18.75" customHeight="1">
      <c r="B145" s="299"/>
      <c r="C145" s="299"/>
      <c r="D145" s="299"/>
      <c r="E145" s="299"/>
      <c r="F145" s="299"/>
      <c r="G145" s="299"/>
      <c r="H145" s="299"/>
      <c r="I145" s="299"/>
      <c r="J145" s="299"/>
      <c r="K145" s="299"/>
    </row>
    <row r="146" spans="2:11" s="1" customFormat="1" ht="7.5" customHeight="1">
      <c r="B146" s="300"/>
      <c r="C146" s="301"/>
      <c r="D146" s="301"/>
      <c r="E146" s="301"/>
      <c r="F146" s="301"/>
      <c r="G146" s="301"/>
      <c r="H146" s="301"/>
      <c r="I146" s="301"/>
      <c r="J146" s="301"/>
      <c r="K146" s="302"/>
    </row>
    <row r="147" spans="2:11" s="1" customFormat="1" ht="45" customHeight="1">
      <c r="B147" s="303"/>
      <c r="C147" s="419" t="s">
        <v>6314</v>
      </c>
      <c r="D147" s="419"/>
      <c r="E147" s="419"/>
      <c r="F147" s="419"/>
      <c r="G147" s="419"/>
      <c r="H147" s="419"/>
      <c r="I147" s="419"/>
      <c r="J147" s="419"/>
      <c r="K147" s="304"/>
    </row>
    <row r="148" spans="2:11" s="1" customFormat="1" ht="17.25" customHeight="1">
      <c r="B148" s="303"/>
      <c r="C148" s="305" t="s">
        <v>6249</v>
      </c>
      <c r="D148" s="305"/>
      <c r="E148" s="305"/>
      <c r="F148" s="305" t="s">
        <v>6250</v>
      </c>
      <c r="G148" s="306"/>
      <c r="H148" s="305" t="s">
        <v>55</v>
      </c>
      <c r="I148" s="305" t="s">
        <v>58</v>
      </c>
      <c r="J148" s="305" t="s">
        <v>6251</v>
      </c>
      <c r="K148" s="304"/>
    </row>
    <row r="149" spans="2:11" s="1" customFormat="1" ht="17.25" customHeight="1">
      <c r="B149" s="303"/>
      <c r="C149" s="307" t="s">
        <v>6252</v>
      </c>
      <c r="D149" s="307"/>
      <c r="E149" s="307"/>
      <c r="F149" s="308" t="s">
        <v>6253</v>
      </c>
      <c r="G149" s="309"/>
      <c r="H149" s="307"/>
      <c r="I149" s="307"/>
      <c r="J149" s="307" t="s">
        <v>6254</v>
      </c>
      <c r="K149" s="304"/>
    </row>
    <row r="150" spans="2:11" s="1" customFormat="1" ht="5.25" customHeight="1">
      <c r="B150" s="315"/>
      <c r="C150" s="310"/>
      <c r="D150" s="310"/>
      <c r="E150" s="310"/>
      <c r="F150" s="310"/>
      <c r="G150" s="311"/>
      <c r="H150" s="310"/>
      <c r="I150" s="310"/>
      <c r="J150" s="310"/>
      <c r="K150" s="338"/>
    </row>
    <row r="151" spans="2:11" s="1" customFormat="1" ht="15" customHeight="1">
      <c r="B151" s="315"/>
      <c r="C151" s="342" t="s">
        <v>6258</v>
      </c>
      <c r="D151" s="292"/>
      <c r="E151" s="292"/>
      <c r="F151" s="343" t="s">
        <v>6255</v>
      </c>
      <c r="G151" s="292"/>
      <c r="H151" s="342" t="s">
        <v>6295</v>
      </c>
      <c r="I151" s="342" t="s">
        <v>6257</v>
      </c>
      <c r="J151" s="342">
        <v>120</v>
      </c>
      <c r="K151" s="338"/>
    </row>
    <row r="152" spans="2:11" s="1" customFormat="1" ht="15" customHeight="1">
      <c r="B152" s="315"/>
      <c r="C152" s="342" t="s">
        <v>6304</v>
      </c>
      <c r="D152" s="292"/>
      <c r="E152" s="292"/>
      <c r="F152" s="343" t="s">
        <v>6255</v>
      </c>
      <c r="G152" s="292"/>
      <c r="H152" s="342" t="s">
        <v>6315</v>
      </c>
      <c r="I152" s="342" t="s">
        <v>6257</v>
      </c>
      <c r="J152" s="342" t="s">
        <v>6306</v>
      </c>
      <c r="K152" s="338"/>
    </row>
    <row r="153" spans="2:11" s="1" customFormat="1" ht="15" customHeight="1">
      <c r="B153" s="315"/>
      <c r="C153" s="342" t="s">
        <v>85</v>
      </c>
      <c r="D153" s="292"/>
      <c r="E153" s="292"/>
      <c r="F153" s="343" t="s">
        <v>6255</v>
      </c>
      <c r="G153" s="292"/>
      <c r="H153" s="342" t="s">
        <v>6316</v>
      </c>
      <c r="I153" s="342" t="s">
        <v>6257</v>
      </c>
      <c r="J153" s="342" t="s">
        <v>6306</v>
      </c>
      <c r="K153" s="338"/>
    </row>
    <row r="154" spans="2:11" s="1" customFormat="1" ht="15" customHeight="1">
      <c r="B154" s="315"/>
      <c r="C154" s="342" t="s">
        <v>6260</v>
      </c>
      <c r="D154" s="292"/>
      <c r="E154" s="292"/>
      <c r="F154" s="343" t="s">
        <v>6261</v>
      </c>
      <c r="G154" s="292"/>
      <c r="H154" s="342" t="s">
        <v>6295</v>
      </c>
      <c r="I154" s="342" t="s">
        <v>6257</v>
      </c>
      <c r="J154" s="342">
        <v>50</v>
      </c>
      <c r="K154" s="338"/>
    </row>
    <row r="155" spans="2:11" s="1" customFormat="1" ht="15" customHeight="1">
      <c r="B155" s="315"/>
      <c r="C155" s="342" t="s">
        <v>6263</v>
      </c>
      <c r="D155" s="292"/>
      <c r="E155" s="292"/>
      <c r="F155" s="343" t="s">
        <v>6255</v>
      </c>
      <c r="G155" s="292"/>
      <c r="H155" s="342" t="s">
        <v>6295</v>
      </c>
      <c r="I155" s="342" t="s">
        <v>6265</v>
      </c>
      <c r="J155" s="342"/>
      <c r="K155" s="338"/>
    </row>
    <row r="156" spans="2:11" s="1" customFormat="1" ht="15" customHeight="1">
      <c r="B156" s="315"/>
      <c r="C156" s="342" t="s">
        <v>6274</v>
      </c>
      <c r="D156" s="292"/>
      <c r="E156" s="292"/>
      <c r="F156" s="343" t="s">
        <v>6261</v>
      </c>
      <c r="G156" s="292"/>
      <c r="H156" s="342" t="s">
        <v>6295</v>
      </c>
      <c r="I156" s="342" t="s">
        <v>6257</v>
      </c>
      <c r="J156" s="342">
        <v>50</v>
      </c>
      <c r="K156" s="338"/>
    </row>
    <row r="157" spans="2:11" s="1" customFormat="1" ht="15" customHeight="1">
      <c r="B157" s="315"/>
      <c r="C157" s="342" t="s">
        <v>6282</v>
      </c>
      <c r="D157" s="292"/>
      <c r="E157" s="292"/>
      <c r="F157" s="343" t="s">
        <v>6261</v>
      </c>
      <c r="G157" s="292"/>
      <c r="H157" s="342" t="s">
        <v>6295</v>
      </c>
      <c r="I157" s="342" t="s">
        <v>6257</v>
      </c>
      <c r="J157" s="342">
        <v>50</v>
      </c>
      <c r="K157" s="338"/>
    </row>
    <row r="158" spans="2:11" s="1" customFormat="1" ht="15" customHeight="1">
      <c r="B158" s="315"/>
      <c r="C158" s="342" t="s">
        <v>6280</v>
      </c>
      <c r="D158" s="292"/>
      <c r="E158" s="292"/>
      <c r="F158" s="343" t="s">
        <v>6261</v>
      </c>
      <c r="G158" s="292"/>
      <c r="H158" s="342" t="s">
        <v>6295</v>
      </c>
      <c r="I158" s="342" t="s">
        <v>6257</v>
      </c>
      <c r="J158" s="342">
        <v>50</v>
      </c>
      <c r="K158" s="338"/>
    </row>
    <row r="159" spans="2:11" s="1" customFormat="1" ht="15" customHeight="1">
      <c r="B159" s="315"/>
      <c r="C159" s="342" t="s">
        <v>202</v>
      </c>
      <c r="D159" s="292"/>
      <c r="E159" s="292"/>
      <c r="F159" s="343" t="s">
        <v>6255</v>
      </c>
      <c r="G159" s="292"/>
      <c r="H159" s="342" t="s">
        <v>6317</v>
      </c>
      <c r="I159" s="342" t="s">
        <v>6257</v>
      </c>
      <c r="J159" s="342" t="s">
        <v>6318</v>
      </c>
      <c r="K159" s="338"/>
    </row>
    <row r="160" spans="2:11" s="1" customFormat="1" ht="15" customHeight="1">
      <c r="B160" s="315"/>
      <c r="C160" s="342" t="s">
        <v>6319</v>
      </c>
      <c r="D160" s="292"/>
      <c r="E160" s="292"/>
      <c r="F160" s="343" t="s">
        <v>6255</v>
      </c>
      <c r="G160" s="292"/>
      <c r="H160" s="342" t="s">
        <v>6320</v>
      </c>
      <c r="I160" s="342" t="s">
        <v>6290</v>
      </c>
      <c r="J160" s="342"/>
      <c r="K160" s="338"/>
    </row>
    <row r="161" spans="2:11" s="1" customFormat="1" ht="15" customHeight="1">
      <c r="B161" s="344"/>
      <c r="C161" s="324"/>
      <c r="D161" s="324"/>
      <c r="E161" s="324"/>
      <c r="F161" s="324"/>
      <c r="G161" s="324"/>
      <c r="H161" s="324"/>
      <c r="I161" s="324"/>
      <c r="J161" s="324"/>
      <c r="K161" s="345"/>
    </row>
    <row r="162" spans="2:11" s="1" customFormat="1" ht="18.75" customHeight="1">
      <c r="B162" s="326"/>
      <c r="C162" s="336"/>
      <c r="D162" s="336"/>
      <c r="E162" s="336"/>
      <c r="F162" s="346"/>
      <c r="G162" s="336"/>
      <c r="H162" s="336"/>
      <c r="I162" s="336"/>
      <c r="J162" s="336"/>
      <c r="K162" s="326"/>
    </row>
    <row r="163" spans="2:11" s="1" customFormat="1" ht="18.75" customHeight="1">
      <c r="B163" s="299"/>
      <c r="C163" s="299"/>
      <c r="D163" s="299"/>
      <c r="E163" s="299"/>
      <c r="F163" s="299"/>
      <c r="G163" s="299"/>
      <c r="H163" s="299"/>
      <c r="I163" s="299"/>
      <c r="J163" s="299"/>
      <c r="K163" s="299"/>
    </row>
    <row r="164" spans="2:11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pans="2:11" s="1" customFormat="1" ht="45" customHeight="1">
      <c r="B165" s="284"/>
      <c r="C165" s="420" t="s">
        <v>6321</v>
      </c>
      <c r="D165" s="420"/>
      <c r="E165" s="420"/>
      <c r="F165" s="420"/>
      <c r="G165" s="420"/>
      <c r="H165" s="420"/>
      <c r="I165" s="420"/>
      <c r="J165" s="420"/>
      <c r="K165" s="285"/>
    </row>
    <row r="166" spans="2:11" s="1" customFormat="1" ht="17.25" customHeight="1">
      <c r="B166" s="284"/>
      <c r="C166" s="305" t="s">
        <v>6249</v>
      </c>
      <c r="D166" s="305"/>
      <c r="E166" s="305"/>
      <c r="F166" s="305" t="s">
        <v>6250</v>
      </c>
      <c r="G166" s="347"/>
      <c r="H166" s="348" t="s">
        <v>55</v>
      </c>
      <c r="I166" s="348" t="s">
        <v>58</v>
      </c>
      <c r="J166" s="305" t="s">
        <v>6251</v>
      </c>
      <c r="K166" s="285"/>
    </row>
    <row r="167" spans="2:11" s="1" customFormat="1" ht="17.25" customHeight="1">
      <c r="B167" s="286"/>
      <c r="C167" s="307" t="s">
        <v>6252</v>
      </c>
      <c r="D167" s="307"/>
      <c r="E167" s="307"/>
      <c r="F167" s="308" t="s">
        <v>6253</v>
      </c>
      <c r="G167" s="349"/>
      <c r="H167" s="350"/>
      <c r="I167" s="350"/>
      <c r="J167" s="307" t="s">
        <v>6254</v>
      </c>
      <c r="K167" s="287"/>
    </row>
    <row r="168" spans="2:11" s="1" customFormat="1" ht="5.25" customHeight="1">
      <c r="B168" s="315"/>
      <c r="C168" s="310"/>
      <c r="D168" s="310"/>
      <c r="E168" s="310"/>
      <c r="F168" s="310"/>
      <c r="G168" s="311"/>
      <c r="H168" s="310"/>
      <c r="I168" s="310"/>
      <c r="J168" s="310"/>
      <c r="K168" s="338"/>
    </row>
    <row r="169" spans="2:11" s="1" customFormat="1" ht="15" customHeight="1">
      <c r="B169" s="315"/>
      <c r="C169" s="292" t="s">
        <v>6258</v>
      </c>
      <c r="D169" s="292"/>
      <c r="E169" s="292"/>
      <c r="F169" s="313" t="s">
        <v>6255</v>
      </c>
      <c r="G169" s="292"/>
      <c r="H169" s="292" t="s">
        <v>6295</v>
      </c>
      <c r="I169" s="292" t="s">
        <v>6257</v>
      </c>
      <c r="J169" s="292">
        <v>120</v>
      </c>
      <c r="K169" s="338"/>
    </row>
    <row r="170" spans="2:11" s="1" customFormat="1" ht="15" customHeight="1">
      <c r="B170" s="315"/>
      <c r="C170" s="292" t="s">
        <v>6304</v>
      </c>
      <c r="D170" s="292"/>
      <c r="E170" s="292"/>
      <c r="F170" s="313" t="s">
        <v>6255</v>
      </c>
      <c r="G170" s="292"/>
      <c r="H170" s="292" t="s">
        <v>6305</v>
      </c>
      <c r="I170" s="292" t="s">
        <v>6257</v>
      </c>
      <c r="J170" s="292" t="s">
        <v>6306</v>
      </c>
      <c r="K170" s="338"/>
    </row>
    <row r="171" spans="2:11" s="1" customFormat="1" ht="15" customHeight="1">
      <c r="B171" s="315"/>
      <c r="C171" s="292" t="s">
        <v>85</v>
      </c>
      <c r="D171" s="292"/>
      <c r="E171" s="292"/>
      <c r="F171" s="313" t="s">
        <v>6255</v>
      </c>
      <c r="G171" s="292"/>
      <c r="H171" s="292" t="s">
        <v>6322</v>
      </c>
      <c r="I171" s="292" t="s">
        <v>6257</v>
      </c>
      <c r="J171" s="292" t="s">
        <v>6306</v>
      </c>
      <c r="K171" s="338"/>
    </row>
    <row r="172" spans="2:11" s="1" customFormat="1" ht="15" customHeight="1">
      <c r="B172" s="315"/>
      <c r="C172" s="292" t="s">
        <v>6260</v>
      </c>
      <c r="D172" s="292"/>
      <c r="E172" s="292"/>
      <c r="F172" s="313" t="s">
        <v>6261</v>
      </c>
      <c r="G172" s="292"/>
      <c r="H172" s="292" t="s">
        <v>6322</v>
      </c>
      <c r="I172" s="292" t="s">
        <v>6257</v>
      </c>
      <c r="J172" s="292">
        <v>50</v>
      </c>
      <c r="K172" s="338"/>
    </row>
    <row r="173" spans="2:11" s="1" customFormat="1" ht="15" customHeight="1">
      <c r="B173" s="315"/>
      <c r="C173" s="292" t="s">
        <v>6263</v>
      </c>
      <c r="D173" s="292"/>
      <c r="E173" s="292"/>
      <c r="F173" s="313" t="s">
        <v>6255</v>
      </c>
      <c r="G173" s="292"/>
      <c r="H173" s="292" t="s">
        <v>6322</v>
      </c>
      <c r="I173" s="292" t="s">
        <v>6265</v>
      </c>
      <c r="J173" s="292"/>
      <c r="K173" s="338"/>
    </row>
    <row r="174" spans="2:11" s="1" customFormat="1" ht="15" customHeight="1">
      <c r="B174" s="315"/>
      <c r="C174" s="292" t="s">
        <v>6274</v>
      </c>
      <c r="D174" s="292"/>
      <c r="E174" s="292"/>
      <c r="F174" s="313" t="s">
        <v>6261</v>
      </c>
      <c r="G174" s="292"/>
      <c r="H174" s="292" t="s">
        <v>6322</v>
      </c>
      <c r="I174" s="292" t="s">
        <v>6257</v>
      </c>
      <c r="J174" s="292">
        <v>50</v>
      </c>
      <c r="K174" s="338"/>
    </row>
    <row r="175" spans="2:11" s="1" customFormat="1" ht="15" customHeight="1">
      <c r="B175" s="315"/>
      <c r="C175" s="292" t="s">
        <v>6282</v>
      </c>
      <c r="D175" s="292"/>
      <c r="E175" s="292"/>
      <c r="F175" s="313" t="s">
        <v>6261</v>
      </c>
      <c r="G175" s="292"/>
      <c r="H175" s="292" t="s">
        <v>6322</v>
      </c>
      <c r="I175" s="292" t="s">
        <v>6257</v>
      </c>
      <c r="J175" s="292">
        <v>50</v>
      </c>
      <c r="K175" s="338"/>
    </row>
    <row r="176" spans="2:11" s="1" customFormat="1" ht="15" customHeight="1">
      <c r="B176" s="315"/>
      <c r="C176" s="292" t="s">
        <v>6280</v>
      </c>
      <c r="D176" s="292"/>
      <c r="E176" s="292"/>
      <c r="F176" s="313" t="s">
        <v>6261</v>
      </c>
      <c r="G176" s="292"/>
      <c r="H176" s="292" t="s">
        <v>6322</v>
      </c>
      <c r="I176" s="292" t="s">
        <v>6257</v>
      </c>
      <c r="J176" s="292">
        <v>50</v>
      </c>
      <c r="K176" s="338"/>
    </row>
    <row r="177" spans="2:11" s="1" customFormat="1" ht="15" customHeight="1">
      <c r="B177" s="315"/>
      <c r="C177" s="292" t="s">
        <v>212</v>
      </c>
      <c r="D177" s="292"/>
      <c r="E177" s="292"/>
      <c r="F177" s="313" t="s">
        <v>6255</v>
      </c>
      <c r="G177" s="292"/>
      <c r="H177" s="292" t="s">
        <v>6323</v>
      </c>
      <c r="I177" s="292" t="s">
        <v>6324</v>
      </c>
      <c r="J177" s="292"/>
      <c r="K177" s="338"/>
    </row>
    <row r="178" spans="2:11" s="1" customFormat="1" ht="15" customHeight="1">
      <c r="B178" s="315"/>
      <c r="C178" s="292" t="s">
        <v>58</v>
      </c>
      <c r="D178" s="292"/>
      <c r="E178" s="292"/>
      <c r="F178" s="313" t="s">
        <v>6255</v>
      </c>
      <c r="G178" s="292"/>
      <c r="H178" s="292" t="s">
        <v>6325</v>
      </c>
      <c r="I178" s="292" t="s">
        <v>6326</v>
      </c>
      <c r="J178" s="292">
        <v>1</v>
      </c>
      <c r="K178" s="338"/>
    </row>
    <row r="179" spans="2:11" s="1" customFormat="1" ht="15" customHeight="1">
      <c r="B179" s="315"/>
      <c r="C179" s="292" t="s">
        <v>54</v>
      </c>
      <c r="D179" s="292"/>
      <c r="E179" s="292"/>
      <c r="F179" s="313" t="s">
        <v>6255</v>
      </c>
      <c r="G179" s="292"/>
      <c r="H179" s="292" t="s">
        <v>6327</v>
      </c>
      <c r="I179" s="292" t="s">
        <v>6257</v>
      </c>
      <c r="J179" s="292">
        <v>20</v>
      </c>
      <c r="K179" s="338"/>
    </row>
    <row r="180" spans="2:11" s="1" customFormat="1" ht="15" customHeight="1">
      <c r="B180" s="315"/>
      <c r="C180" s="292" t="s">
        <v>55</v>
      </c>
      <c r="D180" s="292"/>
      <c r="E180" s="292"/>
      <c r="F180" s="313" t="s">
        <v>6255</v>
      </c>
      <c r="G180" s="292"/>
      <c r="H180" s="292" t="s">
        <v>6328</v>
      </c>
      <c r="I180" s="292" t="s">
        <v>6257</v>
      </c>
      <c r="J180" s="292">
        <v>255</v>
      </c>
      <c r="K180" s="338"/>
    </row>
    <row r="181" spans="2:11" s="1" customFormat="1" ht="15" customHeight="1">
      <c r="B181" s="315"/>
      <c r="C181" s="292" t="s">
        <v>213</v>
      </c>
      <c r="D181" s="292"/>
      <c r="E181" s="292"/>
      <c r="F181" s="313" t="s">
        <v>6255</v>
      </c>
      <c r="G181" s="292"/>
      <c r="H181" s="292" t="s">
        <v>6219</v>
      </c>
      <c r="I181" s="292" t="s">
        <v>6257</v>
      </c>
      <c r="J181" s="292">
        <v>10</v>
      </c>
      <c r="K181" s="338"/>
    </row>
    <row r="182" spans="2:11" s="1" customFormat="1" ht="15" customHeight="1">
      <c r="B182" s="315"/>
      <c r="C182" s="292" t="s">
        <v>214</v>
      </c>
      <c r="D182" s="292"/>
      <c r="E182" s="292"/>
      <c r="F182" s="313" t="s">
        <v>6255</v>
      </c>
      <c r="G182" s="292"/>
      <c r="H182" s="292" t="s">
        <v>6329</v>
      </c>
      <c r="I182" s="292" t="s">
        <v>6290</v>
      </c>
      <c r="J182" s="292"/>
      <c r="K182" s="338"/>
    </row>
    <row r="183" spans="2:11" s="1" customFormat="1" ht="15" customHeight="1">
      <c r="B183" s="315"/>
      <c r="C183" s="292" t="s">
        <v>6330</v>
      </c>
      <c r="D183" s="292"/>
      <c r="E183" s="292"/>
      <c r="F183" s="313" t="s">
        <v>6255</v>
      </c>
      <c r="G183" s="292"/>
      <c r="H183" s="292" t="s">
        <v>6331</v>
      </c>
      <c r="I183" s="292" t="s">
        <v>6290</v>
      </c>
      <c r="J183" s="292"/>
      <c r="K183" s="338"/>
    </row>
    <row r="184" spans="2:11" s="1" customFormat="1" ht="15" customHeight="1">
      <c r="B184" s="315"/>
      <c r="C184" s="292" t="s">
        <v>6319</v>
      </c>
      <c r="D184" s="292"/>
      <c r="E184" s="292"/>
      <c r="F184" s="313" t="s">
        <v>6255</v>
      </c>
      <c r="G184" s="292"/>
      <c r="H184" s="292" t="s">
        <v>6332</v>
      </c>
      <c r="I184" s="292" t="s">
        <v>6290</v>
      </c>
      <c r="J184" s="292"/>
      <c r="K184" s="338"/>
    </row>
    <row r="185" spans="2:11" s="1" customFormat="1" ht="15" customHeight="1">
      <c r="B185" s="315"/>
      <c r="C185" s="292" t="s">
        <v>216</v>
      </c>
      <c r="D185" s="292"/>
      <c r="E185" s="292"/>
      <c r="F185" s="313" t="s">
        <v>6261</v>
      </c>
      <c r="G185" s="292"/>
      <c r="H185" s="292" t="s">
        <v>6333</v>
      </c>
      <c r="I185" s="292" t="s">
        <v>6257</v>
      </c>
      <c r="J185" s="292">
        <v>50</v>
      </c>
      <c r="K185" s="338"/>
    </row>
    <row r="186" spans="2:11" s="1" customFormat="1" ht="15" customHeight="1">
      <c r="B186" s="315"/>
      <c r="C186" s="292" t="s">
        <v>6334</v>
      </c>
      <c r="D186" s="292"/>
      <c r="E186" s="292"/>
      <c r="F186" s="313" t="s">
        <v>6261</v>
      </c>
      <c r="G186" s="292"/>
      <c r="H186" s="292" t="s">
        <v>6335</v>
      </c>
      <c r="I186" s="292" t="s">
        <v>6336</v>
      </c>
      <c r="J186" s="292"/>
      <c r="K186" s="338"/>
    </row>
    <row r="187" spans="2:11" s="1" customFormat="1" ht="15" customHeight="1">
      <c r="B187" s="315"/>
      <c r="C187" s="292" t="s">
        <v>6337</v>
      </c>
      <c r="D187" s="292"/>
      <c r="E187" s="292"/>
      <c r="F187" s="313" t="s">
        <v>6261</v>
      </c>
      <c r="G187" s="292"/>
      <c r="H187" s="292" t="s">
        <v>6338</v>
      </c>
      <c r="I187" s="292" t="s">
        <v>6336</v>
      </c>
      <c r="J187" s="292"/>
      <c r="K187" s="338"/>
    </row>
    <row r="188" spans="2:11" s="1" customFormat="1" ht="15" customHeight="1">
      <c r="B188" s="315"/>
      <c r="C188" s="292" t="s">
        <v>6339</v>
      </c>
      <c r="D188" s="292"/>
      <c r="E188" s="292"/>
      <c r="F188" s="313" t="s">
        <v>6261</v>
      </c>
      <c r="G188" s="292"/>
      <c r="H188" s="292" t="s">
        <v>6340</v>
      </c>
      <c r="I188" s="292" t="s">
        <v>6336</v>
      </c>
      <c r="J188" s="292"/>
      <c r="K188" s="338"/>
    </row>
    <row r="189" spans="2:11" s="1" customFormat="1" ht="15" customHeight="1">
      <c r="B189" s="315"/>
      <c r="C189" s="351" t="s">
        <v>6341</v>
      </c>
      <c r="D189" s="292"/>
      <c r="E189" s="292"/>
      <c r="F189" s="313" t="s">
        <v>6261</v>
      </c>
      <c r="G189" s="292"/>
      <c r="H189" s="292" t="s">
        <v>6342</v>
      </c>
      <c r="I189" s="292" t="s">
        <v>6343</v>
      </c>
      <c r="J189" s="352" t="s">
        <v>6344</v>
      </c>
      <c r="K189" s="338"/>
    </row>
    <row r="190" spans="2:11" s="1" customFormat="1" ht="15" customHeight="1">
      <c r="B190" s="315"/>
      <c r="C190" s="351" t="s">
        <v>43</v>
      </c>
      <c r="D190" s="292"/>
      <c r="E190" s="292"/>
      <c r="F190" s="313" t="s">
        <v>6255</v>
      </c>
      <c r="G190" s="292"/>
      <c r="H190" s="289" t="s">
        <v>6345</v>
      </c>
      <c r="I190" s="292" t="s">
        <v>6346</v>
      </c>
      <c r="J190" s="292"/>
      <c r="K190" s="338"/>
    </row>
    <row r="191" spans="2:11" s="1" customFormat="1" ht="15" customHeight="1">
      <c r="B191" s="315"/>
      <c r="C191" s="351" t="s">
        <v>6347</v>
      </c>
      <c r="D191" s="292"/>
      <c r="E191" s="292"/>
      <c r="F191" s="313" t="s">
        <v>6255</v>
      </c>
      <c r="G191" s="292"/>
      <c r="H191" s="292" t="s">
        <v>6348</v>
      </c>
      <c r="I191" s="292" t="s">
        <v>6290</v>
      </c>
      <c r="J191" s="292"/>
      <c r="K191" s="338"/>
    </row>
    <row r="192" spans="2:11" s="1" customFormat="1" ht="15" customHeight="1">
      <c r="B192" s="315"/>
      <c r="C192" s="351" t="s">
        <v>6349</v>
      </c>
      <c r="D192" s="292"/>
      <c r="E192" s="292"/>
      <c r="F192" s="313" t="s">
        <v>6255</v>
      </c>
      <c r="G192" s="292"/>
      <c r="H192" s="292" t="s">
        <v>6350</v>
      </c>
      <c r="I192" s="292" t="s">
        <v>6290</v>
      </c>
      <c r="J192" s="292"/>
      <c r="K192" s="338"/>
    </row>
    <row r="193" spans="2:11" s="1" customFormat="1" ht="15" customHeight="1">
      <c r="B193" s="315"/>
      <c r="C193" s="351" t="s">
        <v>6351</v>
      </c>
      <c r="D193" s="292"/>
      <c r="E193" s="292"/>
      <c r="F193" s="313" t="s">
        <v>6261</v>
      </c>
      <c r="G193" s="292"/>
      <c r="H193" s="292" t="s">
        <v>6352</v>
      </c>
      <c r="I193" s="292" t="s">
        <v>6290</v>
      </c>
      <c r="J193" s="292"/>
      <c r="K193" s="338"/>
    </row>
    <row r="194" spans="2:11" s="1" customFormat="1" ht="15" customHeight="1">
      <c r="B194" s="344"/>
      <c r="C194" s="353"/>
      <c r="D194" s="324"/>
      <c r="E194" s="324"/>
      <c r="F194" s="324"/>
      <c r="G194" s="324"/>
      <c r="H194" s="324"/>
      <c r="I194" s="324"/>
      <c r="J194" s="324"/>
      <c r="K194" s="345"/>
    </row>
    <row r="195" spans="2:11" s="1" customFormat="1" ht="18.75" customHeight="1">
      <c r="B195" s="326"/>
      <c r="C195" s="336"/>
      <c r="D195" s="336"/>
      <c r="E195" s="336"/>
      <c r="F195" s="346"/>
      <c r="G195" s="336"/>
      <c r="H195" s="336"/>
      <c r="I195" s="336"/>
      <c r="J195" s="336"/>
      <c r="K195" s="326"/>
    </row>
    <row r="196" spans="2:11" s="1" customFormat="1" ht="18.75" customHeight="1">
      <c r="B196" s="326"/>
      <c r="C196" s="336"/>
      <c r="D196" s="336"/>
      <c r="E196" s="336"/>
      <c r="F196" s="346"/>
      <c r="G196" s="336"/>
      <c r="H196" s="336"/>
      <c r="I196" s="336"/>
      <c r="J196" s="336"/>
      <c r="K196" s="326"/>
    </row>
    <row r="197" spans="2:11" s="1" customFormat="1" ht="18.75" customHeight="1"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</row>
    <row r="198" spans="2:11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pans="2:11" s="1" customFormat="1" ht="21">
      <c r="B199" s="284"/>
      <c r="C199" s="420" t="s">
        <v>6353</v>
      </c>
      <c r="D199" s="420"/>
      <c r="E199" s="420"/>
      <c r="F199" s="420"/>
      <c r="G199" s="420"/>
      <c r="H199" s="420"/>
      <c r="I199" s="420"/>
      <c r="J199" s="420"/>
      <c r="K199" s="285"/>
    </row>
    <row r="200" spans="2:11" s="1" customFormat="1" ht="25.5" customHeight="1">
      <c r="B200" s="284"/>
      <c r="C200" s="354" t="s">
        <v>6354</v>
      </c>
      <c r="D200" s="354"/>
      <c r="E200" s="354"/>
      <c r="F200" s="354" t="s">
        <v>6355</v>
      </c>
      <c r="G200" s="355"/>
      <c r="H200" s="421" t="s">
        <v>6356</v>
      </c>
      <c r="I200" s="421"/>
      <c r="J200" s="421"/>
      <c r="K200" s="285"/>
    </row>
    <row r="201" spans="2:11" s="1" customFormat="1" ht="5.25" customHeight="1">
      <c r="B201" s="315"/>
      <c r="C201" s="310"/>
      <c r="D201" s="310"/>
      <c r="E201" s="310"/>
      <c r="F201" s="310"/>
      <c r="G201" s="336"/>
      <c r="H201" s="310"/>
      <c r="I201" s="310"/>
      <c r="J201" s="310"/>
      <c r="K201" s="338"/>
    </row>
    <row r="202" spans="2:11" s="1" customFormat="1" ht="15" customHeight="1">
      <c r="B202" s="315"/>
      <c r="C202" s="292" t="s">
        <v>6346</v>
      </c>
      <c r="D202" s="292"/>
      <c r="E202" s="292"/>
      <c r="F202" s="313" t="s">
        <v>44</v>
      </c>
      <c r="G202" s="292"/>
      <c r="H202" s="422" t="s">
        <v>6357</v>
      </c>
      <c r="I202" s="422"/>
      <c r="J202" s="422"/>
      <c r="K202" s="338"/>
    </row>
    <row r="203" spans="2:11" s="1" customFormat="1" ht="15" customHeight="1">
      <c r="B203" s="315"/>
      <c r="C203" s="292"/>
      <c r="D203" s="292"/>
      <c r="E203" s="292"/>
      <c r="F203" s="313" t="s">
        <v>45</v>
      </c>
      <c r="G203" s="292"/>
      <c r="H203" s="422" t="s">
        <v>6358</v>
      </c>
      <c r="I203" s="422"/>
      <c r="J203" s="422"/>
      <c r="K203" s="338"/>
    </row>
    <row r="204" spans="2:11" s="1" customFormat="1" ht="15" customHeight="1">
      <c r="B204" s="315"/>
      <c r="C204" s="292"/>
      <c r="D204" s="292"/>
      <c r="E204" s="292"/>
      <c r="F204" s="313" t="s">
        <v>48</v>
      </c>
      <c r="G204" s="292"/>
      <c r="H204" s="422" t="s">
        <v>6359</v>
      </c>
      <c r="I204" s="422"/>
      <c r="J204" s="422"/>
      <c r="K204" s="338"/>
    </row>
    <row r="205" spans="2:11" s="1" customFormat="1" ht="15" customHeight="1">
      <c r="B205" s="315"/>
      <c r="C205" s="292"/>
      <c r="D205" s="292"/>
      <c r="E205" s="292"/>
      <c r="F205" s="313" t="s">
        <v>46</v>
      </c>
      <c r="G205" s="292"/>
      <c r="H205" s="422" t="s">
        <v>6360</v>
      </c>
      <c r="I205" s="422"/>
      <c r="J205" s="422"/>
      <c r="K205" s="338"/>
    </row>
    <row r="206" spans="2:11" s="1" customFormat="1" ht="15" customHeight="1">
      <c r="B206" s="315"/>
      <c r="C206" s="292"/>
      <c r="D206" s="292"/>
      <c r="E206" s="292"/>
      <c r="F206" s="313" t="s">
        <v>47</v>
      </c>
      <c r="G206" s="292"/>
      <c r="H206" s="422" t="s">
        <v>6361</v>
      </c>
      <c r="I206" s="422"/>
      <c r="J206" s="422"/>
      <c r="K206" s="338"/>
    </row>
    <row r="207" spans="2:11" s="1" customFormat="1" ht="15" customHeight="1">
      <c r="B207" s="315"/>
      <c r="C207" s="292"/>
      <c r="D207" s="292"/>
      <c r="E207" s="292"/>
      <c r="F207" s="313"/>
      <c r="G207" s="292"/>
      <c r="H207" s="292"/>
      <c r="I207" s="292"/>
      <c r="J207" s="292"/>
      <c r="K207" s="338"/>
    </row>
    <row r="208" spans="2:11" s="1" customFormat="1" ht="15" customHeight="1">
      <c r="B208" s="315"/>
      <c r="C208" s="292" t="s">
        <v>6302</v>
      </c>
      <c r="D208" s="292"/>
      <c r="E208" s="292"/>
      <c r="F208" s="313" t="s">
        <v>79</v>
      </c>
      <c r="G208" s="292"/>
      <c r="H208" s="422" t="s">
        <v>6362</v>
      </c>
      <c r="I208" s="422"/>
      <c r="J208" s="422"/>
      <c r="K208" s="338"/>
    </row>
    <row r="209" spans="2:11" s="1" customFormat="1" ht="15" customHeight="1">
      <c r="B209" s="315"/>
      <c r="C209" s="292"/>
      <c r="D209" s="292"/>
      <c r="E209" s="292"/>
      <c r="F209" s="313" t="s">
        <v>6199</v>
      </c>
      <c r="G209" s="292"/>
      <c r="H209" s="422" t="s">
        <v>6200</v>
      </c>
      <c r="I209" s="422"/>
      <c r="J209" s="422"/>
      <c r="K209" s="338"/>
    </row>
    <row r="210" spans="2:11" s="1" customFormat="1" ht="15" customHeight="1">
      <c r="B210" s="315"/>
      <c r="C210" s="292"/>
      <c r="D210" s="292"/>
      <c r="E210" s="292"/>
      <c r="F210" s="313" t="s">
        <v>6197</v>
      </c>
      <c r="G210" s="292"/>
      <c r="H210" s="422" t="s">
        <v>6363</v>
      </c>
      <c r="I210" s="422"/>
      <c r="J210" s="422"/>
      <c r="K210" s="338"/>
    </row>
    <row r="211" spans="2:11" s="1" customFormat="1" ht="15" customHeight="1">
      <c r="B211" s="356"/>
      <c r="C211" s="292"/>
      <c r="D211" s="292"/>
      <c r="E211" s="292"/>
      <c r="F211" s="313" t="s">
        <v>103</v>
      </c>
      <c r="G211" s="351"/>
      <c r="H211" s="423" t="s">
        <v>6201</v>
      </c>
      <c r="I211" s="423"/>
      <c r="J211" s="423"/>
      <c r="K211" s="357"/>
    </row>
    <row r="212" spans="2:11" s="1" customFormat="1" ht="15" customHeight="1">
      <c r="B212" s="356"/>
      <c r="C212" s="292"/>
      <c r="D212" s="292"/>
      <c r="E212" s="292"/>
      <c r="F212" s="313" t="s">
        <v>6202</v>
      </c>
      <c r="G212" s="351"/>
      <c r="H212" s="423" t="s">
        <v>6170</v>
      </c>
      <c r="I212" s="423"/>
      <c r="J212" s="423"/>
      <c r="K212" s="357"/>
    </row>
    <row r="213" spans="2:11" s="1" customFormat="1" ht="15" customHeight="1">
      <c r="B213" s="356"/>
      <c r="C213" s="292"/>
      <c r="D213" s="292"/>
      <c r="E213" s="292"/>
      <c r="F213" s="313"/>
      <c r="G213" s="351"/>
      <c r="H213" s="342"/>
      <c r="I213" s="342"/>
      <c r="J213" s="342"/>
      <c r="K213" s="357"/>
    </row>
    <row r="214" spans="2:11" s="1" customFormat="1" ht="15" customHeight="1">
      <c r="B214" s="356"/>
      <c r="C214" s="292" t="s">
        <v>6326</v>
      </c>
      <c r="D214" s="292"/>
      <c r="E214" s="292"/>
      <c r="F214" s="313">
        <v>1</v>
      </c>
      <c r="G214" s="351"/>
      <c r="H214" s="423" t="s">
        <v>6364</v>
      </c>
      <c r="I214" s="423"/>
      <c r="J214" s="423"/>
      <c r="K214" s="357"/>
    </row>
    <row r="215" spans="2:11" s="1" customFormat="1" ht="15" customHeight="1">
      <c r="B215" s="356"/>
      <c r="C215" s="292"/>
      <c r="D215" s="292"/>
      <c r="E215" s="292"/>
      <c r="F215" s="313">
        <v>2</v>
      </c>
      <c r="G215" s="351"/>
      <c r="H215" s="423" t="s">
        <v>6365</v>
      </c>
      <c r="I215" s="423"/>
      <c r="J215" s="423"/>
      <c r="K215" s="357"/>
    </row>
    <row r="216" spans="2:11" s="1" customFormat="1" ht="15" customHeight="1">
      <c r="B216" s="356"/>
      <c r="C216" s="292"/>
      <c r="D216" s="292"/>
      <c r="E216" s="292"/>
      <c r="F216" s="313">
        <v>3</v>
      </c>
      <c r="G216" s="351"/>
      <c r="H216" s="423" t="s">
        <v>6366</v>
      </c>
      <c r="I216" s="423"/>
      <c r="J216" s="423"/>
      <c r="K216" s="357"/>
    </row>
    <row r="217" spans="2:11" s="1" customFormat="1" ht="15" customHeight="1">
      <c r="B217" s="356"/>
      <c r="C217" s="292"/>
      <c r="D217" s="292"/>
      <c r="E217" s="292"/>
      <c r="F217" s="313">
        <v>4</v>
      </c>
      <c r="G217" s="351"/>
      <c r="H217" s="423" t="s">
        <v>6367</v>
      </c>
      <c r="I217" s="423"/>
      <c r="J217" s="423"/>
      <c r="K217" s="357"/>
    </row>
    <row r="218" spans="2:11" s="1" customFormat="1" ht="12.75" customHeight="1">
      <c r="B218" s="358"/>
      <c r="C218" s="359"/>
      <c r="D218" s="359"/>
      <c r="E218" s="359"/>
      <c r="F218" s="359"/>
      <c r="G218" s="359"/>
      <c r="H218" s="359"/>
      <c r="I218" s="359"/>
      <c r="J218" s="359"/>
      <c r="K218" s="360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37</vt:i4>
      </vt:variant>
      <vt:variant>
        <vt:lpstr>Pojmenované oblasti</vt:lpstr>
      </vt:variant>
      <vt:variant>
        <vt:i4>73</vt:i4>
      </vt:variant>
    </vt:vector>
  </HeadingPairs>
  <TitlesOfParts>
    <vt:vector size="110" baseType="lpstr">
      <vt:lpstr>Rekapitulace stavby</vt:lpstr>
      <vt:lpstr>SO 02.1 - Stavební část</vt:lpstr>
      <vt:lpstr>SO 03.1 - Stavební část</vt:lpstr>
      <vt:lpstr>SO 04.1.7 - VEGETAČNÍ STŘ...</vt:lpstr>
      <vt:lpstr>VON - Vedlejší a ostatní ...</vt:lpstr>
      <vt:lpstr>SO 00 - Demolice základov...</vt:lpstr>
      <vt:lpstr>SO 01 - Komunikace, parko...</vt:lpstr>
      <vt:lpstr>SO 02.1 - Stavební část </vt:lpstr>
      <vt:lpstr>SO 02.2 - Zdravotně techn...</vt:lpstr>
      <vt:lpstr>SO 02.3 - Vzduchotechnika</vt:lpstr>
      <vt:lpstr>SO 02.4 - Vytápění</vt:lpstr>
      <vt:lpstr>SO 02.5 - Elektroinstalace</vt:lpstr>
      <vt:lpstr>SO 03.1 - Stavební část_01</vt:lpstr>
      <vt:lpstr>SO 03.2 - Zdravotně techn...</vt:lpstr>
      <vt:lpstr>SO 03.3 - Vzduchotechnika</vt:lpstr>
      <vt:lpstr>SO 03.4 - Elektroinstalace</vt:lpstr>
      <vt:lpstr>SO 04.1.1 - Kácení dřevin...</vt:lpstr>
      <vt:lpstr>SO 04.1.2 - STROMY- výsad...</vt:lpstr>
      <vt:lpstr>SO 04.1.3 - Štěrkové tráv...</vt:lpstr>
      <vt:lpstr>SO 04.1.4 - Trávo-bylinná...</vt:lpstr>
      <vt:lpstr>SO 04.1.5 - Trávníky obno...</vt:lpstr>
      <vt:lpstr>SO 04.1.6 - KEŘE - výsadb...</vt:lpstr>
      <vt:lpstr>SO 04.2.1 - STROMY- výsad...</vt:lpstr>
      <vt:lpstr>SO 04.2.2 - Štěrkové tráv...</vt:lpstr>
      <vt:lpstr>SO 04.2.3 - Trávo-bylinná...</vt:lpstr>
      <vt:lpstr>SO 04.2.4 - Trávníky obno...</vt:lpstr>
      <vt:lpstr>SO 04.2.5 - KEŘE - výsadb...</vt:lpstr>
      <vt:lpstr>SO 04.2.6 - VEGETAČNÍ STŘ...</vt:lpstr>
      <vt:lpstr>SO 05 - Veřejné osvětlení</vt:lpstr>
      <vt:lpstr>SO 06 - Opěrné stěny</vt:lpstr>
      <vt:lpstr>SO 08 - Vodovod</vt:lpstr>
      <vt:lpstr>SO 09 - Kanalizace splašková</vt:lpstr>
      <vt:lpstr>SO 10 - NN rozvody</vt:lpstr>
      <vt:lpstr>SO 11 - Plynovod</vt:lpstr>
      <vt:lpstr>VON - Vedlejší a ostatní ..._01</vt:lpstr>
      <vt:lpstr>Seznam figur</vt:lpstr>
      <vt:lpstr>Pokyny pro vyplnění</vt:lpstr>
      <vt:lpstr>'Rekapitulace stavby'!Názvy_tisku</vt:lpstr>
      <vt:lpstr>'Seznam figur'!Názvy_tisku</vt:lpstr>
      <vt:lpstr>'SO 00 - Demolice základov...'!Názvy_tisku</vt:lpstr>
      <vt:lpstr>'SO 01 - Komunikace, parko...'!Názvy_tisku</vt:lpstr>
      <vt:lpstr>'SO 02.1 - Stavební část'!Názvy_tisku</vt:lpstr>
      <vt:lpstr>'SO 02.1 - Stavební část '!Názvy_tisku</vt:lpstr>
      <vt:lpstr>'SO 02.2 - Zdravotně techn...'!Názvy_tisku</vt:lpstr>
      <vt:lpstr>'SO 02.3 - Vzduchotechnika'!Názvy_tisku</vt:lpstr>
      <vt:lpstr>'SO 02.4 - Vytápění'!Názvy_tisku</vt:lpstr>
      <vt:lpstr>'SO 02.5 - Elektroinstalace'!Názvy_tisku</vt:lpstr>
      <vt:lpstr>'SO 03.1 - Stavební část'!Názvy_tisku</vt:lpstr>
      <vt:lpstr>'SO 03.1 - Stavební část_01'!Názvy_tisku</vt:lpstr>
      <vt:lpstr>'SO 03.2 - Zdravotně techn...'!Názvy_tisku</vt:lpstr>
      <vt:lpstr>'SO 03.3 - Vzduchotechnika'!Názvy_tisku</vt:lpstr>
      <vt:lpstr>'SO 03.4 - Elektroinstalace'!Názvy_tisku</vt:lpstr>
      <vt:lpstr>'SO 04.1.1 - Kácení dřevin...'!Názvy_tisku</vt:lpstr>
      <vt:lpstr>'SO 04.1.2 - STROMY- výsad...'!Názvy_tisku</vt:lpstr>
      <vt:lpstr>'SO 04.1.3 - Štěrkové tráv...'!Názvy_tisku</vt:lpstr>
      <vt:lpstr>'SO 04.1.4 - Trávo-bylinná...'!Názvy_tisku</vt:lpstr>
      <vt:lpstr>'SO 04.1.5 - Trávníky obno...'!Názvy_tisku</vt:lpstr>
      <vt:lpstr>'SO 04.1.6 - KEŘE - výsadb...'!Názvy_tisku</vt:lpstr>
      <vt:lpstr>'SO 04.1.7 - VEGETAČNÍ STŘ...'!Názvy_tisku</vt:lpstr>
      <vt:lpstr>'SO 04.2.1 - STROMY- výsad...'!Názvy_tisku</vt:lpstr>
      <vt:lpstr>'SO 04.2.2 - Štěrkové tráv...'!Názvy_tisku</vt:lpstr>
      <vt:lpstr>'SO 04.2.3 - Trávo-bylinná...'!Názvy_tisku</vt:lpstr>
      <vt:lpstr>'SO 04.2.4 - Trávníky obno...'!Názvy_tisku</vt:lpstr>
      <vt:lpstr>'SO 04.2.5 - KEŘE - výsadb...'!Názvy_tisku</vt:lpstr>
      <vt:lpstr>'SO 04.2.6 - VEGETAČNÍ STŘ...'!Názvy_tisku</vt:lpstr>
      <vt:lpstr>'SO 05 - Veřejné osvětlení'!Názvy_tisku</vt:lpstr>
      <vt:lpstr>'SO 06 - Opěrné stěny'!Názvy_tisku</vt:lpstr>
      <vt:lpstr>'SO 08 - Vodovod'!Názvy_tisku</vt:lpstr>
      <vt:lpstr>'SO 09 - Kanalizace splašková'!Názvy_tisku</vt:lpstr>
      <vt:lpstr>'SO 10 - NN rozvody'!Názvy_tisku</vt:lpstr>
      <vt:lpstr>'SO 11 - Plynovod'!Názvy_tisku</vt:lpstr>
      <vt:lpstr>'VON - Vedlejší a ostatní ...'!Názvy_tisku</vt:lpstr>
      <vt:lpstr>'VON - Vedlejší a ostatní ..._01'!Názvy_tisku</vt:lpstr>
      <vt:lpstr>'Pokyny pro vyplnění'!Oblast_tisku</vt:lpstr>
      <vt:lpstr>'Rekapitulace stavby'!Oblast_tisku</vt:lpstr>
      <vt:lpstr>'Seznam figur'!Oblast_tisku</vt:lpstr>
      <vt:lpstr>'SO 00 - Demolice základov...'!Oblast_tisku</vt:lpstr>
      <vt:lpstr>'SO 01 - Komunikace, parko...'!Oblast_tisku</vt:lpstr>
      <vt:lpstr>'SO 02.1 - Stavební část'!Oblast_tisku</vt:lpstr>
      <vt:lpstr>'SO 02.1 - Stavební část '!Oblast_tisku</vt:lpstr>
      <vt:lpstr>'SO 02.2 - Zdravotně techn...'!Oblast_tisku</vt:lpstr>
      <vt:lpstr>'SO 02.3 - Vzduchotechnika'!Oblast_tisku</vt:lpstr>
      <vt:lpstr>'SO 02.4 - Vytápění'!Oblast_tisku</vt:lpstr>
      <vt:lpstr>'SO 02.5 - Elektroinstalace'!Oblast_tisku</vt:lpstr>
      <vt:lpstr>'SO 03.1 - Stavební část'!Oblast_tisku</vt:lpstr>
      <vt:lpstr>'SO 03.1 - Stavební část_01'!Oblast_tisku</vt:lpstr>
      <vt:lpstr>'SO 03.2 - Zdravotně techn...'!Oblast_tisku</vt:lpstr>
      <vt:lpstr>'SO 03.3 - Vzduchotechnika'!Oblast_tisku</vt:lpstr>
      <vt:lpstr>'SO 03.4 - Elektroinstalace'!Oblast_tisku</vt:lpstr>
      <vt:lpstr>'SO 04.1.1 - Kácení dřevin...'!Oblast_tisku</vt:lpstr>
      <vt:lpstr>'SO 04.1.2 - STROMY- výsad...'!Oblast_tisku</vt:lpstr>
      <vt:lpstr>'SO 04.1.3 - Štěrkové tráv...'!Oblast_tisku</vt:lpstr>
      <vt:lpstr>'SO 04.1.4 - Trávo-bylinná...'!Oblast_tisku</vt:lpstr>
      <vt:lpstr>'SO 04.1.5 - Trávníky obno...'!Oblast_tisku</vt:lpstr>
      <vt:lpstr>'SO 04.1.6 - KEŘE - výsadb...'!Oblast_tisku</vt:lpstr>
      <vt:lpstr>'SO 04.1.7 - VEGETAČNÍ STŘ...'!Oblast_tisku</vt:lpstr>
      <vt:lpstr>'SO 04.2.1 - STROMY- výsad...'!Oblast_tisku</vt:lpstr>
      <vt:lpstr>'SO 04.2.2 - Štěrkové tráv...'!Oblast_tisku</vt:lpstr>
      <vt:lpstr>'SO 04.2.3 - Trávo-bylinná...'!Oblast_tisku</vt:lpstr>
      <vt:lpstr>'SO 04.2.4 - Trávníky obno...'!Oblast_tisku</vt:lpstr>
      <vt:lpstr>'SO 04.2.5 - KEŘE - výsadb...'!Oblast_tisku</vt:lpstr>
      <vt:lpstr>'SO 04.2.6 - VEGETAČNÍ STŘ...'!Oblast_tisku</vt:lpstr>
      <vt:lpstr>'SO 05 - Veřejné osvětlení'!Oblast_tisku</vt:lpstr>
      <vt:lpstr>'SO 06 - Opěrné stěny'!Oblast_tisku</vt:lpstr>
      <vt:lpstr>'SO 08 - Vodovod'!Oblast_tisku</vt:lpstr>
      <vt:lpstr>'SO 09 - Kanalizace splašková'!Oblast_tisku</vt:lpstr>
      <vt:lpstr>'SO 10 - NN rozvody'!Oblast_tisku</vt:lpstr>
      <vt:lpstr>'SO 11 - Plynovod'!Oblast_tisku</vt:lpstr>
      <vt:lpstr>'VON - Vedlejší a ostatní ...'!Oblast_tisku</vt:lpstr>
      <vt:lpstr>'VON - Vedlejší a ostatní ..._01'!Oblast_tisku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LAPTOP-RKVOTQN3\ASUS</dc:creator>
  <cp:lastModifiedBy>ASUS</cp:lastModifiedBy>
  <dcterms:created xsi:type="dcterms:W3CDTF">2022-04-05T12:56:23Z</dcterms:created>
  <dcterms:modified xsi:type="dcterms:W3CDTF">2022-04-05T13:11:01Z</dcterms:modified>
</cp:coreProperties>
</file>