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VZOR-ZADÁVACÍ DOKUMENTACE-STRUKTURKA\Kontrola CRR-15.10.2021\Výkaz výměr_strukturovaná kabeláž\"/>
    </mc:Choice>
  </mc:AlternateContent>
  <xr:revisionPtr revIDLastSave="0" documentId="13_ncr:1_{949E4B52-E78D-43C8-B82B-D8E578F14DB4}" xr6:coauthVersionLast="36" xr6:coauthVersionMax="36" xr10:uidLastSave="{00000000-0000-0000-0000-000000000000}"/>
  <bookViews>
    <workbookView xWindow="0" yWindow="0" windowWidth="28800" windowHeight="11025" xr2:uid="{292A07A8-B35F-4119-8E73-F440FB9C7163}"/>
  </bookViews>
  <sheets>
    <sheet name="Rekapitulace stavby" sheetId="1" r:id="rId1"/>
    <sheet name="SO 03-c - strukturovaná k..." sheetId="2" r:id="rId2"/>
  </sheets>
  <externalReferences>
    <externalReference r:id="rId3"/>
  </externalReferences>
  <definedNames>
    <definedName name="_xlnm._FilterDatabase" localSheetId="1" hidden="1">'SO 03-c - strukturovaná k...'!$C$89:$K$143</definedName>
    <definedName name="_xlnm.Print_Titles" localSheetId="0">'Rekapitulace stavby'!$52:$52</definedName>
    <definedName name="_xlnm.Print_Titles" localSheetId="1">'SO 03-c - strukturovaná k...'!$89:$89</definedName>
    <definedName name="_xlnm.Print_Area" localSheetId="0">'Rekapitulace stavby'!$D$4:$AO$36,'Rekapitulace stavby'!$C$42:$AQ$56</definedName>
    <definedName name="_xlnm.Print_Area" localSheetId="1">'SO 03-c - strukturovaná k...'!$C$4:$J$39,'SO 03-c - strukturovaná k...'!$C$45:$J$71,'SO 03-c - strukturovaná k...'!$C$77:$K$143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43" i="2" l="1"/>
  <c r="BI143" i="2"/>
  <c r="BH143" i="2"/>
  <c r="BG143" i="2"/>
  <c r="BF143" i="2"/>
  <c r="T143" i="2"/>
  <c r="R143" i="2"/>
  <c r="P143" i="2"/>
  <c r="J143" i="2"/>
  <c r="BE143" i="2" s="1"/>
  <c r="BK142" i="2"/>
  <c r="BI142" i="2"/>
  <c r="BH142" i="2"/>
  <c r="BG142" i="2"/>
  <c r="BF142" i="2"/>
  <c r="T142" i="2"/>
  <c r="R142" i="2"/>
  <c r="P142" i="2"/>
  <c r="J142" i="2"/>
  <c r="BE142" i="2" s="1"/>
  <c r="BK141" i="2"/>
  <c r="BI141" i="2"/>
  <c r="BH141" i="2"/>
  <c r="BG141" i="2"/>
  <c r="BF141" i="2"/>
  <c r="T141" i="2"/>
  <c r="R141" i="2"/>
  <c r="P141" i="2"/>
  <c r="J141" i="2"/>
  <c r="BE141" i="2" s="1"/>
  <c r="BK140" i="2"/>
  <c r="BI140" i="2"/>
  <c r="BH140" i="2"/>
  <c r="BG140" i="2"/>
  <c r="BF140" i="2"/>
  <c r="T140" i="2"/>
  <c r="R140" i="2"/>
  <c r="P140" i="2"/>
  <c r="J140" i="2"/>
  <c r="BE140" i="2" s="1"/>
  <c r="BK139" i="2"/>
  <c r="BI139" i="2"/>
  <c r="BH139" i="2"/>
  <c r="BG139" i="2"/>
  <c r="BF139" i="2"/>
  <c r="T139" i="2"/>
  <c r="R139" i="2"/>
  <c r="P139" i="2"/>
  <c r="J139" i="2"/>
  <c r="BE139" i="2" s="1"/>
  <c r="BK138" i="2"/>
  <c r="BI138" i="2"/>
  <c r="BH138" i="2"/>
  <c r="BG138" i="2"/>
  <c r="BF138" i="2"/>
  <c r="T138" i="2"/>
  <c r="R138" i="2"/>
  <c r="P138" i="2"/>
  <c r="P136" i="2" s="1"/>
  <c r="J138" i="2"/>
  <c r="BE138" i="2" s="1"/>
  <c r="BK137" i="2"/>
  <c r="BI137" i="2"/>
  <c r="BH137" i="2"/>
  <c r="BG137" i="2"/>
  <c r="BF137" i="2"/>
  <c r="T137" i="2"/>
  <c r="R137" i="2"/>
  <c r="R136" i="2" s="1"/>
  <c r="P137" i="2"/>
  <c r="J137" i="2"/>
  <c r="BE137" i="2" s="1"/>
  <c r="T136" i="2"/>
  <c r="BK135" i="2"/>
  <c r="BI135" i="2"/>
  <c r="BH135" i="2"/>
  <c r="BG135" i="2"/>
  <c r="BF135" i="2"/>
  <c r="T135" i="2"/>
  <c r="R135" i="2"/>
  <c r="P135" i="2"/>
  <c r="J135" i="2"/>
  <c r="BE135" i="2" s="1"/>
  <c r="BK134" i="2"/>
  <c r="BI134" i="2"/>
  <c r="BH134" i="2"/>
  <c r="BG134" i="2"/>
  <c r="BF134" i="2"/>
  <c r="T134" i="2"/>
  <c r="R134" i="2"/>
  <c r="P134" i="2"/>
  <c r="J134" i="2"/>
  <c r="BE134" i="2" s="1"/>
  <c r="BK133" i="2"/>
  <c r="BK132" i="2" s="1"/>
  <c r="J132" i="2" s="1"/>
  <c r="J69" i="2" s="1"/>
  <c r="BI133" i="2"/>
  <c r="BH133" i="2"/>
  <c r="BG133" i="2"/>
  <c r="BF133" i="2"/>
  <c r="T133" i="2"/>
  <c r="T132" i="2" s="1"/>
  <c r="R133" i="2"/>
  <c r="P133" i="2"/>
  <c r="P132" i="2" s="1"/>
  <c r="J133" i="2"/>
  <c r="BE133" i="2" s="1"/>
  <c r="R132" i="2"/>
  <c r="BK131" i="2"/>
  <c r="BI131" i="2"/>
  <c r="BH131" i="2"/>
  <c r="BG131" i="2"/>
  <c r="BF131" i="2"/>
  <c r="T131" i="2"/>
  <c r="R131" i="2"/>
  <c r="P131" i="2"/>
  <c r="P129" i="2" s="1"/>
  <c r="J131" i="2"/>
  <c r="BE131" i="2" s="1"/>
  <c r="BK130" i="2"/>
  <c r="BK129" i="2" s="1"/>
  <c r="J129" i="2" s="1"/>
  <c r="J68" i="2" s="1"/>
  <c r="BI130" i="2"/>
  <c r="BH130" i="2"/>
  <c r="BG130" i="2"/>
  <c r="BF130" i="2"/>
  <c r="T130" i="2"/>
  <c r="R130" i="2"/>
  <c r="R129" i="2" s="1"/>
  <c r="P130" i="2"/>
  <c r="J130" i="2"/>
  <c r="BE130" i="2" s="1"/>
  <c r="T129" i="2"/>
  <c r="BK128" i="2"/>
  <c r="BI128" i="2"/>
  <c r="BH128" i="2"/>
  <c r="BG128" i="2"/>
  <c r="BF128" i="2"/>
  <c r="T128" i="2"/>
  <c r="R128" i="2"/>
  <c r="P128" i="2"/>
  <c r="J128" i="2"/>
  <c r="BE128" i="2" s="1"/>
  <c r="BK127" i="2"/>
  <c r="BI127" i="2"/>
  <c r="BH127" i="2"/>
  <c r="BG127" i="2"/>
  <c r="BF127" i="2"/>
  <c r="T127" i="2"/>
  <c r="R127" i="2"/>
  <c r="P127" i="2"/>
  <c r="J127" i="2"/>
  <c r="BE127" i="2" s="1"/>
  <c r="BK126" i="2"/>
  <c r="BI126" i="2"/>
  <c r="BH126" i="2"/>
  <c r="BG126" i="2"/>
  <c r="BF126" i="2"/>
  <c r="T126" i="2"/>
  <c r="R126" i="2"/>
  <c r="P126" i="2"/>
  <c r="J126" i="2"/>
  <c r="BE126" i="2" s="1"/>
  <c r="BK125" i="2"/>
  <c r="BI125" i="2"/>
  <c r="BH125" i="2"/>
  <c r="BG125" i="2"/>
  <c r="BF125" i="2"/>
  <c r="T125" i="2"/>
  <c r="R125" i="2"/>
  <c r="P125" i="2"/>
  <c r="J125" i="2"/>
  <c r="BE125" i="2" s="1"/>
  <c r="BK124" i="2"/>
  <c r="BI124" i="2"/>
  <c r="BH124" i="2"/>
  <c r="BG124" i="2"/>
  <c r="BF124" i="2"/>
  <c r="T124" i="2"/>
  <c r="R124" i="2"/>
  <c r="P124" i="2"/>
  <c r="J124" i="2"/>
  <c r="BE124" i="2" s="1"/>
  <c r="BK123" i="2"/>
  <c r="BK122" i="2" s="1"/>
  <c r="J122" i="2" s="1"/>
  <c r="J67" i="2" s="1"/>
  <c r="BI123" i="2"/>
  <c r="BH123" i="2"/>
  <c r="BG123" i="2"/>
  <c r="BF123" i="2"/>
  <c r="T123" i="2"/>
  <c r="T122" i="2" s="1"/>
  <c r="R123" i="2"/>
  <c r="P123" i="2"/>
  <c r="P122" i="2" s="1"/>
  <c r="J123" i="2"/>
  <c r="BE123" i="2" s="1"/>
  <c r="R122" i="2"/>
  <c r="BK121" i="2"/>
  <c r="BK120" i="2" s="1"/>
  <c r="J120" i="2" s="1"/>
  <c r="J66" i="2" s="1"/>
  <c r="BI121" i="2"/>
  <c r="BH121" i="2"/>
  <c r="BG121" i="2"/>
  <c r="BF121" i="2"/>
  <c r="T121" i="2"/>
  <c r="R121" i="2"/>
  <c r="P121" i="2"/>
  <c r="P120" i="2" s="1"/>
  <c r="J121" i="2"/>
  <c r="BE121" i="2" s="1"/>
  <c r="T120" i="2"/>
  <c r="R120" i="2"/>
  <c r="BK119" i="2"/>
  <c r="BI119" i="2"/>
  <c r="BH119" i="2"/>
  <c r="BG119" i="2"/>
  <c r="BF119" i="2"/>
  <c r="T119" i="2"/>
  <c r="R119" i="2"/>
  <c r="P119" i="2"/>
  <c r="J119" i="2"/>
  <c r="BE119" i="2" s="1"/>
  <c r="BK118" i="2"/>
  <c r="BI118" i="2"/>
  <c r="BH118" i="2"/>
  <c r="BG118" i="2"/>
  <c r="BF118" i="2"/>
  <c r="T118" i="2"/>
  <c r="R118" i="2"/>
  <c r="P118" i="2"/>
  <c r="J118" i="2"/>
  <c r="BE118" i="2" s="1"/>
  <c r="BK117" i="2"/>
  <c r="BI117" i="2"/>
  <c r="BH117" i="2"/>
  <c r="BG117" i="2"/>
  <c r="BF117" i="2"/>
  <c r="T117" i="2"/>
  <c r="R117" i="2"/>
  <c r="P117" i="2"/>
  <c r="J117" i="2"/>
  <c r="BE117" i="2" s="1"/>
  <c r="BK116" i="2"/>
  <c r="BI116" i="2"/>
  <c r="BH116" i="2"/>
  <c r="BG116" i="2"/>
  <c r="BF116" i="2"/>
  <c r="T116" i="2"/>
  <c r="R116" i="2"/>
  <c r="P116" i="2"/>
  <c r="J116" i="2"/>
  <c r="BE116" i="2" s="1"/>
  <c r="BK115" i="2"/>
  <c r="BI115" i="2"/>
  <c r="BH115" i="2"/>
  <c r="BG115" i="2"/>
  <c r="BF115" i="2"/>
  <c r="T115" i="2"/>
  <c r="R115" i="2"/>
  <c r="R113" i="2" s="1"/>
  <c r="P115" i="2"/>
  <c r="P113" i="2" s="1"/>
  <c r="J115" i="2"/>
  <c r="BE115" i="2" s="1"/>
  <c r="BK114" i="2"/>
  <c r="BI114" i="2"/>
  <c r="BH114" i="2"/>
  <c r="BG114" i="2"/>
  <c r="BF114" i="2"/>
  <c r="T114" i="2"/>
  <c r="T113" i="2" s="1"/>
  <c r="R114" i="2"/>
  <c r="P114" i="2"/>
  <c r="J114" i="2"/>
  <c r="BE114" i="2" s="1"/>
  <c r="BK113" i="2"/>
  <c r="J113" i="2" s="1"/>
  <c r="J65" i="2" s="1"/>
  <c r="BK112" i="2"/>
  <c r="BK111" i="2" s="1"/>
  <c r="J111" i="2" s="1"/>
  <c r="J64" i="2" s="1"/>
  <c r="BI112" i="2"/>
  <c r="BH112" i="2"/>
  <c r="BG112" i="2"/>
  <c r="BF112" i="2"/>
  <c r="T112" i="2"/>
  <c r="T111" i="2" s="1"/>
  <c r="R112" i="2"/>
  <c r="R111" i="2" s="1"/>
  <c r="P112" i="2"/>
  <c r="J112" i="2"/>
  <c r="BE112" i="2" s="1"/>
  <c r="P111" i="2"/>
  <c r="BK110" i="2"/>
  <c r="BI110" i="2"/>
  <c r="BH110" i="2"/>
  <c r="BG110" i="2"/>
  <c r="BF110" i="2"/>
  <c r="T110" i="2"/>
  <c r="R110" i="2"/>
  <c r="P110" i="2"/>
  <c r="J110" i="2"/>
  <c r="BE110" i="2" s="1"/>
  <c r="BK109" i="2"/>
  <c r="BI109" i="2"/>
  <c r="BH109" i="2"/>
  <c r="BG109" i="2"/>
  <c r="BF109" i="2"/>
  <c r="T109" i="2"/>
  <c r="R109" i="2"/>
  <c r="P109" i="2"/>
  <c r="J109" i="2"/>
  <c r="BE109" i="2" s="1"/>
  <c r="BK108" i="2"/>
  <c r="BI108" i="2"/>
  <c r="BH108" i="2"/>
  <c r="BG108" i="2"/>
  <c r="BF108" i="2"/>
  <c r="T108" i="2"/>
  <c r="R108" i="2"/>
  <c r="R106" i="2" s="1"/>
  <c r="P108" i="2"/>
  <c r="P106" i="2" s="1"/>
  <c r="J108" i="2"/>
  <c r="BE108" i="2" s="1"/>
  <c r="BK107" i="2"/>
  <c r="BK106" i="2" s="1"/>
  <c r="J106" i="2" s="1"/>
  <c r="J63" i="2" s="1"/>
  <c r="BI107" i="2"/>
  <c r="BH107" i="2"/>
  <c r="BG107" i="2"/>
  <c r="BF107" i="2"/>
  <c r="T107" i="2"/>
  <c r="T106" i="2" s="1"/>
  <c r="R107" i="2"/>
  <c r="P107" i="2"/>
  <c r="J107" i="2"/>
  <c r="BE107" i="2" s="1"/>
  <c r="BK105" i="2"/>
  <c r="BK104" i="2" s="1"/>
  <c r="J104" i="2" s="1"/>
  <c r="J62" i="2" s="1"/>
  <c r="BI105" i="2"/>
  <c r="BH105" i="2"/>
  <c r="BG105" i="2"/>
  <c r="BF105" i="2"/>
  <c r="T105" i="2"/>
  <c r="T104" i="2" s="1"/>
  <c r="R105" i="2"/>
  <c r="R104" i="2" s="1"/>
  <c r="P105" i="2"/>
  <c r="J105" i="2"/>
  <c r="BE105" i="2" s="1"/>
  <c r="P104" i="2"/>
  <c r="BK103" i="2"/>
  <c r="BI103" i="2"/>
  <c r="BH103" i="2"/>
  <c r="BG103" i="2"/>
  <c r="BF103" i="2"/>
  <c r="T103" i="2"/>
  <c r="R103" i="2"/>
  <c r="P103" i="2"/>
  <c r="J103" i="2"/>
  <c r="BE103" i="2" s="1"/>
  <c r="BK102" i="2"/>
  <c r="BI102" i="2"/>
  <c r="BH102" i="2"/>
  <c r="BG102" i="2"/>
  <c r="BF102" i="2"/>
  <c r="T102" i="2"/>
  <c r="T101" i="2" s="1"/>
  <c r="R102" i="2"/>
  <c r="P102" i="2"/>
  <c r="P101" i="2" s="1"/>
  <c r="J102" i="2"/>
  <c r="BE102" i="2" s="1"/>
  <c r="R101" i="2"/>
  <c r="BK100" i="2"/>
  <c r="BI100" i="2"/>
  <c r="BH100" i="2"/>
  <c r="BG100" i="2"/>
  <c r="BF100" i="2"/>
  <c r="T100" i="2"/>
  <c r="R100" i="2"/>
  <c r="P100" i="2"/>
  <c r="J100" i="2"/>
  <c r="BE100" i="2" s="1"/>
  <c r="BK99" i="2"/>
  <c r="BI99" i="2"/>
  <c r="BH99" i="2"/>
  <c r="BG99" i="2"/>
  <c r="BF99" i="2"/>
  <c r="T99" i="2"/>
  <c r="R99" i="2"/>
  <c r="P99" i="2"/>
  <c r="J99" i="2"/>
  <c r="BE99" i="2" s="1"/>
  <c r="BK98" i="2"/>
  <c r="BI98" i="2"/>
  <c r="BH98" i="2"/>
  <c r="BG98" i="2"/>
  <c r="BF98" i="2"/>
  <c r="T98" i="2"/>
  <c r="R98" i="2"/>
  <c r="P98" i="2"/>
  <c r="J98" i="2"/>
  <c r="BE98" i="2" s="1"/>
  <c r="BK97" i="2"/>
  <c r="BI97" i="2"/>
  <c r="BH97" i="2"/>
  <c r="BG97" i="2"/>
  <c r="BF97" i="2"/>
  <c r="T97" i="2"/>
  <c r="R97" i="2"/>
  <c r="P97" i="2"/>
  <c r="J97" i="2"/>
  <c r="BE97" i="2" s="1"/>
  <c r="BK96" i="2"/>
  <c r="BI96" i="2"/>
  <c r="BH96" i="2"/>
  <c r="BG96" i="2"/>
  <c r="BF96" i="2"/>
  <c r="T96" i="2"/>
  <c r="R96" i="2"/>
  <c r="P96" i="2"/>
  <c r="J96" i="2"/>
  <c r="BE96" i="2" s="1"/>
  <c r="BK95" i="2"/>
  <c r="BI95" i="2"/>
  <c r="BH95" i="2"/>
  <c r="BG95" i="2"/>
  <c r="BF95" i="2"/>
  <c r="T95" i="2"/>
  <c r="R95" i="2"/>
  <c r="P95" i="2"/>
  <c r="J95" i="2"/>
  <c r="BE95" i="2" s="1"/>
  <c r="BK94" i="2"/>
  <c r="BI94" i="2"/>
  <c r="BH94" i="2"/>
  <c r="BG94" i="2"/>
  <c r="BF94" i="2"/>
  <c r="T94" i="2"/>
  <c r="R94" i="2"/>
  <c r="P94" i="2"/>
  <c r="J94" i="2"/>
  <c r="BE94" i="2" s="1"/>
  <c r="BK93" i="2"/>
  <c r="BI93" i="2"/>
  <c r="BH93" i="2"/>
  <c r="BG93" i="2"/>
  <c r="BF93" i="2"/>
  <c r="BE93" i="2"/>
  <c r="T93" i="2"/>
  <c r="R93" i="2"/>
  <c r="P93" i="2"/>
  <c r="J93" i="2"/>
  <c r="BK92" i="2"/>
  <c r="BI92" i="2"/>
  <c r="F37" i="2" s="1"/>
  <c r="BH92" i="2"/>
  <c r="BG92" i="2"/>
  <c r="BF92" i="2"/>
  <c r="J34" i="2" s="1"/>
  <c r="T92" i="2"/>
  <c r="T91" i="2" s="1"/>
  <c r="T90" i="2" s="1"/>
  <c r="R92" i="2"/>
  <c r="R91" i="2" s="1"/>
  <c r="P92" i="2"/>
  <c r="J92" i="2"/>
  <c r="BE92" i="2" s="1"/>
  <c r="P91" i="2"/>
  <c r="F84" i="2"/>
  <c r="E82" i="2"/>
  <c r="F52" i="2"/>
  <c r="E50" i="2"/>
  <c r="J37" i="2"/>
  <c r="J36" i="2"/>
  <c r="J35" i="2"/>
  <c r="J24" i="2"/>
  <c r="E24" i="2"/>
  <c r="J87" i="2" s="1"/>
  <c r="J23" i="2"/>
  <c r="J21" i="2"/>
  <c r="E21" i="2"/>
  <c r="J86" i="2" s="1"/>
  <c r="J20" i="2"/>
  <c r="J18" i="2"/>
  <c r="E18" i="2"/>
  <c r="F87" i="2" s="1"/>
  <c r="J17" i="2"/>
  <c r="J15" i="2"/>
  <c r="E15" i="2"/>
  <c r="F86" i="2" s="1"/>
  <c r="J14" i="2"/>
  <c r="J12" i="2"/>
  <c r="J52" i="2" s="1"/>
  <c r="E7" i="2"/>
  <c r="E80" i="2" s="1"/>
  <c r="BD55" i="1"/>
  <c r="BD54" i="1" s="1"/>
  <c r="W33" i="1" s="1"/>
  <c r="BC55" i="1"/>
  <c r="BC54" i="1" s="1"/>
  <c r="BB55" i="1"/>
  <c r="BB54" i="1" s="1"/>
  <c r="BA55" i="1"/>
  <c r="AZ55" i="1"/>
  <c r="AY55" i="1"/>
  <c r="AX55" i="1"/>
  <c r="AW55" i="1"/>
  <c r="AV55" i="1"/>
  <c r="AU55" i="1"/>
  <c r="AZ54" i="1"/>
  <c r="AS54" i="1"/>
  <c r="AM50" i="1"/>
  <c r="L50" i="1"/>
  <c r="AM49" i="1"/>
  <c r="L49" i="1"/>
  <c r="AM47" i="1"/>
  <c r="L47" i="1"/>
  <c r="L45" i="1"/>
  <c r="L44" i="1"/>
  <c r="BK91" i="2" l="1"/>
  <c r="J91" i="2" s="1"/>
  <c r="J60" i="2" s="1"/>
  <c r="BK136" i="2"/>
  <c r="J136" i="2" s="1"/>
  <c r="J70" i="2" s="1"/>
  <c r="F36" i="2"/>
  <c r="BK101" i="2"/>
  <c r="J101" i="2" s="1"/>
  <c r="J61" i="2" s="1"/>
  <c r="F35" i="2"/>
  <c r="F34" i="2"/>
  <c r="F54" i="2"/>
  <c r="J54" i="2"/>
  <c r="AU54" i="1"/>
  <c r="BA54" i="1"/>
  <c r="AW54" i="1" s="1"/>
  <c r="AK30" i="1" s="1"/>
  <c r="AT55" i="1"/>
  <c r="P90" i="2"/>
  <c r="J33" i="2"/>
  <c r="F33" i="2"/>
  <c r="R90" i="2"/>
  <c r="E48" i="2"/>
  <c r="F55" i="2"/>
  <c r="J55" i="2"/>
  <c r="J84" i="2"/>
  <c r="W30" i="1"/>
  <c r="AX54" i="1"/>
  <c r="W31" i="1"/>
  <c r="AY54" i="1"/>
  <c r="W32" i="1"/>
  <c r="AV54" i="1"/>
  <c r="BK90" i="2" l="1"/>
  <c r="J90" i="2" s="1"/>
  <c r="AG55" i="1" s="1"/>
  <c r="AN55" i="1" s="1"/>
  <c r="AN54" i="1" s="1"/>
  <c r="AG54" i="1"/>
  <c r="AK26" i="1" s="1"/>
  <c r="W29" i="1" s="1"/>
  <c r="AK29" i="1" s="1"/>
  <c r="AT54" i="1"/>
  <c r="AK35" i="1" l="1"/>
  <c r="J30" i="2"/>
  <c r="J39" i="2" s="1"/>
  <c r="J59" i="2"/>
</calcChain>
</file>

<file path=xl/sharedStrings.xml><?xml version="1.0" encoding="utf-8"?>
<sst xmlns="http://schemas.openxmlformats.org/spreadsheetml/2006/main" count="904" uniqueCount="251">
  <si>
    <t>Export Komplet</t>
  </si>
  <si>
    <t>VZ</t>
  </si>
  <si>
    <t>2.0</t>
  </si>
  <si>
    <t>ZAMOK</t>
  </si>
  <si>
    <t>False</t>
  </si>
  <si>
    <t>{062b148d-638a-4f50-8ad1-fc682b17a392}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</si>
  <si>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</si>
  <si>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</si>
  <si>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</si>
  <si>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</si>
  <si>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</si>
  <si>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</si>
  <si>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</si>
  <si>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2020-09B-3</t>
  </si>
  <si>
    <t>Stavba:</t>
  </si>
  <si>
    <t>INFRASTRUKTURA ZŠ CHOMUTOV - učebna pří.vědy -ZŠ Beethovenova, Chomutov</t>
  </si>
  <si>
    <t>KSO:</t>
  </si>
  <si>
    <t/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</si>
  <si>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</si>
  <si>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</si>
  <si>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</si>
  <si>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</si>
  <si>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</si>
  <si>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</si>
  <si>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</si>
  <si>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</si>
  <si>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</si>
  <si>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</si>
  <si>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</si>
  <si>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</si>
  <si>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>KAP ATELIER s.r.o.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</si>
  <si>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</si>
  <si>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</si>
  <si>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</si>
  <si>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</si>
  <si>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</si>
  <si>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</si>
  <si>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</si>
  <si>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</si>
  <si>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</si>
  <si>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</si>
  <si>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</si>
  <si>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</si>
  <si>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</si>
  <si>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</si>
  <si>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</si>
  <si>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</si>
  <si>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</si>
  <si>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</si>
  <si>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</si>
  <si>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</si>
  <si>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</si>
  <si>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</si>
  <si>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</si>
  <si>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</si>
  <si>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</si>
  <si>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</si>
  <si>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</si>
  <si>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</si>
  <si>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</si>
  <si>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</si>
  <si>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</si>
  <si>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</si>
  <si>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</si>
  <si>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</si>
  <si>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</si>
  <si>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</si>
  <si>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</si>
  <si>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</si>
  <si>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</si>
  <si>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</si>
  <si>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</si>
  <si>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</si>
  <si>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</si>
  <si>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</si>
  <si>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</si>
  <si>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</si>
  <si>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</si>
  <si>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</si>
  <si>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03-c</t>
  </si>
  <si>
    <t>strukturovaná kabeláž</t>
  </si>
  <si>
    <t>{d1203868-67ec-4bee-a978-58addced6fad}</t>
  </si>
  <si>
    <t>KRYCÍ LIST SOUPISU PRACÍ</t>
  </si>
  <si>
    <t>Objekt:</t>
  </si>
  <si>
    <t>SO 03-c - strukturovaná kabeláž</t>
  </si>
  <si>
    <t>REKAPITULACE ČLENĚNÍ SOUPISU PRACÍ</t>
  </si>
  <si>
    <t>Kód dílu - Popis</t>
  </si>
  <si>
    <t>Cena celkem [CZK]</t>
  </si>
  <si>
    <t>-1</t>
  </si>
  <si>
    <t>D1 - kabeláž UTP</t>
  </si>
  <si>
    <t>D2 - přípojné kabely metalické</t>
  </si>
  <si>
    <t>D3 - rozvaděče</t>
  </si>
  <si>
    <t>D7 - nosné prvky kabeláží</t>
  </si>
  <si>
    <t xml:space="preserve">D8 - Server </t>
  </si>
  <si>
    <t>D9 - Aktivní prvky + WiFi AP</t>
  </si>
  <si>
    <t>D11 - ostatní</t>
  </si>
  <si>
    <t>D12 - MONTÁŽE</t>
  </si>
  <si>
    <t>D10 - Demontáže a přeložky stávajících vedení</t>
  </si>
  <si>
    <t>D14 - zakončení metalických kabelů (přeložky)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</si>
  <si>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</si>
  <si>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</si>
  <si>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</si>
  <si>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</si>
  <si>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</si>
  <si>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</si>
  <si>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</si>
  <si>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</si>
  <si>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</si>
  <si>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</si>
  <si>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</si>
  <si>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</si>
  <si>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</si>
  <si>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</si>
  <si>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kabeláž UTP</t>
  </si>
  <si>
    <t>ROZPOCET</t>
  </si>
  <si>
    <t>M</t>
  </si>
  <si>
    <t>Cat6Plus 23 AWG U/UTP 4 Pair HFFR-LS Eca Sheathed Violet RAL 4005 Cable</t>
  </si>
  <si>
    <t>bal 305m</t>
  </si>
  <si>
    <t>vlastní</t>
  </si>
  <si>
    <t>8</t>
  </si>
  <si>
    <t>4</t>
  </si>
  <si>
    <t>ks</t>
  </si>
  <si>
    <t>3</t>
  </si>
  <si>
    <t>45 x 45mm European Style Double Shuttered Module - Accepts 1 x RJ-45 Jack</t>
  </si>
  <si>
    <t>6</t>
  </si>
  <si>
    <t>45 x 45mm European Style Double Shuttered Module - Accepts 2 x RJ-45 Jack</t>
  </si>
  <si>
    <t>5</t>
  </si>
  <si>
    <t>80mm x 80mm Continental style UNI Range faceplate - (Rounded Corner)- WHITE)</t>
  </si>
  <si>
    <t>10</t>
  </si>
  <si>
    <t>80x80x33mm Continental style UNI Range backbox - (Rounded Corner)- WHITE</t>
  </si>
  <si>
    <t>12</t>
  </si>
  <si>
    <t>7</t>
  </si>
  <si>
    <t>suchý zip, šířka 20mm, délka 20mm, černý</t>
  </si>
  <si>
    <t>bal</t>
  </si>
  <si>
    <t>16</t>
  </si>
  <si>
    <t>kabelová vázací páska 203mm délka,nylon6.6, natural,balení 1000ks</t>
  </si>
  <si>
    <t>18</t>
  </si>
  <si>
    <t>9</t>
  </si>
  <si>
    <t>kabelová vázací páska 368mm délka,nylon6.6, natural,balení 250ks</t>
  </si>
  <si>
    <t>20</t>
  </si>
  <si>
    <t>D2</t>
  </si>
  <si>
    <t>přípojné kabely metalické</t>
  </si>
  <si>
    <t>Cat6Plus 24 AWG U/UTP Stranded 4 Pair RJ45 - RJ45 Blade Patch Cord Grey LS/OH IEC 332.1 Sheathed Cable with Grey Boots 1m</t>
  </si>
  <si>
    <t>24</t>
  </si>
  <si>
    <t>11</t>
  </si>
  <si>
    <t>Cat6Plus 24 AWG U/UTP Stranded 4 Pair RJ45 - RJ45 Blade Patch Cord Grey LS/OH IEC 332.1 Sheathed Cable with Grey Boots 2m</t>
  </si>
  <si>
    <t>26</t>
  </si>
  <si>
    <t>D3</t>
  </si>
  <si>
    <t>rozvaděče</t>
  </si>
  <si>
    <t>52</t>
  </si>
  <si>
    <t>D7</t>
  </si>
  <si>
    <t>nosné prvky kabeláží</t>
  </si>
  <si>
    <t>13</t>
  </si>
  <si>
    <t>LISTA LHD 40X20 HD 2M</t>
  </si>
  <si>
    <t>m</t>
  </si>
  <si>
    <t>90</t>
  </si>
  <si>
    <t>14</t>
  </si>
  <si>
    <t>LISTA LHD 40X40 HD 2M</t>
  </si>
  <si>
    <t>92</t>
  </si>
  <si>
    <t>LISTA EKE 140X60 HD 2M</t>
  </si>
  <si>
    <t>104</t>
  </si>
  <si>
    <t>příslušenství k lištám  tvarovky</t>
  </si>
  <si>
    <t>cpl</t>
  </si>
  <si>
    <t>114</t>
  </si>
  <si>
    <t>D8</t>
  </si>
  <si>
    <t xml:space="preserve">Server </t>
  </si>
  <si>
    <t>17</t>
  </si>
  <si>
    <t>116</t>
  </si>
  <si>
    <t>D9</t>
  </si>
  <si>
    <t>Aktivní prvky + WiFi AP</t>
  </si>
  <si>
    <t>118</t>
  </si>
  <si>
    <t>19</t>
  </si>
  <si>
    <t>120</t>
  </si>
  <si>
    <t>124</t>
  </si>
  <si>
    <t>126</t>
  </si>
  <si>
    <t>22</t>
  </si>
  <si>
    <t>1-Port Gigabit PoE Power Injector, 802.3at up to 30W for GPI-130 Gigabit PoE Injector</t>
  </si>
  <si>
    <t>128</t>
  </si>
  <si>
    <t>23</t>
  </si>
  <si>
    <t>Drobný materiál</t>
  </si>
  <si>
    <t>130</t>
  </si>
  <si>
    <t>D11</t>
  </si>
  <si>
    <t>ostatní</t>
  </si>
  <si>
    <t>montážní materiál (šrouby, vruty, hmoždinky, pásky apod.)</t>
  </si>
  <si>
    <t>138</t>
  </si>
  <si>
    <t>D12</t>
  </si>
  <si>
    <t>MONTÁŽE</t>
  </si>
  <si>
    <t>25</t>
  </si>
  <si>
    <t>K</t>
  </si>
  <si>
    <t>Pokládka UTP kabelů</t>
  </si>
  <si>
    <t>140</t>
  </si>
  <si>
    <t>montáž UTP kabelů a zásuvek do nábytku</t>
  </si>
  <si>
    <t>146</t>
  </si>
  <si>
    <t>27</t>
  </si>
  <si>
    <t>demontáž/zpětné zavíkování nosných prvků</t>
  </si>
  <si>
    <t>148</t>
  </si>
  <si>
    <t>28</t>
  </si>
  <si>
    <t>průrazy včetně začištění</t>
  </si>
  <si>
    <t>150</t>
  </si>
  <si>
    <t>29</t>
  </si>
  <si>
    <t>zapojení modulu RJ45</t>
  </si>
  <si>
    <t>158</t>
  </si>
  <si>
    <t>30</t>
  </si>
  <si>
    <t>montáž zásuvky SK</t>
  </si>
  <si>
    <t>160</t>
  </si>
  <si>
    <t>D10</t>
  </si>
  <si>
    <t>Demontáže a přeložky stávajících vedení</t>
  </si>
  <si>
    <t>31</t>
  </si>
  <si>
    <t>odpojení, demontáž metalických kabelů ve stávajících parapetních kanálech a vedeních</t>
  </si>
  <si>
    <t>170</t>
  </si>
  <si>
    <t>32</t>
  </si>
  <si>
    <t>montáž nové trasy</t>
  </si>
  <si>
    <t>172</t>
  </si>
  <si>
    <t>D14</t>
  </si>
  <si>
    <t>zakončení metalických kabelů (přeložky)</t>
  </si>
  <si>
    <t>33</t>
  </si>
  <si>
    <t>184</t>
  </si>
  <si>
    <t>34</t>
  </si>
  <si>
    <t>Cerifikace LAN Měření portů LAN</t>
  </si>
  <si>
    <t>port</t>
  </si>
  <si>
    <t>186</t>
  </si>
  <si>
    <t>35</t>
  </si>
  <si>
    <t>organizace kabelů v rozvaděči</t>
  </si>
  <si>
    <t>188</t>
  </si>
  <si>
    <t>36</t>
  </si>
  <si>
    <t>úklid po montážních činnostech, přesuny hmot</t>
  </si>
  <si>
    <t>196</t>
  </si>
  <si>
    <t>37</t>
  </si>
  <si>
    <t>Dokumentace skutečného provedení</t>
  </si>
  <si>
    <t>198</t>
  </si>
  <si>
    <t>38</t>
  </si>
  <si>
    <t>200</t>
  </si>
  <si>
    <t>39</t>
  </si>
  <si>
    <t>konfigurace, instalace a zapojení switch</t>
  </si>
  <si>
    <t>202</t>
  </si>
  <si>
    <t>40</t>
  </si>
  <si>
    <t>montáž + zapojení server (bez kofigurace)</t>
  </si>
  <si>
    <t>204</t>
  </si>
  <si>
    <t>41</t>
  </si>
  <si>
    <t>montáž a konfigurace WiFi AP</t>
  </si>
  <si>
    <t>206</t>
  </si>
  <si>
    <t>42</t>
  </si>
  <si>
    <t>dopravní náklady</t>
  </si>
  <si>
    <t>208</t>
  </si>
  <si>
    <t>doplnit název</t>
  </si>
  <si>
    <t>nestíněný keystone RJ45 Cat.6 beznástrojový, šedý</t>
  </si>
  <si>
    <t>Managed 24 Port GigE PoE Switch- Hraniční přepínač typ1 (Technická specifikace dle přílohy ZD)</t>
  </si>
  <si>
    <t>Licence pro podporu 24x7 hraničního přepínače, pokročilá výměna hardwaru (NBD), firmware a obecné aktualizace na 5 let.</t>
  </si>
  <si>
    <t>Bezdrátový přístupový bod (Technická specifikace dle přílohy ZD)</t>
  </si>
  <si>
    <t>Licence pro podporu 24x7 bezdrátového přístupového bodu, pokročilá výměna hardwaru (NBD), firmware a obecné aktualizace na 5 let.</t>
  </si>
  <si>
    <t>Server (dle technické specifikace přílohy ZD)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</si>
</sst>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 x14ac:knownFonts="1">
    <font>
      <sz val="8"/>
      <name val="Arial CE"/>
      <family val="2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family val="2"/>
      <charset val="238"/>
      <scheme val="minor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name val="Arial CE"/>
    </font>
    <font>
      <i/>
      <sz val="9"/>
      <name val="Arial CE"/>
    </font>
    <font>
      <i/>
      <sz val="8"/>
      <name val="Arial CE"/>
    </font>
    <font>
      <sz val="12"/>
      <name val="Arial CE"/>
      <charset val="238"/>
    </font>
    <font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227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9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9" fillId="2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2" fillId="3" borderId="8" xfId="0" applyFont="1" applyFill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9" fillId="0" borderId="3" xfId="0" applyFont="1" applyBorder="1" applyAlignment="1">
      <alignment vertical="center"/>
    </xf>
    <xf numFmtId="4" fontId="10" fillId="0" borderId="14" xfId="0" applyNumberFormat="1" applyFont="1" applyBorder="1" applyAlignment="1" applyProtection="1">
      <alignment vertical="center"/>
    </xf>
    <xf numFmtId="4" fontId="10" fillId="0" borderId="0" xfId="0" applyNumberFormat="1" applyFont="1" applyBorder="1" applyAlignment="1" applyProtection="1">
      <alignment vertical="center"/>
    </xf>
    <xf numFmtId="166" fontId="10" fillId="0" borderId="0" xfId="0" applyNumberFormat="1" applyFont="1" applyBorder="1" applyAlignment="1" applyProtection="1">
      <alignment vertical="center"/>
    </xf>
    <xf numFmtId="4" fontId="10" fillId="0" borderId="15" xfId="0" applyNumberFormat="1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18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horizontal="left"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right" vertical="center"/>
    </xf>
    <xf numFmtId="0" fontId="9" fillId="3" borderId="7" xfId="0" applyFont="1" applyFill="1" applyBorder="1" applyAlignment="1">
      <alignment horizontal="center"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 wrapText="1"/>
    </xf>
    <xf numFmtId="0" fontId="12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20" xfId="0" applyFont="1" applyBorder="1" applyAlignment="1" applyProtection="1">
      <alignment horizontal="left" vertical="center"/>
    </xf>
    <xf numFmtId="0" fontId="24" fillId="0" borderId="20" xfId="0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0" fontId="24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26" fillId="0" borderId="0" xfId="0" applyNumberFormat="1" applyFont="1" applyAlignment="1">
      <alignment vertical="center"/>
    </xf>
    <xf numFmtId="0" fontId="27" fillId="0" borderId="0" xfId="0" applyFont="1" applyAlignment="1"/>
    <xf numFmtId="0" fontId="27" fillId="0" borderId="3" xfId="0" applyFont="1" applyBorder="1" applyAlignment="1" applyProtection="1"/>
    <xf numFmtId="0" fontId="27" fillId="0" borderId="0" xfId="0" applyFont="1" applyBorder="1" applyAlignment="1" applyProtection="1"/>
    <xf numFmtId="166" fontId="27" fillId="0" borderId="0" xfId="0" applyNumberFormat="1" applyFont="1" applyBorder="1" applyAlignment="1" applyProtection="1"/>
    <xf numFmtId="166" fontId="27" fillId="0" borderId="15" xfId="0" applyNumberFormat="1" applyFont="1" applyBorder="1" applyAlignment="1" applyProtection="1"/>
    <xf numFmtId="0" fontId="27" fillId="0" borderId="0" xfId="0" applyFont="1" applyAlignment="1">
      <alignment horizontal="left"/>
    </xf>
    <xf numFmtId="0" fontId="27" fillId="0" borderId="0" xfId="0" applyFont="1" applyAlignment="1">
      <alignment horizontal="center"/>
    </xf>
    <xf numFmtId="4" fontId="27" fillId="0" borderId="0" xfId="0" applyNumberFormat="1" applyFont="1" applyAlignment="1">
      <alignment vertical="center"/>
    </xf>
    <xf numFmtId="166" fontId="13" fillId="0" borderId="0" xfId="0" applyNumberFormat="1" applyFont="1" applyBorder="1" applyAlignment="1" applyProtection="1">
      <alignment vertical="center"/>
    </xf>
    <xf numFmtId="166" fontId="13" fillId="0" borderId="15" xfId="0" applyNumberFormat="1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2" fillId="0" borderId="22" xfId="0" applyFont="1" applyBorder="1" applyAlignment="1" applyProtection="1">
      <alignment horizontal="center" vertical="center"/>
    </xf>
    <xf numFmtId="49" fontId="12" fillId="0" borderId="22" xfId="0" applyNumberFormat="1" applyFont="1" applyBorder="1" applyAlignment="1" applyProtection="1">
      <alignment horizontal="left" vertical="center" wrapText="1"/>
    </xf>
    <xf numFmtId="0" fontId="12" fillId="0" borderId="22" xfId="0" applyFont="1" applyBorder="1" applyAlignment="1" applyProtection="1">
      <alignment horizontal="left" vertical="center" wrapText="1"/>
    </xf>
    <xf numFmtId="0" fontId="12" fillId="0" borderId="22" xfId="0" applyFont="1" applyBorder="1" applyAlignment="1" applyProtection="1">
      <alignment horizontal="center" vertical="center" wrapText="1"/>
    </xf>
    <xf numFmtId="167" fontId="12" fillId="0" borderId="22" xfId="0" applyNumberFormat="1" applyFont="1" applyBorder="1" applyAlignment="1" applyProtection="1">
      <alignment vertical="center"/>
    </xf>
    <xf numFmtId="4" fontId="12" fillId="0" borderId="22" xfId="0" applyNumberFormat="1" applyFont="1" applyBorder="1" applyAlignment="1" applyProtection="1">
      <alignment vertical="center"/>
    </xf>
    <xf numFmtId="166" fontId="13" fillId="0" borderId="20" xfId="0" applyNumberFormat="1" applyFont="1" applyBorder="1" applyAlignment="1" applyProtection="1">
      <alignment vertical="center"/>
    </xf>
    <xf numFmtId="166" fontId="13" fillId="0" borderId="21" xfId="0" applyNumberFormat="1" applyFont="1" applyBorder="1" applyAlignment="1" applyProtection="1">
      <alignment vertical="center"/>
    </xf>
    <xf numFmtId="0" fontId="28" fillId="0" borderId="0" xfId="0" applyFont="1" applyAlignment="1" applyProtection="1"/>
    <xf numFmtId="0" fontId="28" fillId="0" borderId="0" xfId="0" applyFont="1" applyAlignment="1" applyProtection="1">
      <alignment horizontal="left"/>
    </xf>
    <xf numFmtId="0" fontId="15" fillId="0" borderId="0" xfId="0" applyFont="1" applyAlignment="1" applyProtection="1">
      <alignment horizontal="left"/>
    </xf>
    <xf numFmtId="4" fontId="15" fillId="0" borderId="0" xfId="0" applyNumberFormat="1" applyFont="1" applyAlignment="1" applyProtection="1"/>
    <xf numFmtId="0" fontId="28" fillId="0" borderId="3" xfId="0" applyFont="1" applyBorder="1" applyAlignment="1"/>
    <xf numFmtId="0" fontId="28" fillId="0" borderId="14" xfId="0" applyFont="1" applyBorder="1" applyAlignment="1" applyProtection="1"/>
    <xf numFmtId="0" fontId="28" fillId="0" borderId="0" xfId="0" applyFont="1" applyBorder="1" applyAlignment="1" applyProtection="1"/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center" vertical="center"/>
    </xf>
    <xf numFmtId="0" fontId="28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center" vertical="center"/>
    </xf>
    <xf numFmtId="0" fontId="12" fillId="0" borderId="19" xfId="0" applyFont="1" applyBorder="1" applyAlignment="1" applyProtection="1">
      <alignment horizontal="left" vertical="center"/>
    </xf>
    <xf numFmtId="0" fontId="12" fillId="0" borderId="20" xfId="0" applyFont="1" applyBorder="1" applyAlignment="1" applyProtection="1">
      <alignment horizontal="center" vertical="center"/>
    </xf>
    <xf numFmtId="0" fontId="31" fillId="0" borderId="0" xfId="0" applyFont="1" applyAlignment="1" applyProtection="1">
      <alignment horizontal="left"/>
    </xf>
    <xf numFmtId="0" fontId="32" fillId="0" borderId="22" xfId="0" applyFont="1" applyBorder="1" applyAlignment="1" applyProtection="1">
      <alignment horizontal="left" vertical="center" wrapText="1"/>
    </xf>
    <xf numFmtId="49" fontId="30" fillId="4" borderId="22" xfId="0" applyNumberFormat="1" applyFont="1" applyFill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19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165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14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12" fillId="3" borderId="6" xfId="0" applyFont="1" applyFill="1" applyBorder="1" applyAlignment="1" applyProtection="1">
      <alignment horizontal="center" vertical="center"/>
    </xf>
    <xf numFmtId="0" fontId="12" fillId="3" borderId="7" xfId="0" applyFont="1" applyFill="1" applyBorder="1" applyAlignment="1" applyProtection="1">
      <alignment horizontal="left" vertical="center"/>
    </xf>
    <xf numFmtId="0" fontId="12" fillId="3" borderId="7" xfId="0" applyFont="1" applyFill="1" applyBorder="1" applyAlignment="1" applyProtection="1">
      <alignment horizontal="center" vertical="center"/>
    </xf>
    <xf numFmtId="0" fontId="12" fillId="3" borderId="7" xfId="0" applyFont="1" applyFill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</xf>
    <xf numFmtId="164" fontId="4" fillId="0" borderId="0" xfId="0" applyNumberFormat="1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4" fontId="8" fillId="0" borderId="0" xfId="0" applyNumberFormat="1" applyFont="1" applyAlignment="1" applyProtection="1">
      <alignment vertical="center"/>
    </xf>
    <xf numFmtId="0" fontId="9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9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0" fillId="0" borderId="0" xfId="0"/>
    <xf numFmtId="0" fontId="5" fillId="0" borderId="0" xfId="0" applyFont="1" applyAlignment="1" applyProtection="1">
      <alignment horizontal="left" vertical="center"/>
    </xf>
    <xf numFmtId="0" fontId="0" fillId="0" borderId="0" xfId="0" applyProtection="1"/>
    <xf numFmtId="0" fontId="6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center" wrapText="1"/>
    </xf>
    <xf numFmtId="4" fontId="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4B0341E4-F6E3-480A-B684-97922914A075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4F800456-8172-4061-90D1-23ACA6CD9532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or%20rozvoje%20a%20investic/Sd&#237;len&#233;%20dokumentyORaIM/VE&#344;EJN&#201;%20ZAK&#193;ZKY/VZ-IROP-92-ODBORN&#201;%20U&#268;EBNY-Z&#352;/IROP-V92-polo&#382;kov&#233;%20rozpo&#269;ty/2020-09B-3%20-%20INFRASTRUKTURA%20Z&#352;%20CHOMUTOV%20-%20u&#269;ebna%20p&#345;&#237;.v&#283;dy%20-Z&#352;%20Beethovenova,%20Chomut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3-a - stavební část"/>
      <sheetName val="SO 03-b1 - elektroinstalace"/>
      <sheetName val="SO 03-b2 - elektro materiál"/>
      <sheetName val="SO 03-c - strukturovaná k..."/>
      <sheetName val="SO 03-d - AV technika + s..."/>
      <sheetName val="SO 03-f - nábytek"/>
      <sheetName val="SO 03-VRN - VRN"/>
      <sheetName val="Pokyny pro vyplnění"/>
    </sheetNames>
    <sheetDataSet>
      <sheetData sheetId="0">
        <row r="6">
          <cell r="K6" t="str">
            <v>INFRASTRUKTURA ZŠ CHOMUTOV - učebna pří.vědy -ZŠ Beethovenova, Chomutov</v>
          </cell>
        </row>
        <row r="8">
          <cell r="AN8" t="str">
            <v>2. 3. 2020</v>
          </cell>
        </row>
        <row r="10">
          <cell r="AN10" t="str">
            <v>00261891</v>
          </cell>
        </row>
        <row r="11">
          <cell r="E11" t="str">
            <v>Statutární město Chomutov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>KAP ATELIER s.r.o.</v>
          </cell>
          <cell r="AN17" t="str">
            <v/>
          </cell>
        </row>
        <row r="19">
          <cell r="AN19" t="str">
            <v>75900513</v>
          </cell>
        </row>
        <row r="20">
          <cell r="E20" t="str">
            <v>ing. Kateřina Tumpachová</v>
          </cell>
          <cell r="AN20" t="str">
            <v/>
          </cell>
        </row>
      </sheetData>
      <sheetData sheetId="1"/>
      <sheetData sheetId="2"/>
      <sheetData sheetId="3"/>
      <sheetData sheetId="4">
        <row r="30">
          <cell r="J30">
            <v>351937</v>
          </cell>
        </row>
        <row r="33">
          <cell r="F33">
            <v>351937</v>
          </cell>
          <cell r="J33">
            <v>73906.77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90">
          <cell r="P90">
            <v>0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370AA-2EA3-4001-B228-76D703743D1F}">
  <sheetPr>
    <pageSetUpPr fitToPage="1"/>
  </sheetPr>
  <dimension ref="A1:CM57"/>
  <sheetViews>
    <sheetView showGridLines="0" tabSelected="1" topLeftCell="A12" workbookViewId="0">
      <selection activeCell="BE54" sqref="BE54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50000000000003" customHeight="1" x14ac:dyDescent="0.2">
      <c r="AR2" s="211"/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2" t="s">
        <v>6</v>
      </c>
      <c r="BT2" s="2" t="s">
        <v>7</v>
      </c>
    </row>
    <row r="3" spans="1:74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6</v>
      </c>
      <c r="BT3" s="2" t="s">
        <v>8</v>
      </c>
    </row>
    <row r="4" spans="1:74" ht="24.95" customHeight="1" x14ac:dyDescent="0.2">
      <c r="B4" s="6"/>
      <c r="C4" s="7"/>
      <c r="D4" s="8" t="s">
        <v>9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5"/>
      <c r="AS4" s="9" t="s">
        <v>10</v>
      </c>
      <c r="BS4" s="2" t="s">
        <v>11</v>
      </c>
    </row>
    <row r="5" spans="1:74" ht="12" customHeight="1" x14ac:dyDescent="0.2">
      <c r="B5" s="6"/>
      <c r="C5" s="7"/>
      <c r="D5" s="10" t="s">
        <v>12</v>
      </c>
      <c r="E5" s="7"/>
      <c r="F5" s="7"/>
      <c r="G5" s="7"/>
      <c r="H5" s="7"/>
      <c r="I5" s="7"/>
      <c r="J5" s="7"/>
      <c r="K5" s="212" t="s">
        <v>13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P5" s="7"/>
      <c r="AQ5" s="7"/>
      <c r="AR5" s="5"/>
      <c r="BS5" s="2" t="s">
        <v>6</v>
      </c>
    </row>
    <row r="6" spans="1:74" ht="36.950000000000003" customHeight="1" x14ac:dyDescent="0.2">
      <c r="B6" s="6"/>
      <c r="C6" s="7"/>
      <c r="D6" s="11" t="s">
        <v>14</v>
      </c>
      <c r="E6" s="7"/>
      <c r="F6" s="7"/>
      <c r="G6" s="7"/>
      <c r="H6" s="7"/>
      <c r="I6" s="7"/>
      <c r="J6" s="7"/>
      <c r="K6" s="214" t="s">
        <v>15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P6" s="7"/>
      <c r="AQ6" s="7"/>
      <c r="AR6" s="5"/>
      <c r="BS6" s="2" t="s">
        <v>6</v>
      </c>
    </row>
    <row r="7" spans="1:74" ht="12" customHeight="1" x14ac:dyDescent="0.2">
      <c r="B7" s="6"/>
      <c r="C7" s="7"/>
      <c r="D7" s="12" t="s">
        <v>16</v>
      </c>
      <c r="E7" s="7"/>
      <c r="F7" s="7"/>
      <c r="G7" s="7"/>
      <c r="H7" s="7"/>
      <c r="I7" s="7"/>
      <c r="J7" s="7"/>
      <c r="K7" s="13" t="s">
        <v>17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12" t="s">
        <v>18</v>
      </c>
      <c r="AL7" s="7"/>
      <c r="AM7" s="7"/>
      <c r="AN7" s="13" t="s">
        <v>17</v>
      </c>
      <c r="AO7" s="7"/>
      <c r="AP7" s="7"/>
      <c r="AQ7" s="7"/>
      <c r="AR7" s="5"/>
      <c r="BS7" s="2" t="s">
        <v>6</v>
      </c>
    </row>
    <row r="8" spans="1:74" ht="12" customHeight="1" x14ac:dyDescent="0.2">
      <c r="B8" s="6"/>
      <c r="C8" s="7"/>
      <c r="D8" s="12" t="s">
        <v>19</v>
      </c>
      <c r="E8" s="7"/>
      <c r="F8" s="7"/>
      <c r="G8" s="7"/>
      <c r="H8" s="7"/>
      <c r="I8" s="7"/>
      <c r="J8" s="7"/>
      <c r="K8" s="13" t="s">
        <v>20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12" t="s">
        <v>21</v>
      </c>
      <c r="AL8" s="7"/>
      <c r="AM8" s="7"/>
      <c r="AN8" s="13" t="s">
        <v>22</v>
      </c>
      <c r="AO8" s="7"/>
      <c r="AP8" s="7"/>
      <c r="AQ8" s="7"/>
      <c r="AR8" s="5"/>
      <c r="BS8" s="2" t="s">
        <v>6</v>
      </c>
    </row>
    <row r="9" spans="1:74" ht="14.45" customHeight="1" x14ac:dyDescent="0.2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5"/>
      <c r="BS9" s="2" t="s">
        <v>6</v>
      </c>
    </row>
    <row r="10" spans="1:74" ht="12" customHeight="1" x14ac:dyDescent="0.2">
      <c r="B10" s="6"/>
      <c r="C10" s="7"/>
      <c r="D10" s="12" t="s">
        <v>23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12" t="s">
        <v>24</v>
      </c>
      <c r="AL10" s="7"/>
      <c r="AM10" s="7"/>
      <c r="AN10" s="13" t="s">
        <v>25</v>
      </c>
      <c r="AO10" s="7"/>
      <c r="AP10" s="7"/>
      <c r="AQ10" s="7"/>
      <c r="AR10" s="5"/>
      <c r="BS10" s="2" t="s">
        <v>6</v>
      </c>
    </row>
    <row r="11" spans="1:74" ht="18.399999999999999" customHeight="1" x14ac:dyDescent="0.2">
      <c r="B11" s="6"/>
      <c r="C11" s="7"/>
      <c r="D11" s="7"/>
      <c r="E11" s="13" t="s">
        <v>26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12" t="s">
        <v>27</v>
      </c>
      <c r="AL11" s="7"/>
      <c r="AM11" s="7"/>
      <c r="AN11" s="13" t="s">
        <v>17</v>
      </c>
      <c r="AO11" s="7"/>
      <c r="AP11" s="7"/>
      <c r="AQ11" s="7"/>
      <c r="AR11" s="5"/>
      <c r="BS11" s="2" t="s">
        <v>6</v>
      </c>
    </row>
    <row r="12" spans="1:74" ht="6.95" customHeight="1" x14ac:dyDescent="0.2"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5"/>
      <c r="BS12" s="2" t="s">
        <v>6</v>
      </c>
    </row>
    <row r="13" spans="1:74" ht="12" customHeight="1" x14ac:dyDescent="0.2">
      <c r="B13" s="6"/>
      <c r="C13" s="7"/>
      <c r="D13" s="12" t="s">
        <v>28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12" t="s">
        <v>24</v>
      </c>
      <c r="AL13" s="7"/>
      <c r="AM13" s="7"/>
      <c r="AN13" s="13" t="s">
        <v>17</v>
      </c>
      <c r="AO13" s="7"/>
      <c r="AP13" s="7"/>
      <c r="AQ13" s="7"/>
      <c r="AR13" s="5"/>
      <c r="BS13" s="2" t="s">
        <v>6</v>
      </c>
    </row>
    <row r="14" spans="1:74" ht="12.75" x14ac:dyDescent="0.2">
      <c r="B14" s="6"/>
      <c r="C14" s="7"/>
      <c r="D14" s="7"/>
      <c r="E14" s="13" t="s">
        <v>20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12" t="s">
        <v>27</v>
      </c>
      <c r="AL14" s="7"/>
      <c r="AM14" s="7"/>
      <c r="AN14" s="13" t="s">
        <v>17</v>
      </c>
      <c r="AO14" s="7"/>
      <c r="AP14" s="7"/>
      <c r="AQ14" s="7"/>
      <c r="AR14" s="5"/>
      <c r="BS14" s="2" t="s">
        <v>6</v>
      </c>
    </row>
    <row r="15" spans="1:74" ht="6.95" customHeight="1" x14ac:dyDescent="0.2"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5"/>
      <c r="BS15" s="2" t="s">
        <v>4</v>
      </c>
    </row>
    <row r="16" spans="1:74" ht="12" customHeight="1" x14ac:dyDescent="0.2">
      <c r="B16" s="6"/>
      <c r="C16" s="7"/>
      <c r="D16" s="12" t="s">
        <v>29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12" t="s">
        <v>24</v>
      </c>
      <c r="AL16" s="7"/>
      <c r="AM16" s="7"/>
      <c r="AN16" s="13" t="s">
        <v>17</v>
      </c>
      <c r="AO16" s="7"/>
      <c r="AP16" s="7"/>
      <c r="AQ16" s="7"/>
      <c r="AR16" s="5"/>
      <c r="BS16" s="2" t="s">
        <v>4</v>
      </c>
    </row>
    <row r="17" spans="1:71" ht="18.399999999999999" customHeight="1" x14ac:dyDescent="0.2">
      <c r="B17" s="6"/>
      <c r="C17" s="7"/>
      <c r="D17" s="7"/>
      <c r="E17" s="13" t="s">
        <v>30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12" t="s">
        <v>27</v>
      </c>
      <c r="AL17" s="7"/>
      <c r="AM17" s="7"/>
      <c r="AN17" s="13" t="s">
        <v>17</v>
      </c>
      <c r="AO17" s="7"/>
      <c r="AP17" s="7"/>
      <c r="AQ17" s="7"/>
      <c r="AR17" s="5"/>
      <c r="BS17" s="2" t="s">
        <v>31</v>
      </c>
    </row>
    <row r="18" spans="1:71" ht="6.95" customHeight="1" x14ac:dyDescent="0.2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5"/>
      <c r="BS18" s="2" t="s">
        <v>6</v>
      </c>
    </row>
    <row r="19" spans="1:71" ht="12" customHeight="1" x14ac:dyDescent="0.2">
      <c r="B19" s="6"/>
      <c r="C19" s="7"/>
      <c r="D19" s="12" t="s">
        <v>32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12" t="s">
        <v>24</v>
      </c>
      <c r="AL19" s="7"/>
      <c r="AM19" s="7"/>
      <c r="AN19" s="13" t="s">
        <v>33</v>
      </c>
      <c r="AO19" s="7"/>
      <c r="AP19" s="7"/>
      <c r="AQ19" s="7"/>
      <c r="AR19" s="5"/>
      <c r="BS19" s="2" t="s">
        <v>6</v>
      </c>
    </row>
    <row r="20" spans="1:71" ht="18.399999999999999" customHeight="1" x14ac:dyDescent="0.2">
      <c r="B20" s="6"/>
      <c r="C20" s="7"/>
      <c r="D20" s="7"/>
      <c r="E20" s="13" t="s">
        <v>34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12" t="s">
        <v>27</v>
      </c>
      <c r="AL20" s="7"/>
      <c r="AM20" s="7"/>
      <c r="AN20" s="13" t="s">
        <v>17</v>
      </c>
      <c r="AO20" s="7"/>
      <c r="AP20" s="7"/>
      <c r="AQ20" s="7"/>
      <c r="AR20" s="5"/>
      <c r="BS20" s="2" t="s">
        <v>4</v>
      </c>
    </row>
    <row r="21" spans="1:71" ht="6.95" customHeight="1" x14ac:dyDescent="0.2"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5"/>
    </row>
    <row r="22" spans="1:71" ht="12" customHeight="1" x14ac:dyDescent="0.2">
      <c r="B22" s="6"/>
      <c r="C22" s="7"/>
      <c r="D22" s="12" t="s">
        <v>35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5"/>
    </row>
    <row r="23" spans="1:71" ht="47.25" customHeight="1" x14ac:dyDescent="0.2">
      <c r="B23" s="6"/>
      <c r="C23" s="7"/>
      <c r="D23" s="7"/>
      <c r="E23" s="215" t="s">
        <v>36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7"/>
      <c r="AP23" s="7"/>
      <c r="AQ23" s="7"/>
      <c r="AR23" s="5"/>
    </row>
    <row r="24" spans="1:71" ht="6.95" customHeight="1" x14ac:dyDescent="0.2">
      <c r="B24" s="6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5"/>
    </row>
    <row r="25" spans="1:71" ht="6.95" customHeight="1" x14ac:dyDescent="0.2">
      <c r="B25" s="6"/>
      <c r="C25" s="7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7"/>
      <c r="AQ25" s="7"/>
      <c r="AR25" s="5"/>
    </row>
    <row r="26" spans="1:71" s="21" customFormat="1" ht="25.9" customHeight="1" x14ac:dyDescent="0.2">
      <c r="A26" s="15"/>
      <c r="B26" s="16"/>
      <c r="C26" s="17"/>
      <c r="D26" s="18" t="s">
        <v>37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216">
        <f>ROUND(AG54,2)</f>
        <v>0</v>
      </c>
      <c r="AL26" s="217"/>
      <c r="AM26" s="217"/>
      <c r="AN26" s="217"/>
      <c r="AO26" s="217"/>
      <c r="AP26" s="17"/>
      <c r="AQ26" s="17"/>
      <c r="AR26" s="20"/>
      <c r="BE26" s="15"/>
    </row>
    <row r="27" spans="1:71" s="21" customFormat="1" ht="6.95" customHeight="1" x14ac:dyDescent="0.2">
      <c r="A27" s="15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20"/>
      <c r="BE27" s="15"/>
    </row>
    <row r="28" spans="1:71" s="21" customFormat="1" ht="12.75" x14ac:dyDescent="0.2">
      <c r="A28" s="15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210" t="s">
        <v>38</v>
      </c>
      <c r="M28" s="210"/>
      <c r="N28" s="210"/>
      <c r="O28" s="210"/>
      <c r="P28" s="210"/>
      <c r="Q28" s="17"/>
      <c r="R28" s="17"/>
      <c r="S28" s="17"/>
      <c r="T28" s="17"/>
      <c r="U28" s="17"/>
      <c r="V28" s="17"/>
      <c r="W28" s="210" t="s">
        <v>39</v>
      </c>
      <c r="X28" s="210"/>
      <c r="Y28" s="210"/>
      <c r="Z28" s="210"/>
      <c r="AA28" s="210"/>
      <c r="AB28" s="210"/>
      <c r="AC28" s="210"/>
      <c r="AD28" s="210"/>
      <c r="AE28" s="210"/>
      <c r="AF28" s="17"/>
      <c r="AG28" s="17"/>
      <c r="AH28" s="17"/>
      <c r="AI28" s="17"/>
      <c r="AJ28" s="17"/>
      <c r="AK28" s="210" t="s">
        <v>40</v>
      </c>
      <c r="AL28" s="210"/>
      <c r="AM28" s="210"/>
      <c r="AN28" s="210"/>
      <c r="AO28" s="210"/>
      <c r="AP28" s="17"/>
      <c r="AQ28" s="17"/>
      <c r="AR28" s="20"/>
      <c r="BE28" s="15"/>
    </row>
    <row r="29" spans="1:71" s="22" customFormat="1" ht="14.45" customHeight="1" x14ac:dyDescent="0.2">
      <c r="B29" s="23"/>
      <c r="C29" s="24"/>
      <c r="D29" s="12" t="s">
        <v>41</v>
      </c>
      <c r="E29" s="24"/>
      <c r="F29" s="12" t="s">
        <v>42</v>
      </c>
      <c r="G29" s="24"/>
      <c r="H29" s="24"/>
      <c r="I29" s="24"/>
      <c r="J29" s="24"/>
      <c r="K29" s="24"/>
      <c r="L29" s="203">
        <v>0.21</v>
      </c>
      <c r="M29" s="204"/>
      <c r="N29" s="204"/>
      <c r="O29" s="204"/>
      <c r="P29" s="204"/>
      <c r="Q29" s="24"/>
      <c r="R29" s="24"/>
      <c r="S29" s="24"/>
      <c r="T29" s="24"/>
      <c r="U29" s="24"/>
      <c r="V29" s="24"/>
      <c r="W29" s="205">
        <f>AK26</f>
        <v>0</v>
      </c>
      <c r="X29" s="204"/>
      <c r="Y29" s="204"/>
      <c r="Z29" s="204"/>
      <c r="AA29" s="204"/>
      <c r="AB29" s="204"/>
      <c r="AC29" s="204"/>
      <c r="AD29" s="204"/>
      <c r="AE29" s="204"/>
      <c r="AF29" s="24"/>
      <c r="AG29" s="24"/>
      <c r="AH29" s="24"/>
      <c r="AI29" s="24"/>
      <c r="AJ29" s="24"/>
      <c r="AK29" s="205">
        <f>W29*0.21</f>
        <v>0</v>
      </c>
      <c r="AL29" s="204"/>
      <c r="AM29" s="204"/>
      <c r="AN29" s="204"/>
      <c r="AO29" s="204"/>
      <c r="AP29" s="24"/>
      <c r="AQ29" s="24"/>
      <c r="AR29" s="25"/>
    </row>
    <row r="30" spans="1:71" s="22" customFormat="1" ht="14.45" customHeight="1" x14ac:dyDescent="0.2">
      <c r="B30" s="23"/>
      <c r="C30" s="24"/>
      <c r="D30" s="24"/>
      <c r="E30" s="24"/>
      <c r="F30" s="12" t="s">
        <v>43</v>
      </c>
      <c r="G30" s="24"/>
      <c r="H30" s="24"/>
      <c r="I30" s="24"/>
      <c r="J30" s="24"/>
      <c r="K30" s="24"/>
      <c r="L30" s="203">
        <v>0.15</v>
      </c>
      <c r="M30" s="204"/>
      <c r="N30" s="204"/>
      <c r="O30" s="204"/>
      <c r="P30" s="204"/>
      <c r="Q30" s="24"/>
      <c r="R30" s="24"/>
      <c r="S30" s="24"/>
      <c r="T30" s="24"/>
      <c r="U30" s="24"/>
      <c r="V30" s="24"/>
      <c r="W30" s="205">
        <f>ROUND(BA54, 2)</f>
        <v>0</v>
      </c>
      <c r="X30" s="204"/>
      <c r="Y30" s="204"/>
      <c r="Z30" s="204"/>
      <c r="AA30" s="204"/>
      <c r="AB30" s="204"/>
      <c r="AC30" s="204"/>
      <c r="AD30" s="204"/>
      <c r="AE30" s="204"/>
      <c r="AF30" s="24"/>
      <c r="AG30" s="24"/>
      <c r="AH30" s="24"/>
      <c r="AI30" s="24"/>
      <c r="AJ30" s="24"/>
      <c r="AK30" s="205">
        <f>ROUND(AW54, 2)</f>
        <v>0</v>
      </c>
      <c r="AL30" s="204"/>
      <c r="AM30" s="204"/>
      <c r="AN30" s="204"/>
      <c r="AO30" s="204"/>
      <c r="AP30" s="24"/>
      <c r="AQ30" s="24"/>
      <c r="AR30" s="25"/>
    </row>
    <row r="31" spans="1:71" s="22" customFormat="1" ht="14.45" hidden="1" customHeight="1" x14ac:dyDescent="0.2">
      <c r="B31" s="23"/>
      <c r="C31" s="24"/>
      <c r="D31" s="24"/>
      <c r="E31" s="24"/>
      <c r="F31" s="12" t="s">
        <v>44</v>
      </c>
      <c r="G31" s="24"/>
      <c r="H31" s="24"/>
      <c r="I31" s="24"/>
      <c r="J31" s="24"/>
      <c r="K31" s="24"/>
      <c r="L31" s="203">
        <v>0.21</v>
      </c>
      <c r="M31" s="204"/>
      <c r="N31" s="204"/>
      <c r="O31" s="204"/>
      <c r="P31" s="204"/>
      <c r="Q31" s="24"/>
      <c r="R31" s="24"/>
      <c r="S31" s="24"/>
      <c r="T31" s="24"/>
      <c r="U31" s="24"/>
      <c r="V31" s="24"/>
      <c r="W31" s="205">
        <f>ROUND(BB54, 2)</f>
        <v>0</v>
      </c>
      <c r="X31" s="204"/>
      <c r="Y31" s="204"/>
      <c r="Z31" s="204"/>
      <c r="AA31" s="204"/>
      <c r="AB31" s="204"/>
      <c r="AC31" s="204"/>
      <c r="AD31" s="204"/>
      <c r="AE31" s="204"/>
      <c r="AF31" s="24"/>
      <c r="AG31" s="24"/>
      <c r="AH31" s="24"/>
      <c r="AI31" s="24"/>
      <c r="AJ31" s="24"/>
      <c r="AK31" s="205">
        <v>0</v>
      </c>
      <c r="AL31" s="204"/>
      <c r="AM31" s="204"/>
      <c r="AN31" s="204"/>
      <c r="AO31" s="204"/>
      <c r="AP31" s="24"/>
      <c r="AQ31" s="24"/>
      <c r="AR31" s="25"/>
    </row>
    <row r="32" spans="1:71" s="22" customFormat="1" ht="14.45" hidden="1" customHeight="1" x14ac:dyDescent="0.2">
      <c r="B32" s="23"/>
      <c r="C32" s="24"/>
      <c r="D32" s="24"/>
      <c r="E32" s="24"/>
      <c r="F32" s="12" t="s">
        <v>45</v>
      </c>
      <c r="G32" s="24"/>
      <c r="H32" s="24"/>
      <c r="I32" s="24"/>
      <c r="J32" s="24"/>
      <c r="K32" s="24"/>
      <c r="L32" s="203">
        <v>0.15</v>
      </c>
      <c r="M32" s="204"/>
      <c r="N32" s="204"/>
      <c r="O32" s="204"/>
      <c r="P32" s="204"/>
      <c r="Q32" s="24"/>
      <c r="R32" s="24"/>
      <c r="S32" s="24"/>
      <c r="T32" s="24"/>
      <c r="U32" s="24"/>
      <c r="V32" s="24"/>
      <c r="W32" s="205">
        <f>ROUND(BC54, 2)</f>
        <v>0</v>
      </c>
      <c r="X32" s="204"/>
      <c r="Y32" s="204"/>
      <c r="Z32" s="204"/>
      <c r="AA32" s="204"/>
      <c r="AB32" s="204"/>
      <c r="AC32" s="204"/>
      <c r="AD32" s="204"/>
      <c r="AE32" s="204"/>
      <c r="AF32" s="24"/>
      <c r="AG32" s="24"/>
      <c r="AH32" s="24"/>
      <c r="AI32" s="24"/>
      <c r="AJ32" s="24"/>
      <c r="AK32" s="205">
        <v>0</v>
      </c>
      <c r="AL32" s="204"/>
      <c r="AM32" s="204"/>
      <c r="AN32" s="204"/>
      <c r="AO32" s="204"/>
      <c r="AP32" s="24"/>
      <c r="AQ32" s="24"/>
      <c r="AR32" s="25"/>
    </row>
    <row r="33" spans="1:57" s="22" customFormat="1" ht="14.45" hidden="1" customHeight="1" x14ac:dyDescent="0.2">
      <c r="B33" s="23"/>
      <c r="C33" s="24"/>
      <c r="D33" s="24"/>
      <c r="E33" s="24"/>
      <c r="F33" s="12" t="s">
        <v>46</v>
      </c>
      <c r="G33" s="24"/>
      <c r="H33" s="24"/>
      <c r="I33" s="24"/>
      <c r="J33" s="24"/>
      <c r="K33" s="24"/>
      <c r="L33" s="203">
        <v>0</v>
      </c>
      <c r="M33" s="204"/>
      <c r="N33" s="204"/>
      <c r="O33" s="204"/>
      <c r="P33" s="204"/>
      <c r="Q33" s="24"/>
      <c r="R33" s="24"/>
      <c r="S33" s="24"/>
      <c r="T33" s="24"/>
      <c r="U33" s="24"/>
      <c r="V33" s="24"/>
      <c r="W33" s="205">
        <f>ROUND(BD54, 2)</f>
        <v>0</v>
      </c>
      <c r="X33" s="204"/>
      <c r="Y33" s="204"/>
      <c r="Z33" s="204"/>
      <c r="AA33" s="204"/>
      <c r="AB33" s="204"/>
      <c r="AC33" s="204"/>
      <c r="AD33" s="204"/>
      <c r="AE33" s="204"/>
      <c r="AF33" s="24"/>
      <c r="AG33" s="24"/>
      <c r="AH33" s="24"/>
      <c r="AI33" s="24"/>
      <c r="AJ33" s="24"/>
      <c r="AK33" s="205">
        <v>0</v>
      </c>
      <c r="AL33" s="204"/>
      <c r="AM33" s="204"/>
      <c r="AN33" s="204"/>
      <c r="AO33" s="204"/>
      <c r="AP33" s="24"/>
      <c r="AQ33" s="24"/>
      <c r="AR33" s="25"/>
    </row>
    <row r="34" spans="1:57" s="21" customFormat="1" ht="6.95" customHeight="1" x14ac:dyDescent="0.2">
      <c r="A34" s="15"/>
      <c r="B34" s="16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20"/>
      <c r="BE34" s="15"/>
    </row>
    <row r="35" spans="1:57" s="21" customFormat="1" ht="25.9" customHeight="1" x14ac:dyDescent="0.2">
      <c r="A35" s="15"/>
      <c r="B35" s="16"/>
      <c r="C35" s="26"/>
      <c r="D35" s="27" t="s">
        <v>47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48</v>
      </c>
      <c r="U35" s="28"/>
      <c r="V35" s="28"/>
      <c r="W35" s="28"/>
      <c r="X35" s="206" t="s">
        <v>49</v>
      </c>
      <c r="Y35" s="207"/>
      <c r="Z35" s="207"/>
      <c r="AA35" s="207"/>
      <c r="AB35" s="207"/>
      <c r="AC35" s="28"/>
      <c r="AD35" s="28"/>
      <c r="AE35" s="28"/>
      <c r="AF35" s="28"/>
      <c r="AG35" s="28"/>
      <c r="AH35" s="28"/>
      <c r="AI35" s="28"/>
      <c r="AJ35" s="28"/>
      <c r="AK35" s="208">
        <f>SUM(AK26:AK33)</f>
        <v>0</v>
      </c>
      <c r="AL35" s="207"/>
      <c r="AM35" s="207"/>
      <c r="AN35" s="207"/>
      <c r="AO35" s="209"/>
      <c r="AP35" s="26"/>
      <c r="AQ35" s="26"/>
      <c r="AR35" s="20"/>
      <c r="BE35" s="15"/>
    </row>
    <row r="36" spans="1:57" s="21" customFormat="1" ht="6.95" customHeight="1" x14ac:dyDescent="0.2">
      <c r="A36" s="15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20"/>
      <c r="BE36" s="15"/>
    </row>
    <row r="37" spans="1:57" s="21" customFormat="1" ht="6.95" customHeight="1" x14ac:dyDescent="0.2">
      <c r="A37" s="15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20"/>
      <c r="BE37" s="15"/>
    </row>
    <row r="41" spans="1:57" s="21" customFormat="1" ht="6.95" customHeight="1" x14ac:dyDescent="0.2">
      <c r="A41" s="15"/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20"/>
      <c r="BE41" s="15"/>
    </row>
    <row r="42" spans="1:57" s="21" customFormat="1" ht="24.95" customHeight="1" x14ac:dyDescent="0.2">
      <c r="A42" s="15"/>
      <c r="B42" s="16"/>
      <c r="C42" s="8" t="s">
        <v>50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20"/>
      <c r="BE42" s="15"/>
    </row>
    <row r="43" spans="1:57" s="21" customFormat="1" ht="6.95" customHeight="1" x14ac:dyDescent="0.2">
      <c r="A43" s="15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20"/>
      <c r="BE43" s="15"/>
    </row>
    <row r="44" spans="1:57" s="34" customFormat="1" ht="12" customHeight="1" x14ac:dyDescent="0.2">
      <c r="B44" s="35"/>
      <c r="C44" s="12" t="s">
        <v>12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2020-09B-3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7"/>
    </row>
    <row r="45" spans="1:57" s="38" customFormat="1" ht="36.950000000000003" customHeight="1" x14ac:dyDescent="0.2">
      <c r="B45" s="39"/>
      <c r="C45" s="40" t="s">
        <v>14</v>
      </c>
      <c r="D45" s="41"/>
      <c r="E45" s="41"/>
      <c r="F45" s="41"/>
      <c r="G45" s="41"/>
      <c r="H45" s="41"/>
      <c r="I45" s="41"/>
      <c r="J45" s="41"/>
      <c r="K45" s="41"/>
      <c r="L45" s="201" t="str">
        <f>K6</f>
        <v>INFRASTRUKTURA ZŠ CHOMUTOV - učebna pří.vědy -ZŠ Beethovenova, Chomutov</v>
      </c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2"/>
      <c r="Y45" s="202"/>
      <c r="Z45" s="202"/>
      <c r="AA45" s="202"/>
      <c r="AB45" s="202"/>
      <c r="AC45" s="202"/>
      <c r="AD45" s="202"/>
      <c r="AE45" s="202"/>
      <c r="AF45" s="202"/>
      <c r="AG45" s="202"/>
      <c r="AH45" s="202"/>
      <c r="AI45" s="202"/>
      <c r="AJ45" s="202"/>
      <c r="AK45" s="202"/>
      <c r="AL45" s="202"/>
      <c r="AM45" s="202"/>
      <c r="AN45" s="202"/>
      <c r="AO45" s="202"/>
      <c r="AP45" s="41"/>
      <c r="AQ45" s="41"/>
      <c r="AR45" s="42"/>
    </row>
    <row r="46" spans="1:57" s="21" customFormat="1" ht="6.95" customHeight="1" x14ac:dyDescent="0.2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20"/>
      <c r="BE46" s="15"/>
    </row>
    <row r="47" spans="1:57" s="21" customFormat="1" ht="12" customHeight="1" x14ac:dyDescent="0.2">
      <c r="A47" s="15"/>
      <c r="B47" s="16"/>
      <c r="C47" s="12" t="s">
        <v>19</v>
      </c>
      <c r="D47" s="17"/>
      <c r="E47" s="17"/>
      <c r="F47" s="17"/>
      <c r="G47" s="17"/>
      <c r="H47" s="17"/>
      <c r="I47" s="17"/>
      <c r="J47" s="17"/>
      <c r="K47" s="17"/>
      <c r="L47" s="43" t="str">
        <f>IF(K8="","",K8)</f>
        <v xml:space="preserve"> </v>
      </c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2" t="s">
        <v>21</v>
      </c>
      <c r="AJ47" s="17"/>
      <c r="AK47" s="17"/>
      <c r="AL47" s="17"/>
      <c r="AM47" s="188" t="str">
        <f>IF(AN8= "","",AN8)</f>
        <v>2. 3. 2020</v>
      </c>
      <c r="AN47" s="188"/>
      <c r="AO47" s="17"/>
      <c r="AP47" s="17"/>
      <c r="AQ47" s="17"/>
      <c r="AR47" s="20"/>
      <c r="BE47" s="15"/>
    </row>
    <row r="48" spans="1:57" s="21" customFormat="1" ht="6.95" customHeight="1" x14ac:dyDescent="0.2">
      <c r="A48" s="15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20"/>
      <c r="BE48" s="15"/>
    </row>
    <row r="49" spans="1:91" s="21" customFormat="1" ht="15.2" customHeight="1" x14ac:dyDescent="0.2">
      <c r="A49" s="15"/>
      <c r="B49" s="16"/>
      <c r="C49" s="12" t="s">
        <v>23</v>
      </c>
      <c r="D49" s="17"/>
      <c r="E49" s="17"/>
      <c r="F49" s="17"/>
      <c r="G49" s="17"/>
      <c r="H49" s="17"/>
      <c r="I49" s="17"/>
      <c r="J49" s="17"/>
      <c r="K49" s="17"/>
      <c r="L49" s="36" t="str">
        <f>IF(E11= "","",E11)</f>
        <v>Statutární město Chomutov</v>
      </c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2" t="s">
        <v>29</v>
      </c>
      <c r="AJ49" s="17"/>
      <c r="AK49" s="17"/>
      <c r="AL49" s="17"/>
      <c r="AM49" s="189" t="str">
        <f>IF(E17="","",E17)</f>
        <v>KAP ATELIER s.r.o.</v>
      </c>
      <c r="AN49" s="190"/>
      <c r="AO49" s="190"/>
      <c r="AP49" s="190"/>
      <c r="AQ49" s="17"/>
      <c r="AR49" s="20"/>
      <c r="AS49" s="191" t="s">
        <v>51</v>
      </c>
      <c r="AT49" s="192"/>
      <c r="AU49" s="44"/>
      <c r="AV49" s="44"/>
      <c r="AW49" s="44"/>
      <c r="AX49" s="44"/>
      <c r="AY49" s="44"/>
      <c r="AZ49" s="44"/>
      <c r="BA49" s="44"/>
      <c r="BB49" s="44"/>
      <c r="BC49" s="44"/>
      <c r="BD49" s="45"/>
      <c r="BE49" s="15"/>
    </row>
    <row r="50" spans="1:91" s="21" customFormat="1" ht="15.2" customHeight="1" x14ac:dyDescent="0.2">
      <c r="A50" s="15"/>
      <c r="B50" s="16"/>
      <c r="C50" s="12" t="s">
        <v>28</v>
      </c>
      <c r="D50" s="17"/>
      <c r="E50" s="17"/>
      <c r="F50" s="17"/>
      <c r="G50" s="17"/>
      <c r="H50" s="17"/>
      <c r="I50" s="17"/>
      <c r="J50" s="17"/>
      <c r="K50" s="17"/>
      <c r="L50" s="36" t="str">
        <f>IF(E14="","",E14)</f>
        <v xml:space="preserve"> </v>
      </c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2" t="s">
        <v>32</v>
      </c>
      <c r="AJ50" s="17"/>
      <c r="AK50" s="17"/>
      <c r="AL50" s="17"/>
      <c r="AM50" s="189" t="str">
        <f>IF(E20="","",E20)</f>
        <v>ing. Kateřina Tumpachová</v>
      </c>
      <c r="AN50" s="190"/>
      <c r="AO50" s="190"/>
      <c r="AP50" s="190"/>
      <c r="AQ50" s="17"/>
      <c r="AR50" s="20"/>
      <c r="AS50" s="193"/>
      <c r="AT50" s="194"/>
      <c r="AU50" s="46"/>
      <c r="AV50" s="46"/>
      <c r="AW50" s="46"/>
      <c r="AX50" s="46"/>
      <c r="AY50" s="46"/>
      <c r="AZ50" s="46"/>
      <c r="BA50" s="46"/>
      <c r="BB50" s="46"/>
      <c r="BC50" s="46"/>
      <c r="BD50" s="47"/>
      <c r="BE50" s="15"/>
    </row>
    <row r="51" spans="1:91" s="21" customFormat="1" ht="10.9" customHeight="1" x14ac:dyDescent="0.2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20"/>
      <c r="AS51" s="195"/>
      <c r="AT51" s="196"/>
      <c r="AU51" s="48"/>
      <c r="AV51" s="48"/>
      <c r="AW51" s="48"/>
      <c r="AX51" s="48"/>
      <c r="AY51" s="48"/>
      <c r="AZ51" s="48"/>
      <c r="BA51" s="48"/>
      <c r="BB51" s="48"/>
      <c r="BC51" s="48"/>
      <c r="BD51" s="49"/>
      <c r="BE51" s="15"/>
    </row>
    <row r="52" spans="1:91" s="21" customFormat="1" ht="29.25" customHeight="1" x14ac:dyDescent="0.2">
      <c r="A52" s="15"/>
      <c r="B52" s="16"/>
      <c r="C52" s="197" t="s">
        <v>52</v>
      </c>
      <c r="D52" s="198"/>
      <c r="E52" s="198"/>
      <c r="F52" s="198"/>
      <c r="G52" s="198"/>
      <c r="H52" s="50"/>
      <c r="I52" s="199" t="s">
        <v>53</v>
      </c>
      <c r="J52" s="198"/>
      <c r="K52" s="198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  <c r="X52" s="198"/>
      <c r="Y52" s="198"/>
      <c r="Z52" s="198"/>
      <c r="AA52" s="198"/>
      <c r="AB52" s="198"/>
      <c r="AC52" s="198"/>
      <c r="AD52" s="198"/>
      <c r="AE52" s="198"/>
      <c r="AF52" s="198"/>
      <c r="AG52" s="200" t="s">
        <v>54</v>
      </c>
      <c r="AH52" s="198"/>
      <c r="AI52" s="198"/>
      <c r="AJ52" s="198"/>
      <c r="AK52" s="198"/>
      <c r="AL52" s="198"/>
      <c r="AM52" s="198"/>
      <c r="AN52" s="199" t="s">
        <v>55</v>
      </c>
      <c r="AO52" s="198"/>
      <c r="AP52" s="198"/>
      <c r="AQ52" s="51" t="s">
        <v>56</v>
      </c>
      <c r="AR52" s="20"/>
      <c r="AS52" s="52" t="s">
        <v>57</v>
      </c>
      <c r="AT52" s="53" t="s">
        <v>58</v>
      </c>
      <c r="AU52" s="53" t="s">
        <v>59</v>
      </c>
      <c r="AV52" s="53" t="s">
        <v>60</v>
      </c>
      <c r="AW52" s="53" t="s">
        <v>61</v>
      </c>
      <c r="AX52" s="53" t="s">
        <v>62</v>
      </c>
      <c r="AY52" s="53" t="s">
        <v>63</v>
      </c>
      <c r="AZ52" s="53" t="s">
        <v>64</v>
      </c>
      <c r="BA52" s="53" t="s">
        <v>65</v>
      </c>
      <c r="BB52" s="53" t="s">
        <v>66</v>
      </c>
      <c r="BC52" s="53" t="s">
        <v>67</v>
      </c>
      <c r="BD52" s="54" t="s">
        <v>68</v>
      </c>
      <c r="BE52" s="15"/>
    </row>
    <row r="53" spans="1:91" s="21" customFormat="1" ht="10.9" customHeight="1" x14ac:dyDescent="0.2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20"/>
      <c r="AS53" s="55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7"/>
      <c r="BE53" s="15"/>
    </row>
    <row r="54" spans="1:91" s="58" customFormat="1" ht="32.450000000000003" customHeight="1" x14ac:dyDescent="0.2">
      <c r="B54" s="59"/>
      <c r="C54" s="60" t="s">
        <v>69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186">
        <f>ROUND(SUM(AG55:AG55),2)</f>
        <v>0</v>
      </c>
      <c r="AH54" s="186"/>
      <c r="AI54" s="186"/>
      <c r="AJ54" s="186"/>
      <c r="AK54" s="186"/>
      <c r="AL54" s="186"/>
      <c r="AM54" s="186"/>
      <c r="AN54" s="187">
        <f>AN55</f>
        <v>0</v>
      </c>
      <c r="AO54" s="187"/>
      <c r="AP54" s="187"/>
      <c r="AQ54" s="62" t="s">
        <v>17</v>
      </c>
      <c r="AR54" s="63"/>
      <c r="AS54" s="64">
        <f>ROUND(SUM(AS55:AS55),2)</f>
        <v>0</v>
      </c>
      <c r="AT54" s="65">
        <f t="shared" ref="AT54:AT55" si="0">ROUND(SUM(AV54:AW54),2)</f>
        <v>73906.77</v>
      </c>
      <c r="AU54" s="66">
        <f>ROUND(SUM(AU55:AU55),5)</f>
        <v>0</v>
      </c>
      <c r="AV54" s="65">
        <f>ROUND(AZ54*L29,2)</f>
        <v>73906.77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ROUND(SUM(AZ55:AZ55),2)</f>
        <v>351937</v>
      </c>
      <c r="BA54" s="65">
        <f>ROUND(SUM(BA55:BA55),2)</f>
        <v>0</v>
      </c>
      <c r="BB54" s="65">
        <f>ROUND(SUM(BB55:BB55),2)</f>
        <v>0</v>
      </c>
      <c r="BC54" s="65">
        <f>ROUND(SUM(BC55:BC55),2)</f>
        <v>0</v>
      </c>
      <c r="BD54" s="67">
        <f>ROUND(SUM(BD55:BD55),2)</f>
        <v>0</v>
      </c>
      <c r="BS54" s="68" t="s">
        <v>70</v>
      </c>
      <c r="BT54" s="68" t="s">
        <v>71</v>
      </c>
      <c r="BU54" s="69" t="s">
        <v>72</v>
      </c>
      <c r="BV54" s="68" t="s">
        <v>73</v>
      </c>
      <c r="BW54" s="68" t="s">
        <v>5</v>
      </c>
      <c r="BX54" s="68" t="s">
        <v>74</v>
      </c>
      <c r="CL54" s="68" t="s">
        <v>17</v>
      </c>
    </row>
    <row r="55" spans="1:91" s="80" customFormat="1" ht="24.75" customHeight="1" x14ac:dyDescent="0.2">
      <c r="A55" s="70" t="s">
        <v>75</v>
      </c>
      <c r="B55" s="71"/>
      <c r="C55" s="72"/>
      <c r="D55" s="183" t="s">
        <v>79</v>
      </c>
      <c r="E55" s="183"/>
      <c r="F55" s="183"/>
      <c r="G55" s="183"/>
      <c r="H55" s="183"/>
      <c r="I55" s="73"/>
      <c r="J55" s="183" t="s">
        <v>80</v>
      </c>
      <c r="K55" s="183"/>
      <c r="L55" s="183"/>
      <c r="M55" s="183"/>
      <c r="N55" s="183"/>
      <c r="O55" s="183"/>
      <c r="P55" s="183"/>
      <c r="Q55" s="183"/>
      <c r="R55" s="183"/>
      <c r="S55" s="183"/>
      <c r="T55" s="183"/>
      <c r="U55" s="183"/>
      <c r="V55" s="183"/>
      <c r="W55" s="183"/>
      <c r="X55" s="183"/>
      <c r="Y55" s="183"/>
      <c r="Z55" s="183"/>
      <c r="AA55" s="183"/>
      <c r="AB55" s="183"/>
      <c r="AC55" s="183"/>
      <c r="AD55" s="183"/>
      <c r="AE55" s="183"/>
      <c r="AF55" s="183"/>
      <c r="AG55" s="184">
        <f>'SO 03-c - strukturovaná k...'!J90</f>
        <v>0</v>
      </c>
      <c r="AH55" s="185"/>
      <c r="AI55" s="185"/>
      <c r="AJ55" s="185"/>
      <c r="AK55" s="185"/>
      <c r="AL55" s="185"/>
      <c r="AM55" s="185"/>
      <c r="AN55" s="184">
        <f>AG55*1.21</f>
        <v>0</v>
      </c>
      <c r="AO55" s="185"/>
      <c r="AP55" s="185"/>
      <c r="AQ55" s="74" t="s">
        <v>76</v>
      </c>
      <c r="AR55" s="75"/>
      <c r="AS55" s="76">
        <v>0</v>
      </c>
      <c r="AT55" s="77">
        <f t="shared" si="0"/>
        <v>73906.77</v>
      </c>
      <c r="AU55" s="78">
        <f>'[1]SO 03-c - strukturovaná k...'!P90</f>
        <v>0</v>
      </c>
      <c r="AV55" s="77">
        <f>'[1]SO 03-c - strukturovaná k...'!J33</f>
        <v>73906.77</v>
      </c>
      <c r="AW55" s="77">
        <f>'[1]SO 03-c - strukturovaná k...'!J34</f>
        <v>0</v>
      </c>
      <c r="AX55" s="77">
        <f>'[1]SO 03-c - strukturovaná k...'!J35</f>
        <v>0</v>
      </c>
      <c r="AY55" s="77">
        <f>'[1]SO 03-c - strukturovaná k...'!J36</f>
        <v>0</v>
      </c>
      <c r="AZ55" s="77">
        <f>'[1]SO 03-c - strukturovaná k...'!F33</f>
        <v>351937</v>
      </c>
      <c r="BA55" s="77">
        <f>'[1]SO 03-c - strukturovaná k...'!F34</f>
        <v>0</v>
      </c>
      <c r="BB55" s="77">
        <f>'[1]SO 03-c - strukturovaná k...'!F35</f>
        <v>0</v>
      </c>
      <c r="BC55" s="77">
        <f>'[1]SO 03-c - strukturovaná k...'!F36</f>
        <v>0</v>
      </c>
      <c r="BD55" s="79">
        <f>'[1]SO 03-c - strukturovaná k...'!F37</f>
        <v>0</v>
      </c>
      <c r="BT55" s="81" t="s">
        <v>77</v>
      </c>
      <c r="BV55" s="81" t="s">
        <v>73</v>
      </c>
      <c r="BW55" s="81" t="s">
        <v>81</v>
      </c>
      <c r="BX55" s="81" t="s">
        <v>5</v>
      </c>
      <c r="CL55" s="81" t="s">
        <v>17</v>
      </c>
      <c r="CM55" s="81" t="s">
        <v>78</v>
      </c>
    </row>
    <row r="56" spans="1:91" s="21" customFormat="1" ht="30" customHeight="1" x14ac:dyDescent="0.2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20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</row>
    <row r="57" spans="1:91" s="21" customFormat="1" ht="6.95" customHeight="1" x14ac:dyDescent="0.2">
      <c r="A57" s="15"/>
      <c r="B57" s="30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20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</row>
  </sheetData>
  <sheetProtection formatColumns="0" formatRows="0"/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D55:H55"/>
    <mergeCell ref="J55:AF55"/>
    <mergeCell ref="AG55:AM55"/>
    <mergeCell ref="AN55:AP55"/>
    <mergeCell ref="AG54:AM54"/>
    <mergeCell ref="AN54:AP54"/>
  </mergeCells>
  <hyperlinks>
    <hyperlink ref="A55" location="'SO 03-c - strukturovaná k...'!C2" display="/" xr:uid="{297EBAFF-4E47-48B8-81D4-9D9D2EE5F2DC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2DF9A-6936-4F9D-9479-7DC89E79351D}">
  <sheetPr>
    <pageSetUpPr fitToPage="1"/>
  </sheetPr>
  <dimension ref="A1:BM144"/>
  <sheetViews>
    <sheetView showGridLines="0" topLeftCell="A82" workbookViewId="0">
      <selection activeCell="N99" sqref="N99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1" spans="1:46" x14ac:dyDescent="0.2">
      <c r="A1" s="7"/>
    </row>
    <row r="2" spans="1:46" ht="36.950000000000003" customHeight="1" x14ac:dyDescent="0.2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2" t="s">
        <v>81</v>
      </c>
    </row>
    <row r="3" spans="1:46" ht="6.95" customHeight="1" x14ac:dyDescent="0.2">
      <c r="B3" s="82"/>
      <c r="C3" s="83"/>
      <c r="D3" s="83"/>
      <c r="E3" s="83"/>
      <c r="F3" s="83"/>
      <c r="G3" s="83"/>
      <c r="H3" s="83"/>
      <c r="I3" s="83"/>
      <c r="J3" s="83"/>
      <c r="K3" s="83"/>
      <c r="L3" s="5"/>
      <c r="AT3" s="2" t="s">
        <v>78</v>
      </c>
    </row>
    <row r="4" spans="1:46" ht="24.95" customHeight="1" x14ac:dyDescent="0.2">
      <c r="B4" s="5"/>
      <c r="D4" s="84" t="s">
        <v>82</v>
      </c>
      <c r="L4" s="5"/>
      <c r="M4" s="85" t="s">
        <v>10</v>
      </c>
      <c r="AT4" s="2" t="s">
        <v>4</v>
      </c>
    </row>
    <row r="5" spans="1:46" ht="6.95" customHeight="1" x14ac:dyDescent="0.2">
      <c r="B5" s="5"/>
      <c r="L5" s="5"/>
    </row>
    <row r="6" spans="1:46" ht="12" customHeight="1" x14ac:dyDescent="0.2">
      <c r="B6" s="5"/>
      <c r="D6" s="86" t="s">
        <v>14</v>
      </c>
      <c r="L6" s="5"/>
    </row>
    <row r="7" spans="1:46" ht="16.5" customHeight="1" x14ac:dyDescent="0.2">
      <c r="B7" s="5"/>
      <c r="E7" s="221" t="str">
        <f>'[1]Rekapitulace stavby'!K6</f>
        <v>INFRASTRUKTURA ZŠ CHOMUTOV - učebna pří.vědy -ZŠ Beethovenova, Chomutov</v>
      </c>
      <c r="F7" s="222"/>
      <c r="G7" s="222"/>
      <c r="H7" s="222"/>
      <c r="L7" s="5"/>
    </row>
    <row r="8" spans="1:46" s="21" customFormat="1" ht="12" customHeight="1" x14ac:dyDescent="0.2">
      <c r="A8" s="15"/>
      <c r="B8" s="20"/>
      <c r="C8" s="15"/>
      <c r="D8" s="86" t="s">
        <v>83</v>
      </c>
      <c r="E8" s="15"/>
      <c r="F8" s="15"/>
      <c r="G8" s="15"/>
      <c r="H8" s="15"/>
      <c r="I8" s="15"/>
      <c r="J8" s="15"/>
      <c r="K8" s="15"/>
      <c r="L8" s="87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pans="1:46" s="21" customFormat="1" ht="16.5" customHeight="1" x14ac:dyDescent="0.2">
      <c r="A9" s="15"/>
      <c r="B9" s="20"/>
      <c r="C9" s="15"/>
      <c r="D9" s="15"/>
      <c r="E9" s="223" t="s">
        <v>84</v>
      </c>
      <c r="F9" s="224"/>
      <c r="G9" s="224"/>
      <c r="H9" s="224"/>
      <c r="I9" s="15"/>
      <c r="J9" s="15"/>
      <c r="K9" s="15"/>
      <c r="L9" s="87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pans="1:46" s="21" customFormat="1" x14ac:dyDescent="0.2">
      <c r="A10" s="15"/>
      <c r="B10" s="20"/>
      <c r="C10" s="15"/>
      <c r="D10" s="15"/>
      <c r="E10" s="15"/>
      <c r="F10" s="15"/>
      <c r="G10" s="15"/>
      <c r="H10" s="15"/>
      <c r="I10" s="15"/>
      <c r="J10" s="15"/>
      <c r="K10" s="15"/>
      <c r="L10" s="87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pans="1:46" s="21" customFormat="1" ht="12" customHeight="1" x14ac:dyDescent="0.2">
      <c r="A11" s="15"/>
      <c r="B11" s="20"/>
      <c r="C11" s="15"/>
      <c r="D11" s="86" t="s">
        <v>16</v>
      </c>
      <c r="E11" s="15"/>
      <c r="F11" s="88" t="s">
        <v>17</v>
      </c>
      <c r="G11" s="15"/>
      <c r="H11" s="15"/>
      <c r="I11" s="86" t="s">
        <v>18</v>
      </c>
      <c r="J11" s="88" t="s">
        <v>17</v>
      </c>
      <c r="K11" s="15"/>
      <c r="L11" s="87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pans="1:46" s="21" customFormat="1" ht="12" customHeight="1" x14ac:dyDescent="0.2">
      <c r="A12" s="15"/>
      <c r="B12" s="20"/>
      <c r="C12" s="15"/>
      <c r="D12" s="86" t="s">
        <v>19</v>
      </c>
      <c r="E12" s="15"/>
      <c r="F12" s="88" t="s">
        <v>20</v>
      </c>
      <c r="G12" s="15"/>
      <c r="H12" s="15"/>
      <c r="I12" s="86" t="s">
        <v>21</v>
      </c>
      <c r="J12" s="89" t="str">
        <f>'[1]Rekapitulace stavby'!AN8</f>
        <v>2. 3. 2020</v>
      </c>
      <c r="K12" s="15"/>
      <c r="L12" s="87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pans="1:46" s="21" customFormat="1" ht="10.9" customHeight="1" x14ac:dyDescent="0.2">
      <c r="A13" s="15"/>
      <c r="B13" s="20"/>
      <c r="C13" s="15"/>
      <c r="D13" s="15"/>
      <c r="E13" s="15"/>
      <c r="F13" s="15"/>
      <c r="G13" s="15"/>
      <c r="H13" s="15"/>
      <c r="I13" s="15"/>
      <c r="J13" s="15"/>
      <c r="K13" s="15"/>
      <c r="L13" s="87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46" s="21" customFormat="1" ht="12" customHeight="1" x14ac:dyDescent="0.2">
      <c r="A14" s="15"/>
      <c r="B14" s="20"/>
      <c r="C14" s="15"/>
      <c r="D14" s="86" t="s">
        <v>23</v>
      </c>
      <c r="E14" s="15"/>
      <c r="F14" s="15"/>
      <c r="G14" s="15"/>
      <c r="H14" s="15"/>
      <c r="I14" s="86" t="s">
        <v>24</v>
      </c>
      <c r="J14" s="88" t="str">
        <f>IF('[1]Rekapitulace stavby'!AN10="","",'[1]Rekapitulace stavby'!AN10)</f>
        <v>00261891</v>
      </c>
      <c r="K14" s="15"/>
      <c r="L14" s="87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</row>
    <row r="15" spans="1:46" s="21" customFormat="1" ht="18" customHeight="1" x14ac:dyDescent="0.2">
      <c r="A15" s="15"/>
      <c r="B15" s="20"/>
      <c r="C15" s="15"/>
      <c r="D15" s="15"/>
      <c r="E15" s="88" t="str">
        <f>IF('[1]Rekapitulace stavby'!E11="","",'[1]Rekapitulace stavby'!E11)</f>
        <v>Statutární město Chomutov</v>
      </c>
      <c r="F15" s="15"/>
      <c r="G15" s="15"/>
      <c r="H15" s="15"/>
      <c r="I15" s="86" t="s">
        <v>27</v>
      </c>
      <c r="J15" s="88" t="str">
        <f>IF('[1]Rekapitulace stavby'!AN11="","",'[1]Rekapitulace stavby'!AN11)</f>
        <v/>
      </c>
      <c r="K15" s="15"/>
      <c r="L15" s="87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</row>
    <row r="16" spans="1:46" s="21" customFormat="1" ht="6.95" customHeight="1" x14ac:dyDescent="0.2">
      <c r="A16" s="15"/>
      <c r="B16" s="20"/>
      <c r="C16" s="15"/>
      <c r="D16" s="15"/>
      <c r="E16" s="15"/>
      <c r="F16" s="15"/>
      <c r="G16" s="15"/>
      <c r="H16" s="15"/>
      <c r="I16" s="15"/>
      <c r="J16" s="15"/>
      <c r="K16" s="15"/>
      <c r="L16" s="87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</row>
    <row r="17" spans="1:31" s="21" customFormat="1" ht="12" customHeight="1" x14ac:dyDescent="0.2">
      <c r="A17" s="15"/>
      <c r="B17" s="20"/>
      <c r="C17" s="15"/>
      <c r="D17" s="86" t="s">
        <v>28</v>
      </c>
      <c r="E17" s="15"/>
      <c r="F17" s="15"/>
      <c r="G17" s="15"/>
      <c r="H17" s="15"/>
      <c r="I17" s="86" t="s">
        <v>24</v>
      </c>
      <c r="J17" s="88" t="str">
        <f>'[1]Rekapitulace stavby'!AN13</f>
        <v/>
      </c>
      <c r="K17" s="15"/>
      <c r="L17" s="87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pans="1:31" s="21" customFormat="1" ht="18" customHeight="1" x14ac:dyDescent="0.2">
      <c r="A18" s="15"/>
      <c r="B18" s="20"/>
      <c r="C18" s="15"/>
      <c r="D18" s="15"/>
      <c r="E18" s="225" t="str">
        <f>'[1]Rekapitulace stavby'!E14</f>
        <v xml:space="preserve"> </v>
      </c>
      <c r="F18" s="225"/>
      <c r="G18" s="225"/>
      <c r="H18" s="225"/>
      <c r="I18" s="86" t="s">
        <v>27</v>
      </c>
      <c r="J18" s="88" t="str">
        <f>'[1]Rekapitulace stavby'!AN14</f>
        <v/>
      </c>
      <c r="K18" s="15"/>
      <c r="L18" s="87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pans="1:31" s="21" customFormat="1" ht="6.95" customHeight="1" x14ac:dyDescent="0.2">
      <c r="A19" s="15"/>
      <c r="B19" s="20"/>
      <c r="C19" s="15"/>
      <c r="D19" s="15"/>
      <c r="E19" s="15"/>
      <c r="F19" s="15"/>
      <c r="G19" s="15"/>
      <c r="H19" s="15"/>
      <c r="I19" s="15"/>
      <c r="J19" s="15"/>
      <c r="K19" s="15"/>
      <c r="L19" s="87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pans="1:31" s="21" customFormat="1" ht="12" customHeight="1" x14ac:dyDescent="0.2">
      <c r="A20" s="15"/>
      <c r="B20" s="20"/>
      <c r="C20" s="15"/>
      <c r="D20" s="86" t="s">
        <v>29</v>
      </c>
      <c r="E20" s="15"/>
      <c r="F20" s="15"/>
      <c r="G20" s="15"/>
      <c r="H20" s="15"/>
      <c r="I20" s="86" t="s">
        <v>24</v>
      </c>
      <c r="J20" s="88" t="str">
        <f>IF('[1]Rekapitulace stavby'!AN16="","",'[1]Rekapitulace stavby'!AN16)</f>
        <v/>
      </c>
      <c r="K20" s="15"/>
      <c r="L20" s="87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pans="1:31" s="21" customFormat="1" ht="18" customHeight="1" x14ac:dyDescent="0.2">
      <c r="A21" s="15"/>
      <c r="B21" s="20"/>
      <c r="C21" s="15"/>
      <c r="D21" s="15"/>
      <c r="E21" s="88" t="str">
        <f>IF('[1]Rekapitulace stavby'!E17="","",'[1]Rekapitulace stavby'!E17)</f>
        <v>KAP ATELIER s.r.o.</v>
      </c>
      <c r="F21" s="15"/>
      <c r="G21" s="15"/>
      <c r="H21" s="15"/>
      <c r="I21" s="86" t="s">
        <v>27</v>
      </c>
      <c r="J21" s="88" t="str">
        <f>IF('[1]Rekapitulace stavby'!AN17="","",'[1]Rekapitulace stavby'!AN17)</f>
        <v/>
      </c>
      <c r="K21" s="15"/>
      <c r="L21" s="87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</row>
    <row r="22" spans="1:31" s="21" customFormat="1" ht="6.95" customHeight="1" x14ac:dyDescent="0.2">
      <c r="A22" s="15"/>
      <c r="B22" s="20"/>
      <c r="C22" s="15"/>
      <c r="D22" s="15"/>
      <c r="E22" s="15"/>
      <c r="F22" s="15"/>
      <c r="G22" s="15"/>
      <c r="H22" s="15"/>
      <c r="I22" s="15"/>
      <c r="J22" s="15"/>
      <c r="K22" s="15"/>
      <c r="L22" s="87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</row>
    <row r="23" spans="1:31" s="21" customFormat="1" ht="12" customHeight="1" x14ac:dyDescent="0.2">
      <c r="A23" s="15"/>
      <c r="B23" s="20"/>
      <c r="C23" s="15"/>
      <c r="D23" s="86" t="s">
        <v>32</v>
      </c>
      <c r="E23" s="15"/>
      <c r="F23" s="15"/>
      <c r="G23" s="15"/>
      <c r="H23" s="15"/>
      <c r="I23" s="86" t="s">
        <v>24</v>
      </c>
      <c r="J23" s="88" t="str">
        <f>IF('[1]Rekapitulace stavby'!AN19="","",'[1]Rekapitulace stavby'!AN19)</f>
        <v>75900513</v>
      </c>
      <c r="K23" s="15"/>
      <c r="L23" s="87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</row>
    <row r="24" spans="1:31" s="21" customFormat="1" ht="18" customHeight="1" x14ac:dyDescent="0.2">
      <c r="A24" s="15"/>
      <c r="B24" s="20"/>
      <c r="C24" s="15"/>
      <c r="D24" s="15"/>
      <c r="E24" s="88" t="str">
        <f>IF('[1]Rekapitulace stavby'!E20="","",'[1]Rekapitulace stavby'!E20)</f>
        <v>ing. Kateřina Tumpachová</v>
      </c>
      <c r="F24" s="15"/>
      <c r="G24" s="15"/>
      <c r="H24" s="15"/>
      <c r="I24" s="86" t="s">
        <v>27</v>
      </c>
      <c r="J24" s="88" t="str">
        <f>IF('[1]Rekapitulace stavby'!AN20="","",'[1]Rekapitulace stavby'!AN20)</f>
        <v/>
      </c>
      <c r="K24" s="15"/>
      <c r="L24" s="87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  <row r="25" spans="1:31" s="21" customFormat="1" ht="6.95" customHeight="1" x14ac:dyDescent="0.2">
      <c r="A25" s="15"/>
      <c r="B25" s="20"/>
      <c r="C25" s="15"/>
      <c r="D25" s="15"/>
      <c r="E25" s="15"/>
      <c r="F25" s="15"/>
      <c r="G25" s="15"/>
      <c r="H25" s="15"/>
      <c r="I25" s="15"/>
      <c r="J25" s="15"/>
      <c r="K25" s="15"/>
      <c r="L25" s="87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1:31" s="21" customFormat="1" ht="12" customHeight="1" x14ac:dyDescent="0.2">
      <c r="A26" s="15"/>
      <c r="B26" s="20"/>
      <c r="C26" s="15"/>
      <c r="D26" s="86" t="s">
        <v>35</v>
      </c>
      <c r="E26" s="15"/>
      <c r="F26" s="15"/>
      <c r="G26" s="15"/>
      <c r="H26" s="15"/>
      <c r="I26" s="15"/>
      <c r="J26" s="15"/>
      <c r="K26" s="15"/>
      <c r="L26" s="87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1:31" s="93" customFormat="1" ht="16.5" customHeight="1" x14ac:dyDescent="0.2">
      <c r="A27" s="90"/>
      <c r="B27" s="91"/>
      <c r="C27" s="90"/>
      <c r="D27" s="90"/>
      <c r="E27" s="226" t="s">
        <v>17</v>
      </c>
      <c r="F27" s="226"/>
      <c r="G27" s="226"/>
      <c r="H27" s="226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1" customFormat="1" ht="6.95" customHeight="1" x14ac:dyDescent="0.2">
      <c r="A28" s="15"/>
      <c r="B28" s="20"/>
      <c r="C28" s="15"/>
      <c r="D28" s="15"/>
      <c r="E28" s="15"/>
      <c r="F28" s="15"/>
      <c r="G28" s="15"/>
      <c r="H28" s="15"/>
      <c r="I28" s="15"/>
      <c r="J28" s="15"/>
      <c r="K28" s="15"/>
      <c r="L28" s="87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1:31" s="21" customFormat="1" ht="6.95" customHeight="1" x14ac:dyDescent="0.2">
      <c r="A29" s="15"/>
      <c r="B29" s="20"/>
      <c r="C29" s="15"/>
      <c r="D29" s="94"/>
      <c r="E29" s="94"/>
      <c r="F29" s="94"/>
      <c r="G29" s="94"/>
      <c r="H29" s="94"/>
      <c r="I29" s="94"/>
      <c r="J29" s="94"/>
      <c r="K29" s="94"/>
      <c r="L29" s="87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1:31" s="21" customFormat="1" ht="25.35" customHeight="1" x14ac:dyDescent="0.2">
      <c r="A30" s="15"/>
      <c r="B30" s="20"/>
      <c r="C30" s="15"/>
      <c r="D30" s="95" t="s">
        <v>37</v>
      </c>
      <c r="E30" s="15"/>
      <c r="F30" s="15"/>
      <c r="G30" s="15"/>
      <c r="H30" s="15"/>
      <c r="I30" s="15"/>
      <c r="J30" s="96">
        <f>ROUND(J90, 2)</f>
        <v>0</v>
      </c>
      <c r="K30" s="15"/>
      <c r="L30" s="87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1:31" s="21" customFormat="1" ht="6.95" customHeight="1" x14ac:dyDescent="0.2">
      <c r="A31" s="15"/>
      <c r="B31" s="20"/>
      <c r="C31" s="15"/>
      <c r="D31" s="94"/>
      <c r="E31" s="94"/>
      <c r="F31" s="94"/>
      <c r="G31" s="94"/>
      <c r="H31" s="94"/>
      <c r="I31" s="94"/>
      <c r="J31" s="94"/>
      <c r="K31" s="94"/>
      <c r="L31" s="87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1:31" s="21" customFormat="1" ht="14.45" customHeight="1" x14ac:dyDescent="0.2">
      <c r="A32" s="15"/>
      <c r="B32" s="20"/>
      <c r="C32" s="15"/>
      <c r="D32" s="15"/>
      <c r="E32" s="15"/>
      <c r="F32" s="97" t="s">
        <v>39</v>
      </c>
      <c r="G32" s="15"/>
      <c r="H32" s="15"/>
      <c r="I32" s="97" t="s">
        <v>38</v>
      </c>
      <c r="J32" s="97" t="s">
        <v>40</v>
      </c>
      <c r="K32" s="15"/>
      <c r="L32" s="87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1:31" s="21" customFormat="1" ht="14.45" customHeight="1" x14ac:dyDescent="0.2">
      <c r="A33" s="15"/>
      <c r="B33" s="20"/>
      <c r="C33" s="15"/>
      <c r="D33" s="98" t="s">
        <v>41</v>
      </c>
      <c r="E33" s="86" t="s">
        <v>42</v>
      </c>
      <c r="F33" s="99">
        <f>ROUND((SUM(BE90:BE143)),  2)</f>
        <v>0</v>
      </c>
      <c r="G33" s="15"/>
      <c r="H33" s="15"/>
      <c r="I33" s="100">
        <v>0.21</v>
      </c>
      <c r="J33" s="99">
        <f>ROUND(((SUM(BE90:BE143))*I33),  2)</f>
        <v>0</v>
      </c>
      <c r="K33" s="15"/>
      <c r="L33" s="87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1:31" s="21" customFormat="1" ht="14.45" customHeight="1" x14ac:dyDescent="0.2">
      <c r="A34" s="15"/>
      <c r="B34" s="20"/>
      <c r="C34" s="15"/>
      <c r="D34" s="15"/>
      <c r="E34" s="86" t="s">
        <v>43</v>
      </c>
      <c r="F34" s="99">
        <f>ROUND((SUM(BF90:BF143)),  2)</f>
        <v>0</v>
      </c>
      <c r="G34" s="15"/>
      <c r="H34" s="15"/>
      <c r="I34" s="100">
        <v>0.15</v>
      </c>
      <c r="J34" s="99">
        <f>ROUND(((SUM(BF90:BF143))*I34),  2)</f>
        <v>0</v>
      </c>
      <c r="K34" s="15"/>
      <c r="L34" s="87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1:31" s="21" customFormat="1" ht="14.45" hidden="1" customHeight="1" x14ac:dyDescent="0.2">
      <c r="A35" s="15"/>
      <c r="B35" s="20"/>
      <c r="C35" s="15"/>
      <c r="D35" s="15"/>
      <c r="E35" s="86" t="s">
        <v>44</v>
      </c>
      <c r="F35" s="99">
        <f>ROUND((SUM(BG90:BG143)),  2)</f>
        <v>0</v>
      </c>
      <c r="G35" s="15"/>
      <c r="H35" s="15"/>
      <c r="I35" s="100">
        <v>0.21</v>
      </c>
      <c r="J35" s="99">
        <f>0</f>
        <v>0</v>
      </c>
      <c r="K35" s="15"/>
      <c r="L35" s="87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1:31" s="21" customFormat="1" ht="14.45" hidden="1" customHeight="1" x14ac:dyDescent="0.2">
      <c r="A36" s="15"/>
      <c r="B36" s="20"/>
      <c r="C36" s="15"/>
      <c r="D36" s="15"/>
      <c r="E36" s="86" t="s">
        <v>45</v>
      </c>
      <c r="F36" s="99">
        <f>ROUND((SUM(BH90:BH143)),  2)</f>
        <v>0</v>
      </c>
      <c r="G36" s="15"/>
      <c r="H36" s="15"/>
      <c r="I36" s="100">
        <v>0.15</v>
      </c>
      <c r="J36" s="99">
        <f>0</f>
        <v>0</v>
      </c>
      <c r="K36" s="15"/>
      <c r="L36" s="87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1:31" s="21" customFormat="1" ht="14.45" hidden="1" customHeight="1" x14ac:dyDescent="0.2">
      <c r="A37" s="15"/>
      <c r="B37" s="20"/>
      <c r="C37" s="15"/>
      <c r="D37" s="15"/>
      <c r="E37" s="86" t="s">
        <v>46</v>
      </c>
      <c r="F37" s="99">
        <f>ROUND((SUM(BI90:BI143)),  2)</f>
        <v>0</v>
      </c>
      <c r="G37" s="15"/>
      <c r="H37" s="15"/>
      <c r="I37" s="100">
        <v>0</v>
      </c>
      <c r="J37" s="99">
        <f>0</f>
        <v>0</v>
      </c>
      <c r="K37" s="15"/>
      <c r="L37" s="87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1:31" s="21" customFormat="1" ht="6.95" customHeight="1" x14ac:dyDescent="0.2">
      <c r="A38" s="15"/>
      <c r="B38" s="20"/>
      <c r="C38" s="15"/>
      <c r="D38" s="15"/>
      <c r="E38" s="15"/>
      <c r="F38" s="15"/>
      <c r="G38" s="15"/>
      <c r="H38" s="15"/>
      <c r="I38" s="15"/>
      <c r="J38" s="15"/>
      <c r="K38" s="15"/>
      <c r="L38" s="87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1:31" s="21" customFormat="1" ht="25.35" customHeight="1" x14ac:dyDescent="0.2">
      <c r="A39" s="15"/>
      <c r="B39" s="20"/>
      <c r="C39" s="101"/>
      <c r="D39" s="102" t="s">
        <v>47</v>
      </c>
      <c r="E39" s="103"/>
      <c r="F39" s="103"/>
      <c r="G39" s="104" t="s">
        <v>48</v>
      </c>
      <c r="H39" s="105" t="s">
        <v>49</v>
      </c>
      <c r="I39" s="103"/>
      <c r="J39" s="106">
        <f>SUM(J30:J37)</f>
        <v>0</v>
      </c>
      <c r="K39" s="107"/>
      <c r="L39" s="87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1:31" s="21" customFormat="1" ht="14.45" customHeight="1" x14ac:dyDescent="0.2">
      <c r="A40" s="15"/>
      <c r="B40" s="108"/>
      <c r="C40" s="109"/>
      <c r="D40" s="109"/>
      <c r="E40" s="109"/>
      <c r="F40" s="109"/>
      <c r="G40" s="109"/>
      <c r="H40" s="109"/>
      <c r="I40" s="109"/>
      <c r="J40" s="109"/>
      <c r="K40" s="109"/>
      <c r="L40" s="87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4" spans="1:31" s="21" customFormat="1" ht="6.95" customHeight="1" x14ac:dyDescent="0.2">
      <c r="A44" s="15"/>
      <c r="B44" s="110"/>
      <c r="C44" s="111"/>
      <c r="D44" s="111"/>
      <c r="E44" s="111"/>
      <c r="F44" s="111"/>
      <c r="G44" s="111"/>
      <c r="H44" s="111"/>
      <c r="I44" s="111"/>
      <c r="J44" s="111"/>
      <c r="K44" s="111"/>
      <c r="L44" s="87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1:31" s="21" customFormat="1" ht="24.95" customHeight="1" x14ac:dyDescent="0.2">
      <c r="A45" s="15"/>
      <c r="B45" s="16"/>
      <c r="C45" s="8" t="s">
        <v>85</v>
      </c>
      <c r="D45" s="17"/>
      <c r="E45" s="17"/>
      <c r="F45" s="17"/>
      <c r="G45" s="17"/>
      <c r="H45" s="17"/>
      <c r="I45" s="17"/>
      <c r="J45" s="17"/>
      <c r="K45" s="17"/>
      <c r="L45" s="87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1:31" s="21" customFormat="1" ht="6.95" customHeight="1" x14ac:dyDescent="0.2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87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1:31" s="21" customFormat="1" ht="12" customHeight="1" x14ac:dyDescent="0.2">
      <c r="A47" s="15"/>
      <c r="B47" s="16"/>
      <c r="C47" s="12" t="s">
        <v>14</v>
      </c>
      <c r="D47" s="17"/>
      <c r="E47" s="17"/>
      <c r="F47" s="17"/>
      <c r="G47" s="17"/>
      <c r="H47" s="17"/>
      <c r="I47" s="17"/>
      <c r="J47" s="17"/>
      <c r="K47" s="17"/>
      <c r="L47" s="87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1:31" s="21" customFormat="1" ht="16.5" customHeight="1" x14ac:dyDescent="0.2">
      <c r="A48" s="15"/>
      <c r="B48" s="16"/>
      <c r="C48" s="17"/>
      <c r="D48" s="17"/>
      <c r="E48" s="219" t="str">
        <f>E7</f>
        <v>INFRASTRUKTURA ZŠ CHOMUTOV - učebna pří.vědy -ZŠ Beethovenova, Chomutov</v>
      </c>
      <c r="F48" s="220"/>
      <c r="G48" s="220"/>
      <c r="H48" s="220"/>
      <c r="I48" s="17"/>
      <c r="J48" s="17"/>
      <c r="K48" s="17"/>
      <c r="L48" s="87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1:47" s="21" customFormat="1" ht="12" customHeight="1" x14ac:dyDescent="0.2">
      <c r="A49" s="15"/>
      <c r="B49" s="16"/>
      <c r="C49" s="12" t="s">
        <v>83</v>
      </c>
      <c r="D49" s="17"/>
      <c r="E49" s="17"/>
      <c r="F49" s="17"/>
      <c r="G49" s="17"/>
      <c r="H49" s="17"/>
      <c r="I49" s="17"/>
      <c r="J49" s="17"/>
      <c r="K49" s="17"/>
      <c r="L49" s="87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1:47" s="21" customFormat="1" ht="16.5" customHeight="1" x14ac:dyDescent="0.2">
      <c r="A50" s="15"/>
      <c r="B50" s="16"/>
      <c r="C50" s="17"/>
      <c r="D50" s="17"/>
      <c r="E50" s="201" t="str">
        <f>E9</f>
        <v>SO 03-c - strukturovaná kabeláž</v>
      </c>
      <c r="F50" s="218"/>
      <c r="G50" s="218"/>
      <c r="H50" s="218"/>
      <c r="I50" s="17"/>
      <c r="J50" s="17"/>
      <c r="K50" s="17"/>
      <c r="L50" s="87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1:47" s="21" customFormat="1" ht="6.95" customHeight="1" x14ac:dyDescent="0.2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87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1:47" s="21" customFormat="1" ht="12" customHeight="1" x14ac:dyDescent="0.2">
      <c r="A52" s="15"/>
      <c r="B52" s="16"/>
      <c r="C52" s="12" t="s">
        <v>19</v>
      </c>
      <c r="D52" s="17"/>
      <c r="E52" s="17"/>
      <c r="F52" s="13" t="str">
        <f>F12</f>
        <v xml:space="preserve"> </v>
      </c>
      <c r="G52" s="17"/>
      <c r="H52" s="17"/>
      <c r="I52" s="12" t="s">
        <v>21</v>
      </c>
      <c r="J52" s="112" t="str">
        <f>IF(J12="","",J12)</f>
        <v>2. 3. 2020</v>
      </c>
      <c r="K52" s="17"/>
      <c r="L52" s="87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1:47" s="21" customFormat="1" ht="6.95" customHeight="1" x14ac:dyDescent="0.2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87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1:47" s="21" customFormat="1" ht="25.7" customHeight="1" x14ac:dyDescent="0.2">
      <c r="A54" s="15"/>
      <c r="B54" s="16"/>
      <c r="C54" s="12" t="s">
        <v>23</v>
      </c>
      <c r="D54" s="17"/>
      <c r="E54" s="17"/>
      <c r="F54" s="13" t="str">
        <f>E15</f>
        <v>Statutární město Chomutov</v>
      </c>
      <c r="G54" s="17"/>
      <c r="H54" s="17"/>
      <c r="I54" s="12" t="s">
        <v>29</v>
      </c>
      <c r="J54" s="113" t="str">
        <f>E21</f>
        <v>KAP ATELIER s.r.o.</v>
      </c>
      <c r="K54" s="17"/>
      <c r="L54" s="87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1:47" s="21" customFormat="1" ht="25.7" customHeight="1" x14ac:dyDescent="0.2">
      <c r="A55" s="15"/>
      <c r="B55" s="16"/>
      <c r="C55" s="12" t="s">
        <v>28</v>
      </c>
      <c r="D55" s="17"/>
      <c r="E55" s="17"/>
      <c r="F55" s="13" t="str">
        <f>IF(E18="","",E18)</f>
        <v xml:space="preserve"> </v>
      </c>
      <c r="G55" s="17"/>
      <c r="H55" s="17"/>
      <c r="I55" s="12" t="s">
        <v>32</v>
      </c>
      <c r="J55" s="113" t="str">
        <f>E24</f>
        <v>ing. Kateřina Tumpachová</v>
      </c>
      <c r="K55" s="17"/>
      <c r="L55" s="87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1:47" s="21" customFormat="1" ht="10.35" customHeight="1" x14ac:dyDescent="0.2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87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1:47" s="21" customFormat="1" ht="29.25" customHeight="1" x14ac:dyDescent="0.2">
      <c r="A57" s="15"/>
      <c r="B57" s="16"/>
      <c r="C57" s="114" t="s">
        <v>86</v>
      </c>
      <c r="D57" s="115"/>
      <c r="E57" s="115"/>
      <c r="F57" s="115"/>
      <c r="G57" s="115"/>
      <c r="H57" s="115"/>
      <c r="I57" s="115"/>
      <c r="J57" s="116" t="s">
        <v>87</v>
      </c>
      <c r="K57" s="115"/>
      <c r="L57" s="87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1:47" s="21" customFormat="1" ht="10.35" customHeight="1" x14ac:dyDescent="0.2">
      <c r="A58" s="15"/>
      <c r="B58" s="16"/>
      <c r="C58" s="17"/>
      <c r="D58" s="17"/>
      <c r="E58" s="17"/>
      <c r="F58" s="17"/>
      <c r="G58" s="17"/>
      <c r="H58" s="17"/>
      <c r="I58" s="17"/>
      <c r="J58" s="17"/>
      <c r="K58" s="17"/>
      <c r="L58" s="87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1:47" s="21" customFormat="1" ht="22.9" customHeight="1" x14ac:dyDescent="0.2">
      <c r="A59" s="15"/>
      <c r="B59" s="16"/>
      <c r="C59" s="117" t="s">
        <v>69</v>
      </c>
      <c r="D59" s="17"/>
      <c r="E59" s="17"/>
      <c r="F59" s="17"/>
      <c r="G59" s="17"/>
      <c r="H59" s="17"/>
      <c r="I59" s="17"/>
      <c r="J59" s="118">
        <f>J90</f>
        <v>0</v>
      </c>
      <c r="K59" s="17"/>
      <c r="L59" s="87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U59" s="2" t="s">
        <v>88</v>
      </c>
    </row>
    <row r="60" spans="1:47" s="119" customFormat="1" ht="24.95" customHeight="1" x14ac:dyDescent="0.2">
      <c r="B60" s="120"/>
      <c r="C60" s="121"/>
      <c r="D60" s="122" t="s">
        <v>89</v>
      </c>
      <c r="E60" s="123"/>
      <c r="F60" s="123"/>
      <c r="G60" s="123"/>
      <c r="H60" s="123"/>
      <c r="I60" s="123"/>
      <c r="J60" s="124">
        <f>J91</f>
        <v>0</v>
      </c>
      <c r="K60" s="121"/>
      <c r="L60" s="125"/>
    </row>
    <row r="61" spans="1:47" s="119" customFormat="1" ht="24.95" customHeight="1" x14ac:dyDescent="0.2">
      <c r="B61" s="120"/>
      <c r="C61" s="121"/>
      <c r="D61" s="122" t="s">
        <v>90</v>
      </c>
      <c r="E61" s="123"/>
      <c r="F61" s="123"/>
      <c r="G61" s="123"/>
      <c r="H61" s="123"/>
      <c r="I61" s="123"/>
      <c r="J61" s="124">
        <f>J101</f>
        <v>0</v>
      </c>
      <c r="K61" s="121"/>
      <c r="L61" s="125"/>
    </row>
    <row r="62" spans="1:47" s="119" customFormat="1" ht="24.95" customHeight="1" x14ac:dyDescent="0.2">
      <c r="B62" s="120"/>
      <c r="C62" s="121"/>
      <c r="D62" s="122" t="s">
        <v>91</v>
      </c>
      <c r="E62" s="123"/>
      <c r="F62" s="123"/>
      <c r="G62" s="123"/>
      <c r="H62" s="123"/>
      <c r="I62" s="123"/>
      <c r="J62" s="124">
        <f>J104</f>
        <v>0</v>
      </c>
      <c r="K62" s="121"/>
      <c r="L62" s="125"/>
    </row>
    <row r="63" spans="1:47" s="119" customFormat="1" ht="24.95" customHeight="1" x14ac:dyDescent="0.2">
      <c r="B63" s="120"/>
      <c r="C63" s="121"/>
      <c r="D63" s="122" t="s">
        <v>92</v>
      </c>
      <c r="E63" s="123"/>
      <c r="F63" s="123"/>
      <c r="G63" s="123"/>
      <c r="H63" s="123"/>
      <c r="I63" s="123"/>
      <c r="J63" s="124">
        <f>J106</f>
        <v>0</v>
      </c>
      <c r="K63" s="121"/>
      <c r="L63" s="125"/>
    </row>
    <row r="64" spans="1:47" s="119" customFormat="1" ht="24.95" customHeight="1" x14ac:dyDescent="0.2">
      <c r="B64" s="120"/>
      <c r="C64" s="121"/>
      <c r="D64" s="122" t="s">
        <v>93</v>
      </c>
      <c r="E64" s="123"/>
      <c r="F64" s="123"/>
      <c r="G64" s="123"/>
      <c r="H64" s="123"/>
      <c r="I64" s="123"/>
      <c r="J64" s="124">
        <f>J111</f>
        <v>0</v>
      </c>
      <c r="K64" s="121"/>
      <c r="L64" s="125"/>
    </row>
    <row r="65" spans="1:31" s="119" customFormat="1" ht="24.95" customHeight="1" x14ac:dyDescent="0.2">
      <c r="B65" s="120"/>
      <c r="C65" s="121"/>
      <c r="D65" s="122" t="s">
        <v>94</v>
      </c>
      <c r="E65" s="123"/>
      <c r="F65" s="123"/>
      <c r="G65" s="123"/>
      <c r="H65" s="123"/>
      <c r="I65" s="123"/>
      <c r="J65" s="124">
        <f>J113</f>
        <v>0</v>
      </c>
      <c r="K65" s="121"/>
      <c r="L65" s="125"/>
    </row>
    <row r="66" spans="1:31" s="119" customFormat="1" ht="24.95" customHeight="1" x14ac:dyDescent="0.2">
      <c r="B66" s="120"/>
      <c r="C66" s="121"/>
      <c r="D66" s="122" t="s">
        <v>95</v>
      </c>
      <c r="E66" s="123"/>
      <c r="F66" s="123"/>
      <c r="G66" s="123"/>
      <c r="H66" s="123"/>
      <c r="I66" s="123"/>
      <c r="J66" s="124">
        <f>J120</f>
        <v>0</v>
      </c>
      <c r="K66" s="121"/>
      <c r="L66" s="125"/>
    </row>
    <row r="67" spans="1:31" s="119" customFormat="1" ht="24.95" customHeight="1" x14ac:dyDescent="0.2">
      <c r="B67" s="120"/>
      <c r="C67" s="121"/>
      <c r="D67" s="122" t="s">
        <v>96</v>
      </c>
      <c r="E67" s="123"/>
      <c r="F67" s="123"/>
      <c r="G67" s="123"/>
      <c r="H67" s="123"/>
      <c r="I67" s="123"/>
      <c r="J67" s="124">
        <f>J122</f>
        <v>0</v>
      </c>
      <c r="K67" s="121"/>
      <c r="L67" s="125"/>
    </row>
    <row r="68" spans="1:31" s="119" customFormat="1" ht="24.95" customHeight="1" x14ac:dyDescent="0.2">
      <c r="B68" s="120"/>
      <c r="C68" s="121"/>
      <c r="D68" s="122" t="s">
        <v>97</v>
      </c>
      <c r="E68" s="123"/>
      <c r="F68" s="123"/>
      <c r="G68" s="123"/>
      <c r="H68" s="123"/>
      <c r="I68" s="123"/>
      <c r="J68" s="124">
        <f>J129</f>
        <v>0</v>
      </c>
      <c r="K68" s="121"/>
      <c r="L68" s="125"/>
    </row>
    <row r="69" spans="1:31" s="119" customFormat="1" ht="24.95" customHeight="1" x14ac:dyDescent="0.2">
      <c r="B69" s="120"/>
      <c r="C69" s="121"/>
      <c r="D69" s="122" t="s">
        <v>98</v>
      </c>
      <c r="E69" s="123"/>
      <c r="F69" s="123"/>
      <c r="G69" s="123"/>
      <c r="H69" s="123"/>
      <c r="I69" s="123"/>
      <c r="J69" s="124">
        <f>J132</f>
        <v>0</v>
      </c>
      <c r="K69" s="121"/>
      <c r="L69" s="125"/>
    </row>
    <row r="70" spans="1:31" s="119" customFormat="1" ht="24.95" customHeight="1" x14ac:dyDescent="0.2">
      <c r="B70" s="120"/>
      <c r="C70" s="121"/>
      <c r="D70" s="122" t="s">
        <v>95</v>
      </c>
      <c r="E70" s="123"/>
      <c r="F70" s="123"/>
      <c r="G70" s="123"/>
      <c r="H70" s="123"/>
      <c r="I70" s="123"/>
      <c r="J70" s="124">
        <f>J136</f>
        <v>0</v>
      </c>
      <c r="K70" s="121"/>
      <c r="L70" s="125"/>
    </row>
    <row r="71" spans="1:31" s="21" customFormat="1" ht="21.75" customHeight="1" x14ac:dyDescent="0.2">
      <c r="A71" s="15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87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1:31" s="21" customFormat="1" ht="6.95" customHeight="1" x14ac:dyDescent="0.2">
      <c r="A72" s="15"/>
      <c r="B72" s="30"/>
      <c r="C72" s="31"/>
      <c r="D72" s="31"/>
      <c r="E72" s="31"/>
      <c r="F72" s="31"/>
      <c r="G72" s="31"/>
      <c r="H72" s="31"/>
      <c r="I72" s="31"/>
      <c r="J72" s="31"/>
      <c r="K72" s="31"/>
      <c r="L72" s="87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6" spans="1:31" s="21" customFormat="1" ht="6.95" customHeight="1" x14ac:dyDescent="0.2">
      <c r="A76" s="15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87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1:31" s="21" customFormat="1" ht="24.95" customHeight="1" x14ac:dyDescent="0.2">
      <c r="A77" s="15"/>
      <c r="B77" s="16"/>
      <c r="C77" s="8" t="s">
        <v>99</v>
      </c>
      <c r="D77" s="17"/>
      <c r="E77" s="17"/>
      <c r="F77" s="17"/>
      <c r="G77" s="17"/>
      <c r="H77" s="17"/>
      <c r="I77" s="17"/>
      <c r="J77" s="17"/>
      <c r="K77" s="17"/>
      <c r="L77" s="87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1:31" s="21" customFormat="1" ht="6.95" customHeight="1" x14ac:dyDescent="0.2">
      <c r="A78" s="15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87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1:31" s="21" customFormat="1" ht="12" customHeight="1" x14ac:dyDescent="0.2">
      <c r="A79" s="15"/>
      <c r="B79" s="16"/>
      <c r="C79" s="12" t="s">
        <v>14</v>
      </c>
      <c r="D79" s="17"/>
      <c r="E79" s="17"/>
      <c r="F79" s="17"/>
      <c r="G79" s="17"/>
      <c r="H79" s="17"/>
      <c r="I79" s="17"/>
      <c r="J79" s="17"/>
      <c r="K79" s="17"/>
      <c r="L79" s="87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1:31" s="21" customFormat="1" ht="16.5" customHeight="1" x14ac:dyDescent="0.2">
      <c r="A80" s="15"/>
      <c r="B80" s="16"/>
      <c r="C80" s="17"/>
      <c r="D80" s="17"/>
      <c r="E80" s="219" t="str">
        <f>E7</f>
        <v>INFRASTRUKTURA ZŠ CHOMUTOV - učebna pří.vědy -ZŠ Beethovenova, Chomutov</v>
      </c>
      <c r="F80" s="220"/>
      <c r="G80" s="220"/>
      <c r="H80" s="220"/>
      <c r="I80" s="17"/>
      <c r="J80" s="17"/>
      <c r="K80" s="17"/>
      <c r="L80" s="87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1:65" s="21" customFormat="1" ht="12" customHeight="1" x14ac:dyDescent="0.2">
      <c r="A81" s="15"/>
      <c r="B81" s="16"/>
      <c r="C81" s="12" t="s">
        <v>83</v>
      </c>
      <c r="D81" s="17"/>
      <c r="E81" s="17"/>
      <c r="F81" s="17"/>
      <c r="G81" s="17"/>
      <c r="H81" s="17"/>
      <c r="I81" s="17"/>
      <c r="J81" s="17"/>
      <c r="K81" s="17"/>
      <c r="L81" s="87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1:65" s="21" customFormat="1" ht="16.5" customHeight="1" x14ac:dyDescent="0.2">
      <c r="A82" s="15"/>
      <c r="B82" s="16"/>
      <c r="C82" s="17"/>
      <c r="D82" s="17"/>
      <c r="E82" s="201" t="str">
        <f>E9</f>
        <v>SO 03-c - strukturovaná kabeláž</v>
      </c>
      <c r="F82" s="218"/>
      <c r="G82" s="218"/>
      <c r="H82" s="218"/>
      <c r="I82" s="17"/>
      <c r="J82" s="17"/>
      <c r="K82" s="17"/>
      <c r="L82" s="87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1:65" s="21" customFormat="1" ht="6.95" customHeight="1" x14ac:dyDescent="0.2">
      <c r="A83" s="15"/>
      <c r="B83" s="16"/>
      <c r="C83" s="17"/>
      <c r="D83" s="17"/>
      <c r="E83" s="17"/>
      <c r="F83" s="17"/>
      <c r="G83" s="17"/>
      <c r="H83" s="17"/>
      <c r="I83" s="17"/>
      <c r="J83" s="17"/>
      <c r="K83" s="17"/>
      <c r="L83" s="87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1:65" s="21" customFormat="1" ht="12" customHeight="1" x14ac:dyDescent="0.2">
      <c r="A84" s="15"/>
      <c r="B84" s="16"/>
      <c r="C84" s="12" t="s">
        <v>19</v>
      </c>
      <c r="D84" s="17"/>
      <c r="E84" s="17"/>
      <c r="F84" s="13" t="str">
        <f>F12</f>
        <v xml:space="preserve"> </v>
      </c>
      <c r="G84" s="17"/>
      <c r="H84" s="17"/>
      <c r="I84" s="12" t="s">
        <v>21</v>
      </c>
      <c r="J84" s="112" t="str">
        <f>IF(J12="","",J12)</f>
        <v>2. 3. 2020</v>
      </c>
      <c r="K84" s="17"/>
      <c r="L84" s="87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</row>
    <row r="85" spans="1:65" s="21" customFormat="1" ht="6.95" customHeight="1" x14ac:dyDescent="0.2">
      <c r="A85" s="15"/>
      <c r="B85" s="16"/>
      <c r="C85" s="17"/>
      <c r="D85" s="17"/>
      <c r="E85" s="17"/>
      <c r="F85" s="17"/>
      <c r="G85" s="17"/>
      <c r="H85" s="17"/>
      <c r="I85" s="17"/>
      <c r="J85" s="17"/>
      <c r="K85" s="17"/>
      <c r="L85" s="87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</row>
    <row r="86" spans="1:65" s="21" customFormat="1" ht="25.7" customHeight="1" x14ac:dyDescent="0.2">
      <c r="A86" s="15"/>
      <c r="B86" s="16"/>
      <c r="C86" s="12" t="s">
        <v>23</v>
      </c>
      <c r="D86" s="17"/>
      <c r="E86" s="17"/>
      <c r="F86" s="13" t="str">
        <f>E15</f>
        <v>Statutární město Chomutov</v>
      </c>
      <c r="G86" s="17"/>
      <c r="H86" s="17"/>
      <c r="I86" s="12" t="s">
        <v>29</v>
      </c>
      <c r="J86" s="113" t="str">
        <f>E21</f>
        <v>KAP ATELIER s.r.o.</v>
      </c>
      <c r="K86" s="17"/>
      <c r="L86" s="87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</row>
    <row r="87" spans="1:65" s="21" customFormat="1" ht="25.7" customHeight="1" x14ac:dyDescent="0.2">
      <c r="A87" s="15"/>
      <c r="B87" s="16"/>
      <c r="C87" s="12" t="s">
        <v>28</v>
      </c>
      <c r="D87" s="17"/>
      <c r="E87" s="17"/>
      <c r="F87" s="13" t="str">
        <f>IF(E18="","",E18)</f>
        <v xml:space="preserve"> </v>
      </c>
      <c r="G87" s="17"/>
      <c r="H87" s="17"/>
      <c r="I87" s="12" t="s">
        <v>32</v>
      </c>
      <c r="J87" s="113" t="str">
        <f>E24</f>
        <v>ing. Kateřina Tumpachová</v>
      </c>
      <c r="K87" s="17"/>
      <c r="L87" s="87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</row>
    <row r="88" spans="1:65" s="21" customFormat="1" ht="10.35" customHeight="1" x14ac:dyDescent="0.2">
      <c r="A88" s="15"/>
      <c r="B88" s="16"/>
      <c r="C88" s="17"/>
      <c r="D88" s="17"/>
      <c r="E88" s="17"/>
      <c r="F88" s="17"/>
      <c r="G88" s="17"/>
      <c r="H88" s="17"/>
      <c r="I88" s="17"/>
      <c r="J88" s="17"/>
      <c r="K88" s="17"/>
      <c r="L88" s="87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</row>
    <row r="89" spans="1:65" s="132" customFormat="1" ht="29.25" customHeight="1" x14ac:dyDescent="0.2">
      <c r="A89" s="126"/>
      <c r="B89" s="127"/>
      <c r="C89" s="128" t="s">
        <v>100</v>
      </c>
      <c r="D89" s="129" t="s">
        <v>56</v>
      </c>
      <c r="E89" s="129" t="s">
        <v>52</v>
      </c>
      <c r="F89" s="129" t="s">
        <v>53</v>
      </c>
      <c r="G89" s="129" t="s">
        <v>101</v>
      </c>
      <c r="H89" s="129" t="s">
        <v>102</v>
      </c>
      <c r="I89" s="129" t="s">
        <v>103</v>
      </c>
      <c r="J89" s="129" t="s">
        <v>87</v>
      </c>
      <c r="K89" s="130" t="s">
        <v>104</v>
      </c>
      <c r="L89" s="131"/>
      <c r="M89" s="52" t="s">
        <v>17</v>
      </c>
      <c r="N89" s="53" t="s">
        <v>41</v>
      </c>
      <c r="O89" s="53" t="s">
        <v>105</v>
      </c>
      <c r="P89" s="53" t="s">
        <v>106</v>
      </c>
      <c r="Q89" s="53" t="s">
        <v>107</v>
      </c>
      <c r="R89" s="53" t="s">
        <v>108</v>
      </c>
      <c r="S89" s="53" t="s">
        <v>109</v>
      </c>
      <c r="T89" s="54" t="s">
        <v>110</v>
      </c>
      <c r="U89" s="126"/>
      <c r="V89" s="126"/>
      <c r="W89" s="126"/>
      <c r="X89" s="126"/>
      <c r="Y89" s="126"/>
      <c r="Z89" s="126"/>
      <c r="AA89" s="126"/>
      <c r="AB89" s="126"/>
      <c r="AC89" s="126"/>
      <c r="AD89" s="126"/>
      <c r="AE89" s="126"/>
    </row>
    <row r="90" spans="1:65" s="21" customFormat="1" ht="22.9" customHeight="1" x14ac:dyDescent="0.25">
      <c r="A90" s="15"/>
      <c r="B90" s="16"/>
      <c r="C90" s="60" t="s">
        <v>111</v>
      </c>
      <c r="D90" s="17"/>
      <c r="E90" s="17"/>
      <c r="F90" s="17"/>
      <c r="G90" s="17"/>
      <c r="H90" s="17"/>
      <c r="I90" s="17"/>
      <c r="J90" s="133">
        <f>BK90</f>
        <v>0</v>
      </c>
      <c r="K90" s="17"/>
      <c r="L90" s="20"/>
      <c r="M90" s="55"/>
      <c r="N90" s="134"/>
      <c r="O90" s="56"/>
      <c r="P90" s="135">
        <f>P91+P101+P104+P106+P111+P113+P120+P122+P129+P132+P136</f>
        <v>0</v>
      </c>
      <c r="Q90" s="56"/>
      <c r="R90" s="135">
        <f>R91+R101+R104+R106+R111+R113+R120+R122+R129+R132+R136</f>
        <v>0</v>
      </c>
      <c r="S90" s="56"/>
      <c r="T90" s="136">
        <f>T91+T101+T104+T106+T111+T113+T120+T122+T129+T132+T136</f>
        <v>0</v>
      </c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" t="s">
        <v>70</v>
      </c>
      <c r="AU90" s="2" t="s">
        <v>88</v>
      </c>
      <c r="BK90" s="137">
        <f>BK91+BK101+BK104+BK106+BK111+BK113+BK120+BK122+BK129+BK132+BK136</f>
        <v>0</v>
      </c>
    </row>
    <row r="91" spans="1:65" s="138" customFormat="1" ht="25.9" customHeight="1" x14ac:dyDescent="0.2">
      <c r="B91" s="139"/>
      <c r="C91" s="158"/>
      <c r="D91" s="159" t="s">
        <v>70</v>
      </c>
      <c r="E91" s="160" t="s">
        <v>112</v>
      </c>
      <c r="F91" s="179" t="s">
        <v>113</v>
      </c>
      <c r="G91" s="158"/>
      <c r="H91" s="158"/>
      <c r="I91" s="158"/>
      <c r="J91" s="161">
        <f>BK91</f>
        <v>0</v>
      </c>
      <c r="K91" s="158"/>
      <c r="L91" s="162"/>
      <c r="M91" s="163"/>
      <c r="N91" s="164"/>
      <c r="O91" s="140"/>
      <c r="P91" s="141">
        <f>SUM(P92:P100)</f>
        <v>0</v>
      </c>
      <c r="Q91" s="140"/>
      <c r="R91" s="141">
        <f>SUM(R92:R100)</f>
        <v>0</v>
      </c>
      <c r="S91" s="140"/>
      <c r="T91" s="142">
        <f>SUM(T92:T100)</f>
        <v>0</v>
      </c>
      <c r="AR91" s="143" t="s">
        <v>77</v>
      </c>
      <c r="AT91" s="144" t="s">
        <v>70</v>
      </c>
      <c r="AU91" s="144" t="s">
        <v>71</v>
      </c>
      <c r="AY91" s="143" t="s">
        <v>114</v>
      </c>
      <c r="BK91" s="145">
        <f>SUM(BK92:BK100)</f>
        <v>0</v>
      </c>
    </row>
    <row r="92" spans="1:65" s="21" customFormat="1" ht="16.5" customHeight="1" x14ac:dyDescent="0.2">
      <c r="A92" s="15"/>
      <c r="B92" s="16"/>
      <c r="C92" s="165" t="s">
        <v>77</v>
      </c>
      <c r="D92" s="165" t="s">
        <v>115</v>
      </c>
      <c r="E92" s="181" t="s">
        <v>244</v>
      </c>
      <c r="F92" s="180" t="s">
        <v>116</v>
      </c>
      <c r="G92" s="168" t="s">
        <v>117</v>
      </c>
      <c r="H92" s="169">
        <v>1</v>
      </c>
      <c r="I92" s="170">
        <v>0</v>
      </c>
      <c r="J92" s="170">
        <f t="shared" ref="J92:J100" si="0">ROUND(I92*H92,2)</f>
        <v>0</v>
      </c>
      <c r="K92" s="167" t="s">
        <v>118</v>
      </c>
      <c r="L92" s="171"/>
      <c r="M92" s="172" t="s">
        <v>17</v>
      </c>
      <c r="N92" s="173" t="s">
        <v>42</v>
      </c>
      <c r="O92" s="146">
        <v>0</v>
      </c>
      <c r="P92" s="146">
        <f t="shared" ref="P92:P100" si="1">O92*H92</f>
        <v>0</v>
      </c>
      <c r="Q92" s="146">
        <v>0</v>
      </c>
      <c r="R92" s="146">
        <f t="shared" ref="R92:R100" si="2">Q92*H92</f>
        <v>0</v>
      </c>
      <c r="S92" s="146">
        <v>0</v>
      </c>
      <c r="T92" s="147">
        <f t="shared" ref="T92:T100" si="3">S92*H92</f>
        <v>0</v>
      </c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R92" s="148" t="s">
        <v>119</v>
      </c>
      <c r="AT92" s="148" t="s">
        <v>115</v>
      </c>
      <c r="AU92" s="148" t="s">
        <v>77</v>
      </c>
      <c r="AY92" s="2" t="s">
        <v>114</v>
      </c>
      <c r="BE92" s="149">
        <f t="shared" ref="BE92:BE100" si="4">IF(N92="základní",J92,0)</f>
        <v>0</v>
      </c>
      <c r="BF92" s="149">
        <f t="shared" ref="BF92:BF100" si="5">IF(N92="snížená",J92,0)</f>
        <v>0</v>
      </c>
      <c r="BG92" s="149">
        <f t="shared" ref="BG92:BG100" si="6">IF(N92="zákl. přenesená",J92,0)</f>
        <v>0</v>
      </c>
      <c r="BH92" s="149">
        <f t="shared" ref="BH92:BH100" si="7">IF(N92="sníž. přenesená",J92,0)</f>
        <v>0</v>
      </c>
      <c r="BI92" s="149">
        <f t="shared" ref="BI92:BI100" si="8">IF(N92="nulová",J92,0)</f>
        <v>0</v>
      </c>
      <c r="BJ92" s="2" t="s">
        <v>77</v>
      </c>
      <c r="BK92" s="149">
        <f t="shared" ref="BK92:BK100" si="9">ROUND(I92*H92,2)</f>
        <v>0</v>
      </c>
      <c r="BL92" s="2" t="s">
        <v>120</v>
      </c>
      <c r="BM92" s="148" t="s">
        <v>78</v>
      </c>
    </row>
    <row r="93" spans="1:65" s="21" customFormat="1" ht="16.5" customHeight="1" x14ac:dyDescent="0.2">
      <c r="A93" s="15"/>
      <c r="B93" s="16"/>
      <c r="C93" s="165" t="s">
        <v>78</v>
      </c>
      <c r="D93" s="165" t="s">
        <v>115</v>
      </c>
      <c r="E93" s="181" t="s">
        <v>244</v>
      </c>
      <c r="F93" s="180" t="s">
        <v>245</v>
      </c>
      <c r="G93" s="168" t="s">
        <v>121</v>
      </c>
      <c r="H93" s="169">
        <v>5</v>
      </c>
      <c r="I93" s="170"/>
      <c r="J93" s="170">
        <f t="shared" si="0"/>
        <v>0</v>
      </c>
      <c r="K93" s="167" t="s">
        <v>118</v>
      </c>
      <c r="L93" s="171"/>
      <c r="M93" s="172" t="s">
        <v>17</v>
      </c>
      <c r="N93" s="173" t="s">
        <v>42</v>
      </c>
      <c r="O93" s="146">
        <v>0</v>
      </c>
      <c r="P93" s="146">
        <f t="shared" si="1"/>
        <v>0</v>
      </c>
      <c r="Q93" s="146">
        <v>0</v>
      </c>
      <c r="R93" s="146">
        <f t="shared" si="2"/>
        <v>0</v>
      </c>
      <c r="S93" s="146">
        <v>0</v>
      </c>
      <c r="T93" s="147">
        <f t="shared" si="3"/>
        <v>0</v>
      </c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R93" s="148" t="s">
        <v>119</v>
      </c>
      <c r="AT93" s="148" t="s">
        <v>115</v>
      </c>
      <c r="AU93" s="148" t="s">
        <v>77</v>
      </c>
      <c r="AY93" s="2" t="s">
        <v>114</v>
      </c>
      <c r="BE93" s="149">
        <f t="shared" si="4"/>
        <v>0</v>
      </c>
      <c r="BF93" s="149">
        <f t="shared" si="5"/>
        <v>0</v>
      </c>
      <c r="BG93" s="149">
        <f t="shared" si="6"/>
        <v>0</v>
      </c>
      <c r="BH93" s="149">
        <f t="shared" si="7"/>
        <v>0</v>
      </c>
      <c r="BI93" s="149">
        <f t="shared" si="8"/>
        <v>0</v>
      </c>
      <c r="BJ93" s="2" t="s">
        <v>77</v>
      </c>
      <c r="BK93" s="149">
        <f t="shared" si="9"/>
        <v>0</v>
      </c>
      <c r="BL93" s="2" t="s">
        <v>120</v>
      </c>
      <c r="BM93" s="148" t="s">
        <v>120</v>
      </c>
    </row>
    <row r="94" spans="1:65" s="21" customFormat="1" ht="16.5" customHeight="1" x14ac:dyDescent="0.2">
      <c r="A94" s="15"/>
      <c r="B94" s="16"/>
      <c r="C94" s="165" t="s">
        <v>122</v>
      </c>
      <c r="D94" s="165" t="s">
        <v>115</v>
      </c>
      <c r="E94" s="181" t="s">
        <v>244</v>
      </c>
      <c r="F94" s="180" t="s">
        <v>123</v>
      </c>
      <c r="G94" s="168" t="s">
        <v>121</v>
      </c>
      <c r="H94" s="169">
        <v>1</v>
      </c>
      <c r="I94" s="170"/>
      <c r="J94" s="170">
        <f t="shared" si="0"/>
        <v>0</v>
      </c>
      <c r="K94" s="167" t="s">
        <v>118</v>
      </c>
      <c r="L94" s="171"/>
      <c r="M94" s="172" t="s">
        <v>17</v>
      </c>
      <c r="N94" s="173" t="s">
        <v>42</v>
      </c>
      <c r="O94" s="146">
        <v>0</v>
      </c>
      <c r="P94" s="146">
        <f t="shared" si="1"/>
        <v>0</v>
      </c>
      <c r="Q94" s="146">
        <v>0</v>
      </c>
      <c r="R94" s="146">
        <f t="shared" si="2"/>
        <v>0</v>
      </c>
      <c r="S94" s="146">
        <v>0</v>
      </c>
      <c r="T94" s="147">
        <f t="shared" si="3"/>
        <v>0</v>
      </c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R94" s="148" t="s">
        <v>119</v>
      </c>
      <c r="AT94" s="148" t="s">
        <v>115</v>
      </c>
      <c r="AU94" s="148" t="s">
        <v>77</v>
      </c>
      <c r="AY94" s="2" t="s">
        <v>114</v>
      </c>
      <c r="BE94" s="149">
        <f t="shared" si="4"/>
        <v>0</v>
      </c>
      <c r="BF94" s="149">
        <f t="shared" si="5"/>
        <v>0</v>
      </c>
      <c r="BG94" s="149">
        <f t="shared" si="6"/>
        <v>0</v>
      </c>
      <c r="BH94" s="149">
        <f t="shared" si="7"/>
        <v>0</v>
      </c>
      <c r="BI94" s="149">
        <f t="shared" si="8"/>
        <v>0</v>
      </c>
      <c r="BJ94" s="2" t="s">
        <v>77</v>
      </c>
      <c r="BK94" s="149">
        <f t="shared" si="9"/>
        <v>0</v>
      </c>
      <c r="BL94" s="2" t="s">
        <v>120</v>
      </c>
      <c r="BM94" s="148" t="s">
        <v>124</v>
      </c>
    </row>
    <row r="95" spans="1:65" s="21" customFormat="1" ht="16.5" customHeight="1" x14ac:dyDescent="0.2">
      <c r="A95" s="15"/>
      <c r="B95" s="16"/>
      <c r="C95" s="165" t="s">
        <v>120</v>
      </c>
      <c r="D95" s="165" t="s">
        <v>115</v>
      </c>
      <c r="E95" s="181" t="s">
        <v>244</v>
      </c>
      <c r="F95" s="180" t="s">
        <v>125</v>
      </c>
      <c r="G95" s="168" t="s">
        <v>121</v>
      </c>
      <c r="H95" s="169">
        <v>2</v>
      </c>
      <c r="I95" s="170"/>
      <c r="J95" s="170">
        <f t="shared" si="0"/>
        <v>0</v>
      </c>
      <c r="K95" s="167" t="s">
        <v>118</v>
      </c>
      <c r="L95" s="171"/>
      <c r="M95" s="172" t="s">
        <v>17</v>
      </c>
      <c r="N95" s="173" t="s">
        <v>42</v>
      </c>
      <c r="O95" s="146">
        <v>0</v>
      </c>
      <c r="P95" s="146">
        <f t="shared" si="1"/>
        <v>0</v>
      </c>
      <c r="Q95" s="146">
        <v>0</v>
      </c>
      <c r="R95" s="146">
        <f t="shared" si="2"/>
        <v>0</v>
      </c>
      <c r="S95" s="146">
        <v>0</v>
      </c>
      <c r="T95" s="147">
        <f t="shared" si="3"/>
        <v>0</v>
      </c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R95" s="148" t="s">
        <v>119</v>
      </c>
      <c r="AT95" s="148" t="s">
        <v>115</v>
      </c>
      <c r="AU95" s="148" t="s">
        <v>77</v>
      </c>
      <c r="AY95" s="2" t="s">
        <v>114</v>
      </c>
      <c r="BE95" s="149">
        <f t="shared" si="4"/>
        <v>0</v>
      </c>
      <c r="BF95" s="149">
        <f t="shared" si="5"/>
        <v>0</v>
      </c>
      <c r="BG95" s="149">
        <f t="shared" si="6"/>
        <v>0</v>
      </c>
      <c r="BH95" s="149">
        <f t="shared" si="7"/>
        <v>0</v>
      </c>
      <c r="BI95" s="149">
        <f t="shared" si="8"/>
        <v>0</v>
      </c>
      <c r="BJ95" s="2" t="s">
        <v>77</v>
      </c>
      <c r="BK95" s="149">
        <f t="shared" si="9"/>
        <v>0</v>
      </c>
      <c r="BL95" s="2" t="s">
        <v>120</v>
      </c>
      <c r="BM95" s="148" t="s">
        <v>119</v>
      </c>
    </row>
    <row r="96" spans="1:65" s="21" customFormat="1" ht="16.5" customHeight="1" x14ac:dyDescent="0.2">
      <c r="A96" s="15"/>
      <c r="B96" s="16"/>
      <c r="C96" s="165" t="s">
        <v>126</v>
      </c>
      <c r="D96" s="165" t="s">
        <v>115</v>
      </c>
      <c r="E96" s="181" t="s">
        <v>244</v>
      </c>
      <c r="F96" s="180" t="s">
        <v>127</v>
      </c>
      <c r="G96" s="168" t="s">
        <v>121</v>
      </c>
      <c r="H96" s="169">
        <v>3</v>
      </c>
      <c r="I96" s="170"/>
      <c r="J96" s="170">
        <f t="shared" si="0"/>
        <v>0</v>
      </c>
      <c r="K96" s="167" t="s">
        <v>118</v>
      </c>
      <c r="L96" s="171"/>
      <c r="M96" s="172" t="s">
        <v>17</v>
      </c>
      <c r="N96" s="173" t="s">
        <v>42</v>
      </c>
      <c r="O96" s="146">
        <v>0</v>
      </c>
      <c r="P96" s="146">
        <f t="shared" si="1"/>
        <v>0</v>
      </c>
      <c r="Q96" s="146">
        <v>0</v>
      </c>
      <c r="R96" s="146">
        <f t="shared" si="2"/>
        <v>0</v>
      </c>
      <c r="S96" s="146">
        <v>0</v>
      </c>
      <c r="T96" s="147">
        <f t="shared" si="3"/>
        <v>0</v>
      </c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R96" s="148" t="s">
        <v>119</v>
      </c>
      <c r="AT96" s="148" t="s">
        <v>115</v>
      </c>
      <c r="AU96" s="148" t="s">
        <v>77</v>
      </c>
      <c r="AY96" s="2" t="s">
        <v>114</v>
      </c>
      <c r="BE96" s="149">
        <f t="shared" si="4"/>
        <v>0</v>
      </c>
      <c r="BF96" s="149">
        <f t="shared" si="5"/>
        <v>0</v>
      </c>
      <c r="BG96" s="149">
        <f t="shared" si="6"/>
        <v>0</v>
      </c>
      <c r="BH96" s="149">
        <f t="shared" si="7"/>
        <v>0</v>
      </c>
      <c r="BI96" s="149">
        <f t="shared" si="8"/>
        <v>0</v>
      </c>
      <c r="BJ96" s="2" t="s">
        <v>77</v>
      </c>
      <c r="BK96" s="149">
        <f t="shared" si="9"/>
        <v>0</v>
      </c>
      <c r="BL96" s="2" t="s">
        <v>120</v>
      </c>
      <c r="BM96" s="148" t="s">
        <v>128</v>
      </c>
    </row>
    <row r="97" spans="1:65" s="21" customFormat="1" ht="16.5" customHeight="1" x14ac:dyDescent="0.2">
      <c r="A97" s="15"/>
      <c r="B97" s="16"/>
      <c r="C97" s="165" t="s">
        <v>124</v>
      </c>
      <c r="D97" s="165" t="s">
        <v>115</v>
      </c>
      <c r="E97" s="181" t="s">
        <v>244</v>
      </c>
      <c r="F97" s="180" t="s">
        <v>129</v>
      </c>
      <c r="G97" s="168" t="s">
        <v>121</v>
      </c>
      <c r="H97" s="169">
        <v>3</v>
      </c>
      <c r="I97" s="170"/>
      <c r="J97" s="170">
        <f t="shared" si="0"/>
        <v>0</v>
      </c>
      <c r="K97" s="167" t="s">
        <v>118</v>
      </c>
      <c r="L97" s="171"/>
      <c r="M97" s="172" t="s">
        <v>17</v>
      </c>
      <c r="N97" s="173" t="s">
        <v>42</v>
      </c>
      <c r="O97" s="146">
        <v>0</v>
      </c>
      <c r="P97" s="146">
        <f t="shared" si="1"/>
        <v>0</v>
      </c>
      <c r="Q97" s="146">
        <v>0</v>
      </c>
      <c r="R97" s="146">
        <f t="shared" si="2"/>
        <v>0</v>
      </c>
      <c r="S97" s="146">
        <v>0</v>
      </c>
      <c r="T97" s="147">
        <f t="shared" si="3"/>
        <v>0</v>
      </c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R97" s="148" t="s">
        <v>119</v>
      </c>
      <c r="AT97" s="148" t="s">
        <v>115</v>
      </c>
      <c r="AU97" s="148" t="s">
        <v>77</v>
      </c>
      <c r="AY97" s="2" t="s">
        <v>114</v>
      </c>
      <c r="BE97" s="149">
        <f t="shared" si="4"/>
        <v>0</v>
      </c>
      <c r="BF97" s="149">
        <f t="shared" si="5"/>
        <v>0</v>
      </c>
      <c r="BG97" s="149">
        <f t="shared" si="6"/>
        <v>0</v>
      </c>
      <c r="BH97" s="149">
        <f t="shared" si="7"/>
        <v>0</v>
      </c>
      <c r="BI97" s="149">
        <f t="shared" si="8"/>
        <v>0</v>
      </c>
      <c r="BJ97" s="2" t="s">
        <v>77</v>
      </c>
      <c r="BK97" s="149">
        <f t="shared" si="9"/>
        <v>0</v>
      </c>
      <c r="BL97" s="2" t="s">
        <v>120</v>
      </c>
      <c r="BM97" s="148" t="s">
        <v>130</v>
      </c>
    </row>
    <row r="98" spans="1:65" s="21" customFormat="1" ht="16.5" customHeight="1" x14ac:dyDescent="0.2">
      <c r="A98" s="15"/>
      <c r="B98" s="16"/>
      <c r="C98" s="165" t="s">
        <v>131</v>
      </c>
      <c r="D98" s="165" t="s">
        <v>115</v>
      </c>
      <c r="E98" s="181" t="s">
        <v>244</v>
      </c>
      <c r="F98" s="180" t="s">
        <v>132</v>
      </c>
      <c r="G98" s="168" t="s">
        <v>133</v>
      </c>
      <c r="H98" s="169">
        <v>1</v>
      </c>
      <c r="I98" s="170"/>
      <c r="J98" s="170">
        <f t="shared" si="0"/>
        <v>0</v>
      </c>
      <c r="K98" s="167" t="s">
        <v>118</v>
      </c>
      <c r="L98" s="171"/>
      <c r="M98" s="172" t="s">
        <v>17</v>
      </c>
      <c r="N98" s="173" t="s">
        <v>42</v>
      </c>
      <c r="O98" s="146">
        <v>0</v>
      </c>
      <c r="P98" s="146">
        <f t="shared" si="1"/>
        <v>0</v>
      </c>
      <c r="Q98" s="146">
        <v>0</v>
      </c>
      <c r="R98" s="146">
        <f t="shared" si="2"/>
        <v>0</v>
      </c>
      <c r="S98" s="146">
        <v>0</v>
      </c>
      <c r="T98" s="147">
        <f t="shared" si="3"/>
        <v>0</v>
      </c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R98" s="148" t="s">
        <v>119</v>
      </c>
      <c r="AT98" s="148" t="s">
        <v>115</v>
      </c>
      <c r="AU98" s="148" t="s">
        <v>77</v>
      </c>
      <c r="AY98" s="2" t="s">
        <v>114</v>
      </c>
      <c r="BE98" s="149">
        <f t="shared" si="4"/>
        <v>0</v>
      </c>
      <c r="BF98" s="149">
        <f t="shared" si="5"/>
        <v>0</v>
      </c>
      <c r="BG98" s="149">
        <f t="shared" si="6"/>
        <v>0</v>
      </c>
      <c r="BH98" s="149">
        <f t="shared" si="7"/>
        <v>0</v>
      </c>
      <c r="BI98" s="149">
        <f t="shared" si="8"/>
        <v>0</v>
      </c>
      <c r="BJ98" s="2" t="s">
        <v>77</v>
      </c>
      <c r="BK98" s="149">
        <f t="shared" si="9"/>
        <v>0</v>
      </c>
      <c r="BL98" s="2" t="s">
        <v>120</v>
      </c>
      <c r="BM98" s="148" t="s">
        <v>134</v>
      </c>
    </row>
    <row r="99" spans="1:65" s="21" customFormat="1" ht="16.5" customHeight="1" x14ac:dyDescent="0.2">
      <c r="A99" s="15"/>
      <c r="B99" s="16"/>
      <c r="C99" s="165" t="s">
        <v>119</v>
      </c>
      <c r="D99" s="165" t="s">
        <v>115</v>
      </c>
      <c r="E99" s="181" t="s">
        <v>244</v>
      </c>
      <c r="F99" s="180" t="s">
        <v>135</v>
      </c>
      <c r="G99" s="168" t="s">
        <v>133</v>
      </c>
      <c r="H99" s="169">
        <v>1</v>
      </c>
      <c r="I99" s="170"/>
      <c r="J99" s="170">
        <f t="shared" si="0"/>
        <v>0</v>
      </c>
      <c r="K99" s="167" t="s">
        <v>118</v>
      </c>
      <c r="L99" s="171"/>
      <c r="M99" s="172" t="s">
        <v>17</v>
      </c>
      <c r="N99" s="173" t="s">
        <v>42</v>
      </c>
      <c r="O99" s="146">
        <v>0</v>
      </c>
      <c r="P99" s="146">
        <f t="shared" si="1"/>
        <v>0</v>
      </c>
      <c r="Q99" s="146">
        <v>0</v>
      </c>
      <c r="R99" s="146">
        <f t="shared" si="2"/>
        <v>0</v>
      </c>
      <c r="S99" s="146">
        <v>0</v>
      </c>
      <c r="T99" s="147">
        <f t="shared" si="3"/>
        <v>0</v>
      </c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R99" s="148" t="s">
        <v>119</v>
      </c>
      <c r="AT99" s="148" t="s">
        <v>115</v>
      </c>
      <c r="AU99" s="148" t="s">
        <v>77</v>
      </c>
      <c r="AY99" s="2" t="s">
        <v>114</v>
      </c>
      <c r="BE99" s="149">
        <f t="shared" si="4"/>
        <v>0</v>
      </c>
      <c r="BF99" s="149">
        <f t="shared" si="5"/>
        <v>0</v>
      </c>
      <c r="BG99" s="149">
        <f t="shared" si="6"/>
        <v>0</v>
      </c>
      <c r="BH99" s="149">
        <f t="shared" si="7"/>
        <v>0</v>
      </c>
      <c r="BI99" s="149">
        <f t="shared" si="8"/>
        <v>0</v>
      </c>
      <c r="BJ99" s="2" t="s">
        <v>77</v>
      </c>
      <c r="BK99" s="149">
        <f t="shared" si="9"/>
        <v>0</v>
      </c>
      <c r="BL99" s="2" t="s">
        <v>120</v>
      </c>
      <c r="BM99" s="148" t="s">
        <v>136</v>
      </c>
    </row>
    <row r="100" spans="1:65" s="21" customFormat="1" ht="16.5" customHeight="1" x14ac:dyDescent="0.2">
      <c r="A100" s="15"/>
      <c r="B100" s="16"/>
      <c r="C100" s="165" t="s">
        <v>137</v>
      </c>
      <c r="D100" s="165" t="s">
        <v>115</v>
      </c>
      <c r="E100" s="181" t="s">
        <v>244</v>
      </c>
      <c r="F100" s="180" t="s">
        <v>138</v>
      </c>
      <c r="G100" s="168" t="s">
        <v>133</v>
      </c>
      <c r="H100" s="169">
        <v>2</v>
      </c>
      <c r="I100" s="170"/>
      <c r="J100" s="170">
        <f t="shared" si="0"/>
        <v>0</v>
      </c>
      <c r="K100" s="167" t="s">
        <v>118</v>
      </c>
      <c r="L100" s="171"/>
      <c r="M100" s="172" t="s">
        <v>17</v>
      </c>
      <c r="N100" s="173" t="s">
        <v>42</v>
      </c>
      <c r="O100" s="146">
        <v>0</v>
      </c>
      <c r="P100" s="146">
        <f t="shared" si="1"/>
        <v>0</v>
      </c>
      <c r="Q100" s="146">
        <v>0</v>
      </c>
      <c r="R100" s="146">
        <f t="shared" si="2"/>
        <v>0</v>
      </c>
      <c r="S100" s="146">
        <v>0</v>
      </c>
      <c r="T100" s="147">
        <f t="shared" si="3"/>
        <v>0</v>
      </c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R100" s="148" t="s">
        <v>119</v>
      </c>
      <c r="AT100" s="148" t="s">
        <v>115</v>
      </c>
      <c r="AU100" s="148" t="s">
        <v>77</v>
      </c>
      <c r="AY100" s="2" t="s">
        <v>114</v>
      </c>
      <c r="BE100" s="149">
        <f t="shared" si="4"/>
        <v>0</v>
      </c>
      <c r="BF100" s="149">
        <f t="shared" si="5"/>
        <v>0</v>
      </c>
      <c r="BG100" s="149">
        <f t="shared" si="6"/>
        <v>0</v>
      </c>
      <c r="BH100" s="149">
        <f t="shared" si="7"/>
        <v>0</v>
      </c>
      <c r="BI100" s="149">
        <f t="shared" si="8"/>
        <v>0</v>
      </c>
      <c r="BJ100" s="2" t="s">
        <v>77</v>
      </c>
      <c r="BK100" s="149">
        <f t="shared" si="9"/>
        <v>0</v>
      </c>
      <c r="BL100" s="2" t="s">
        <v>120</v>
      </c>
      <c r="BM100" s="148" t="s">
        <v>139</v>
      </c>
    </row>
    <row r="101" spans="1:65" s="138" customFormat="1" ht="25.9" customHeight="1" x14ac:dyDescent="0.2">
      <c r="B101" s="139"/>
      <c r="C101" s="158"/>
      <c r="D101" s="159" t="s">
        <v>70</v>
      </c>
      <c r="E101" s="160" t="s">
        <v>140</v>
      </c>
      <c r="F101" s="179" t="s">
        <v>141</v>
      </c>
      <c r="G101" s="158"/>
      <c r="H101" s="158"/>
      <c r="I101" s="158"/>
      <c r="J101" s="161">
        <f>BK101</f>
        <v>0</v>
      </c>
      <c r="K101" s="158"/>
      <c r="L101" s="162"/>
      <c r="M101" s="163"/>
      <c r="N101" s="164"/>
      <c r="O101" s="140"/>
      <c r="P101" s="141">
        <f>SUM(P102:P103)</f>
        <v>0</v>
      </c>
      <c r="Q101" s="140"/>
      <c r="R101" s="141">
        <f>SUM(R102:R103)</f>
        <v>0</v>
      </c>
      <c r="S101" s="140"/>
      <c r="T101" s="142">
        <f>SUM(T102:T103)</f>
        <v>0</v>
      </c>
      <c r="AR101" s="143" t="s">
        <v>77</v>
      </c>
      <c r="AT101" s="144" t="s">
        <v>70</v>
      </c>
      <c r="AU101" s="144" t="s">
        <v>71</v>
      </c>
      <c r="AY101" s="143" t="s">
        <v>114</v>
      </c>
      <c r="BK101" s="145">
        <f>SUM(BK102:BK103)</f>
        <v>0</v>
      </c>
    </row>
    <row r="102" spans="1:65" s="21" customFormat="1" ht="21.75" customHeight="1" x14ac:dyDescent="0.2">
      <c r="A102" s="15"/>
      <c r="B102" s="16"/>
      <c r="C102" s="165" t="s">
        <v>128</v>
      </c>
      <c r="D102" s="165" t="s">
        <v>115</v>
      </c>
      <c r="E102" s="181" t="s">
        <v>244</v>
      </c>
      <c r="F102" s="180" t="s">
        <v>142</v>
      </c>
      <c r="G102" s="168" t="s">
        <v>121</v>
      </c>
      <c r="H102" s="169">
        <v>5</v>
      </c>
      <c r="I102" s="170"/>
      <c r="J102" s="170">
        <f>ROUND(I102*H102,2)</f>
        <v>0</v>
      </c>
      <c r="K102" s="167" t="s">
        <v>118</v>
      </c>
      <c r="L102" s="171"/>
      <c r="M102" s="172" t="s">
        <v>17</v>
      </c>
      <c r="N102" s="173" t="s">
        <v>42</v>
      </c>
      <c r="O102" s="146">
        <v>0</v>
      </c>
      <c r="P102" s="146">
        <f>O102*H102</f>
        <v>0</v>
      </c>
      <c r="Q102" s="146">
        <v>0</v>
      </c>
      <c r="R102" s="146">
        <f>Q102*H102</f>
        <v>0</v>
      </c>
      <c r="S102" s="146">
        <v>0</v>
      </c>
      <c r="T102" s="147">
        <f>S102*H102</f>
        <v>0</v>
      </c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R102" s="148" t="s">
        <v>119</v>
      </c>
      <c r="AT102" s="148" t="s">
        <v>115</v>
      </c>
      <c r="AU102" s="148" t="s">
        <v>77</v>
      </c>
      <c r="AY102" s="2" t="s">
        <v>114</v>
      </c>
      <c r="BE102" s="149">
        <f>IF(N102="základní",J102,0)</f>
        <v>0</v>
      </c>
      <c r="BF102" s="149">
        <f>IF(N102="snížená",J102,0)</f>
        <v>0</v>
      </c>
      <c r="BG102" s="149">
        <f>IF(N102="zákl. přenesená",J102,0)</f>
        <v>0</v>
      </c>
      <c r="BH102" s="149">
        <f>IF(N102="sníž. přenesená",J102,0)</f>
        <v>0</v>
      </c>
      <c r="BI102" s="149">
        <f>IF(N102="nulová",J102,0)</f>
        <v>0</v>
      </c>
      <c r="BJ102" s="2" t="s">
        <v>77</v>
      </c>
      <c r="BK102" s="149">
        <f>ROUND(I102*H102,2)</f>
        <v>0</v>
      </c>
      <c r="BL102" s="2" t="s">
        <v>120</v>
      </c>
      <c r="BM102" s="148" t="s">
        <v>143</v>
      </c>
    </row>
    <row r="103" spans="1:65" s="21" customFormat="1" ht="21.75" customHeight="1" x14ac:dyDescent="0.2">
      <c r="A103" s="15"/>
      <c r="B103" s="16"/>
      <c r="C103" s="165" t="s">
        <v>144</v>
      </c>
      <c r="D103" s="165" t="s">
        <v>115</v>
      </c>
      <c r="E103" s="181" t="s">
        <v>244</v>
      </c>
      <c r="F103" s="180" t="s">
        <v>145</v>
      </c>
      <c r="G103" s="168" t="s">
        <v>121</v>
      </c>
      <c r="H103" s="169">
        <v>5</v>
      </c>
      <c r="I103" s="170"/>
      <c r="J103" s="170">
        <f>ROUND(I103*H103,2)</f>
        <v>0</v>
      </c>
      <c r="K103" s="167" t="s">
        <v>118</v>
      </c>
      <c r="L103" s="171"/>
      <c r="M103" s="172" t="s">
        <v>17</v>
      </c>
      <c r="N103" s="173" t="s">
        <v>42</v>
      </c>
      <c r="O103" s="146">
        <v>0</v>
      </c>
      <c r="P103" s="146">
        <f>O103*H103</f>
        <v>0</v>
      </c>
      <c r="Q103" s="146">
        <v>0</v>
      </c>
      <c r="R103" s="146">
        <f>Q103*H103</f>
        <v>0</v>
      </c>
      <c r="S103" s="146">
        <v>0</v>
      </c>
      <c r="T103" s="147">
        <f>S103*H103</f>
        <v>0</v>
      </c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R103" s="148" t="s">
        <v>119</v>
      </c>
      <c r="AT103" s="148" t="s">
        <v>115</v>
      </c>
      <c r="AU103" s="148" t="s">
        <v>77</v>
      </c>
      <c r="AY103" s="2" t="s">
        <v>114</v>
      </c>
      <c r="BE103" s="149">
        <f>IF(N103="základní",J103,0)</f>
        <v>0</v>
      </c>
      <c r="BF103" s="149">
        <f>IF(N103="snížená",J103,0)</f>
        <v>0</v>
      </c>
      <c r="BG103" s="149">
        <f>IF(N103="zákl. přenesená",J103,0)</f>
        <v>0</v>
      </c>
      <c r="BH103" s="149">
        <f>IF(N103="sníž. přenesená",J103,0)</f>
        <v>0</v>
      </c>
      <c r="BI103" s="149">
        <f>IF(N103="nulová",J103,0)</f>
        <v>0</v>
      </c>
      <c r="BJ103" s="2" t="s">
        <v>77</v>
      </c>
      <c r="BK103" s="149">
        <f>ROUND(I103*H103,2)</f>
        <v>0</v>
      </c>
      <c r="BL103" s="2" t="s">
        <v>120</v>
      </c>
      <c r="BM103" s="148" t="s">
        <v>146</v>
      </c>
    </row>
    <row r="104" spans="1:65" s="138" customFormat="1" ht="25.9" customHeight="1" x14ac:dyDescent="0.2">
      <c r="B104" s="139"/>
      <c r="C104" s="158"/>
      <c r="D104" s="159" t="s">
        <v>70</v>
      </c>
      <c r="E104" s="160" t="s">
        <v>147</v>
      </c>
      <c r="F104" s="179" t="s">
        <v>148</v>
      </c>
      <c r="G104" s="158"/>
      <c r="H104" s="158"/>
      <c r="I104" s="158"/>
      <c r="J104" s="161">
        <f>BK104</f>
        <v>0</v>
      </c>
      <c r="K104" s="158"/>
      <c r="L104" s="162"/>
      <c r="M104" s="163"/>
      <c r="N104" s="164"/>
      <c r="O104" s="140"/>
      <c r="P104" s="141">
        <f>P105</f>
        <v>0</v>
      </c>
      <c r="Q104" s="140"/>
      <c r="R104" s="141">
        <f>R105</f>
        <v>0</v>
      </c>
      <c r="S104" s="140"/>
      <c r="T104" s="142">
        <f>T105</f>
        <v>0</v>
      </c>
      <c r="AR104" s="143" t="s">
        <v>77</v>
      </c>
      <c r="AT104" s="144" t="s">
        <v>70</v>
      </c>
      <c r="AU104" s="144" t="s">
        <v>71</v>
      </c>
      <c r="AY104" s="143" t="s">
        <v>114</v>
      </c>
      <c r="BK104" s="145">
        <f>BK105</f>
        <v>0</v>
      </c>
    </row>
    <row r="105" spans="1:65" s="21" customFormat="1" ht="16.5" customHeight="1" x14ac:dyDescent="0.2">
      <c r="A105" s="15"/>
      <c r="B105" s="16"/>
      <c r="C105" s="165" t="s">
        <v>130</v>
      </c>
      <c r="D105" s="165" t="s">
        <v>115</v>
      </c>
      <c r="E105" s="166"/>
      <c r="F105" s="180" t="s">
        <v>179</v>
      </c>
      <c r="G105" s="168" t="s">
        <v>121</v>
      </c>
      <c r="H105" s="169">
        <v>1</v>
      </c>
      <c r="I105" s="170"/>
      <c r="J105" s="170">
        <f>ROUND(I105*H105,2)</f>
        <v>0</v>
      </c>
      <c r="K105" s="167" t="s">
        <v>118</v>
      </c>
      <c r="L105" s="171"/>
      <c r="M105" s="172" t="s">
        <v>17</v>
      </c>
      <c r="N105" s="173" t="s">
        <v>42</v>
      </c>
      <c r="O105" s="146">
        <v>0</v>
      </c>
      <c r="P105" s="146">
        <f>O105*H105</f>
        <v>0</v>
      </c>
      <c r="Q105" s="146">
        <v>0</v>
      </c>
      <c r="R105" s="146">
        <f>Q105*H105</f>
        <v>0</v>
      </c>
      <c r="S105" s="146">
        <v>0</v>
      </c>
      <c r="T105" s="147">
        <f>S105*H105</f>
        <v>0</v>
      </c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R105" s="148" t="s">
        <v>119</v>
      </c>
      <c r="AT105" s="148" t="s">
        <v>115</v>
      </c>
      <c r="AU105" s="148" t="s">
        <v>77</v>
      </c>
      <c r="AY105" s="2" t="s">
        <v>114</v>
      </c>
      <c r="BE105" s="149">
        <f>IF(N105="základní",J105,0)</f>
        <v>0</v>
      </c>
      <c r="BF105" s="149">
        <f>IF(N105="snížená",J105,0)</f>
        <v>0</v>
      </c>
      <c r="BG105" s="149">
        <f>IF(N105="zákl. přenesená",J105,0)</f>
        <v>0</v>
      </c>
      <c r="BH105" s="149">
        <f>IF(N105="sníž. přenesená",J105,0)</f>
        <v>0</v>
      </c>
      <c r="BI105" s="149">
        <f>IF(N105="nulová",J105,0)</f>
        <v>0</v>
      </c>
      <c r="BJ105" s="2" t="s">
        <v>77</v>
      </c>
      <c r="BK105" s="149">
        <f>ROUND(I105*H105,2)</f>
        <v>0</v>
      </c>
      <c r="BL105" s="2" t="s">
        <v>120</v>
      </c>
      <c r="BM105" s="148" t="s">
        <v>149</v>
      </c>
    </row>
    <row r="106" spans="1:65" s="138" customFormat="1" ht="25.9" customHeight="1" x14ac:dyDescent="0.2">
      <c r="B106" s="139"/>
      <c r="C106" s="158"/>
      <c r="D106" s="159" t="s">
        <v>70</v>
      </c>
      <c r="E106" s="160" t="s">
        <v>150</v>
      </c>
      <c r="F106" s="179" t="s">
        <v>151</v>
      </c>
      <c r="G106" s="158"/>
      <c r="H106" s="158"/>
      <c r="I106" s="158"/>
      <c r="J106" s="161">
        <f>BK106</f>
        <v>0</v>
      </c>
      <c r="K106" s="158"/>
      <c r="L106" s="162"/>
      <c r="M106" s="163"/>
      <c r="N106" s="164"/>
      <c r="O106" s="140"/>
      <c r="P106" s="141">
        <f>SUM(P107:P110)</f>
        <v>0</v>
      </c>
      <c r="Q106" s="140"/>
      <c r="R106" s="141">
        <f>SUM(R107:R110)</f>
        <v>0</v>
      </c>
      <c r="S106" s="140"/>
      <c r="T106" s="142">
        <f>SUM(T107:T110)</f>
        <v>0</v>
      </c>
      <c r="AR106" s="143" t="s">
        <v>77</v>
      </c>
      <c r="AT106" s="144" t="s">
        <v>70</v>
      </c>
      <c r="AU106" s="144" t="s">
        <v>71</v>
      </c>
      <c r="AY106" s="143" t="s">
        <v>114</v>
      </c>
      <c r="BK106" s="145">
        <f>SUM(BK107:BK110)</f>
        <v>0</v>
      </c>
    </row>
    <row r="107" spans="1:65" s="21" customFormat="1" ht="16.5" customHeight="1" x14ac:dyDescent="0.2">
      <c r="A107" s="15"/>
      <c r="B107" s="16"/>
      <c r="C107" s="165" t="s">
        <v>152</v>
      </c>
      <c r="D107" s="165" t="s">
        <v>115</v>
      </c>
      <c r="E107" s="166"/>
      <c r="F107" s="180" t="s">
        <v>153</v>
      </c>
      <c r="G107" s="168" t="s">
        <v>154</v>
      </c>
      <c r="H107" s="169">
        <v>20</v>
      </c>
      <c r="I107" s="170"/>
      <c r="J107" s="170">
        <f>ROUND(I107*H107,2)</f>
        <v>0</v>
      </c>
      <c r="K107" s="167" t="s">
        <v>118</v>
      </c>
      <c r="L107" s="171"/>
      <c r="M107" s="172" t="s">
        <v>17</v>
      </c>
      <c r="N107" s="173" t="s">
        <v>42</v>
      </c>
      <c r="O107" s="146">
        <v>0</v>
      </c>
      <c r="P107" s="146">
        <f>O107*H107</f>
        <v>0</v>
      </c>
      <c r="Q107" s="146">
        <v>0</v>
      </c>
      <c r="R107" s="146">
        <f>Q107*H107</f>
        <v>0</v>
      </c>
      <c r="S107" s="146">
        <v>0</v>
      </c>
      <c r="T107" s="147">
        <f>S107*H107</f>
        <v>0</v>
      </c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R107" s="148" t="s">
        <v>119</v>
      </c>
      <c r="AT107" s="148" t="s">
        <v>115</v>
      </c>
      <c r="AU107" s="148" t="s">
        <v>77</v>
      </c>
      <c r="AY107" s="2" t="s">
        <v>114</v>
      </c>
      <c r="BE107" s="149">
        <f>IF(N107="základní",J107,0)</f>
        <v>0</v>
      </c>
      <c r="BF107" s="149">
        <f>IF(N107="snížená",J107,0)</f>
        <v>0</v>
      </c>
      <c r="BG107" s="149">
        <f>IF(N107="zákl. přenesená",J107,0)</f>
        <v>0</v>
      </c>
      <c r="BH107" s="149">
        <f>IF(N107="sníž. přenesená",J107,0)</f>
        <v>0</v>
      </c>
      <c r="BI107" s="149">
        <f>IF(N107="nulová",J107,0)</f>
        <v>0</v>
      </c>
      <c r="BJ107" s="2" t="s">
        <v>77</v>
      </c>
      <c r="BK107" s="149">
        <f>ROUND(I107*H107,2)</f>
        <v>0</v>
      </c>
      <c r="BL107" s="2" t="s">
        <v>120</v>
      </c>
      <c r="BM107" s="148" t="s">
        <v>155</v>
      </c>
    </row>
    <row r="108" spans="1:65" s="21" customFormat="1" ht="16.5" customHeight="1" x14ac:dyDescent="0.2">
      <c r="A108" s="15"/>
      <c r="B108" s="16"/>
      <c r="C108" s="165" t="s">
        <v>156</v>
      </c>
      <c r="D108" s="165" t="s">
        <v>115</v>
      </c>
      <c r="E108" s="166"/>
      <c r="F108" s="180" t="s">
        <v>157</v>
      </c>
      <c r="G108" s="168" t="s">
        <v>154</v>
      </c>
      <c r="H108" s="169">
        <v>20</v>
      </c>
      <c r="I108" s="170"/>
      <c r="J108" s="170">
        <f>ROUND(I108*H108,2)</f>
        <v>0</v>
      </c>
      <c r="K108" s="167" t="s">
        <v>118</v>
      </c>
      <c r="L108" s="171"/>
      <c r="M108" s="172" t="s">
        <v>17</v>
      </c>
      <c r="N108" s="173" t="s">
        <v>42</v>
      </c>
      <c r="O108" s="146">
        <v>0</v>
      </c>
      <c r="P108" s="146">
        <f>O108*H108</f>
        <v>0</v>
      </c>
      <c r="Q108" s="146">
        <v>0</v>
      </c>
      <c r="R108" s="146">
        <f>Q108*H108</f>
        <v>0</v>
      </c>
      <c r="S108" s="146">
        <v>0</v>
      </c>
      <c r="T108" s="147">
        <f>S108*H108</f>
        <v>0</v>
      </c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R108" s="148" t="s">
        <v>119</v>
      </c>
      <c r="AT108" s="148" t="s">
        <v>115</v>
      </c>
      <c r="AU108" s="148" t="s">
        <v>77</v>
      </c>
      <c r="AY108" s="2" t="s">
        <v>114</v>
      </c>
      <c r="BE108" s="149">
        <f>IF(N108="základní",J108,0)</f>
        <v>0</v>
      </c>
      <c r="BF108" s="149">
        <f>IF(N108="snížená",J108,0)</f>
        <v>0</v>
      </c>
      <c r="BG108" s="149">
        <f>IF(N108="zákl. přenesená",J108,0)</f>
        <v>0</v>
      </c>
      <c r="BH108" s="149">
        <f>IF(N108="sníž. přenesená",J108,0)</f>
        <v>0</v>
      </c>
      <c r="BI108" s="149">
        <f>IF(N108="nulová",J108,0)</f>
        <v>0</v>
      </c>
      <c r="BJ108" s="2" t="s">
        <v>77</v>
      </c>
      <c r="BK108" s="149">
        <f>ROUND(I108*H108,2)</f>
        <v>0</v>
      </c>
      <c r="BL108" s="2" t="s">
        <v>120</v>
      </c>
      <c r="BM108" s="148" t="s">
        <v>158</v>
      </c>
    </row>
    <row r="109" spans="1:65" s="21" customFormat="1" ht="16.5" customHeight="1" x14ac:dyDescent="0.2">
      <c r="A109" s="15"/>
      <c r="B109" s="16"/>
      <c r="C109" s="165" t="s">
        <v>8</v>
      </c>
      <c r="D109" s="165" t="s">
        <v>115</v>
      </c>
      <c r="E109" s="166"/>
      <c r="F109" s="180" t="s">
        <v>159</v>
      </c>
      <c r="G109" s="168" t="s">
        <v>154</v>
      </c>
      <c r="H109" s="169">
        <v>20</v>
      </c>
      <c r="I109" s="170"/>
      <c r="J109" s="170">
        <f>ROUND(I109*H109,2)</f>
        <v>0</v>
      </c>
      <c r="K109" s="167" t="s">
        <v>118</v>
      </c>
      <c r="L109" s="171"/>
      <c r="M109" s="172" t="s">
        <v>17</v>
      </c>
      <c r="N109" s="173" t="s">
        <v>42</v>
      </c>
      <c r="O109" s="146">
        <v>0</v>
      </c>
      <c r="P109" s="146">
        <f>O109*H109</f>
        <v>0</v>
      </c>
      <c r="Q109" s="146">
        <v>0</v>
      </c>
      <c r="R109" s="146">
        <f>Q109*H109</f>
        <v>0</v>
      </c>
      <c r="S109" s="146">
        <v>0</v>
      </c>
      <c r="T109" s="147">
        <f>S109*H109</f>
        <v>0</v>
      </c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R109" s="148" t="s">
        <v>119</v>
      </c>
      <c r="AT109" s="148" t="s">
        <v>115</v>
      </c>
      <c r="AU109" s="148" t="s">
        <v>77</v>
      </c>
      <c r="AY109" s="2" t="s">
        <v>114</v>
      </c>
      <c r="BE109" s="149">
        <f>IF(N109="základní",J109,0)</f>
        <v>0</v>
      </c>
      <c r="BF109" s="149">
        <f>IF(N109="snížená",J109,0)</f>
        <v>0</v>
      </c>
      <c r="BG109" s="149">
        <f>IF(N109="zákl. přenesená",J109,0)</f>
        <v>0</v>
      </c>
      <c r="BH109" s="149">
        <f>IF(N109="sníž. přenesená",J109,0)</f>
        <v>0</v>
      </c>
      <c r="BI109" s="149">
        <f>IF(N109="nulová",J109,0)</f>
        <v>0</v>
      </c>
      <c r="BJ109" s="2" t="s">
        <v>77</v>
      </c>
      <c r="BK109" s="149">
        <f>ROUND(I109*H109,2)</f>
        <v>0</v>
      </c>
      <c r="BL109" s="2" t="s">
        <v>120</v>
      </c>
      <c r="BM109" s="148" t="s">
        <v>160</v>
      </c>
    </row>
    <row r="110" spans="1:65" s="21" customFormat="1" ht="16.5" customHeight="1" x14ac:dyDescent="0.2">
      <c r="A110" s="15"/>
      <c r="B110" s="16"/>
      <c r="C110" s="165" t="s">
        <v>134</v>
      </c>
      <c r="D110" s="165" t="s">
        <v>115</v>
      </c>
      <c r="E110" s="166"/>
      <c r="F110" s="180" t="s">
        <v>161</v>
      </c>
      <c r="G110" s="168" t="s">
        <v>162</v>
      </c>
      <c r="H110" s="169">
        <v>1</v>
      </c>
      <c r="I110" s="170"/>
      <c r="J110" s="170">
        <f>ROUND(I110*H110,2)</f>
        <v>0</v>
      </c>
      <c r="K110" s="167" t="s">
        <v>118</v>
      </c>
      <c r="L110" s="171"/>
      <c r="M110" s="172" t="s">
        <v>17</v>
      </c>
      <c r="N110" s="173" t="s">
        <v>42</v>
      </c>
      <c r="O110" s="146">
        <v>0</v>
      </c>
      <c r="P110" s="146">
        <f>O110*H110</f>
        <v>0</v>
      </c>
      <c r="Q110" s="146">
        <v>0</v>
      </c>
      <c r="R110" s="146">
        <f>Q110*H110</f>
        <v>0</v>
      </c>
      <c r="S110" s="146">
        <v>0</v>
      </c>
      <c r="T110" s="147">
        <f>S110*H110</f>
        <v>0</v>
      </c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R110" s="148" t="s">
        <v>119</v>
      </c>
      <c r="AT110" s="148" t="s">
        <v>115</v>
      </c>
      <c r="AU110" s="148" t="s">
        <v>77</v>
      </c>
      <c r="AY110" s="2" t="s">
        <v>114</v>
      </c>
      <c r="BE110" s="149">
        <f>IF(N110="základní",J110,0)</f>
        <v>0</v>
      </c>
      <c r="BF110" s="149">
        <f>IF(N110="snížená",J110,0)</f>
        <v>0</v>
      </c>
      <c r="BG110" s="149">
        <f>IF(N110="zákl. přenesená",J110,0)</f>
        <v>0</v>
      </c>
      <c r="BH110" s="149">
        <f>IF(N110="sníž. přenesená",J110,0)</f>
        <v>0</v>
      </c>
      <c r="BI110" s="149">
        <f>IF(N110="nulová",J110,0)</f>
        <v>0</v>
      </c>
      <c r="BJ110" s="2" t="s">
        <v>77</v>
      </c>
      <c r="BK110" s="149">
        <f>ROUND(I110*H110,2)</f>
        <v>0</v>
      </c>
      <c r="BL110" s="2" t="s">
        <v>120</v>
      </c>
      <c r="BM110" s="148" t="s">
        <v>163</v>
      </c>
    </row>
    <row r="111" spans="1:65" s="138" customFormat="1" ht="25.9" customHeight="1" x14ac:dyDescent="0.2">
      <c r="B111" s="139"/>
      <c r="C111" s="158"/>
      <c r="D111" s="159" t="s">
        <v>70</v>
      </c>
      <c r="E111" s="160" t="s">
        <v>164</v>
      </c>
      <c r="F111" s="179" t="s">
        <v>165</v>
      </c>
      <c r="G111" s="158"/>
      <c r="H111" s="158"/>
      <c r="I111" s="158"/>
      <c r="J111" s="161">
        <f>BK111</f>
        <v>0</v>
      </c>
      <c r="K111" s="158"/>
      <c r="L111" s="162"/>
      <c r="M111" s="163"/>
      <c r="N111" s="164"/>
      <c r="O111" s="140"/>
      <c r="P111" s="141">
        <f>P112</f>
        <v>0</v>
      </c>
      <c r="Q111" s="140"/>
      <c r="R111" s="141">
        <f>R112</f>
        <v>0</v>
      </c>
      <c r="S111" s="140"/>
      <c r="T111" s="142">
        <f>T112</f>
        <v>0</v>
      </c>
      <c r="AR111" s="143" t="s">
        <v>77</v>
      </c>
      <c r="AT111" s="144" t="s">
        <v>70</v>
      </c>
      <c r="AU111" s="144" t="s">
        <v>71</v>
      </c>
      <c r="AY111" s="143" t="s">
        <v>114</v>
      </c>
      <c r="BK111" s="145">
        <f>BK112</f>
        <v>0</v>
      </c>
    </row>
    <row r="112" spans="1:65" s="21" customFormat="1" ht="12" x14ac:dyDescent="0.2">
      <c r="A112" s="15"/>
      <c r="B112" s="16"/>
      <c r="C112" s="165" t="s">
        <v>166</v>
      </c>
      <c r="D112" s="165" t="s">
        <v>115</v>
      </c>
      <c r="E112" s="181" t="s">
        <v>244</v>
      </c>
      <c r="F112" s="182" t="s">
        <v>250</v>
      </c>
      <c r="G112" s="168" t="s">
        <v>121</v>
      </c>
      <c r="H112" s="169">
        <v>1</v>
      </c>
      <c r="I112" s="170"/>
      <c r="J112" s="170">
        <f>ROUND(I112*H112,2)</f>
        <v>0</v>
      </c>
      <c r="K112" s="167" t="s">
        <v>118</v>
      </c>
      <c r="L112" s="171"/>
      <c r="M112" s="172" t="s">
        <v>17</v>
      </c>
      <c r="N112" s="173" t="s">
        <v>42</v>
      </c>
      <c r="O112" s="146">
        <v>0</v>
      </c>
      <c r="P112" s="146">
        <f>O112*H112</f>
        <v>0</v>
      </c>
      <c r="Q112" s="146">
        <v>0</v>
      </c>
      <c r="R112" s="146">
        <f>Q112*H112</f>
        <v>0</v>
      </c>
      <c r="S112" s="146">
        <v>0</v>
      </c>
      <c r="T112" s="147">
        <f>S112*H112</f>
        <v>0</v>
      </c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R112" s="148" t="s">
        <v>119</v>
      </c>
      <c r="AT112" s="148" t="s">
        <v>115</v>
      </c>
      <c r="AU112" s="148" t="s">
        <v>77</v>
      </c>
      <c r="AY112" s="2" t="s">
        <v>114</v>
      </c>
      <c r="BE112" s="149">
        <f>IF(N112="základní",J112,0)</f>
        <v>0</v>
      </c>
      <c r="BF112" s="149">
        <f>IF(N112="snížená",J112,0)</f>
        <v>0</v>
      </c>
      <c r="BG112" s="149">
        <f>IF(N112="zákl. přenesená",J112,0)</f>
        <v>0</v>
      </c>
      <c r="BH112" s="149">
        <f>IF(N112="sníž. přenesená",J112,0)</f>
        <v>0</v>
      </c>
      <c r="BI112" s="149">
        <f>IF(N112="nulová",J112,0)</f>
        <v>0</v>
      </c>
      <c r="BJ112" s="2" t="s">
        <v>77</v>
      </c>
      <c r="BK112" s="149">
        <f>ROUND(I112*H112,2)</f>
        <v>0</v>
      </c>
      <c r="BL112" s="2" t="s">
        <v>120</v>
      </c>
      <c r="BM112" s="148" t="s">
        <v>167</v>
      </c>
    </row>
    <row r="113" spans="1:65" s="138" customFormat="1" ht="25.9" customHeight="1" x14ac:dyDescent="0.2">
      <c r="B113" s="139"/>
      <c r="C113" s="158"/>
      <c r="D113" s="159" t="s">
        <v>70</v>
      </c>
      <c r="E113" s="160" t="s">
        <v>168</v>
      </c>
      <c r="F113" s="179" t="s">
        <v>169</v>
      </c>
      <c r="G113" s="158"/>
      <c r="H113" s="158"/>
      <c r="I113" s="158"/>
      <c r="J113" s="161">
        <f>BK113</f>
        <v>0</v>
      </c>
      <c r="K113" s="158"/>
      <c r="L113" s="162"/>
      <c r="M113" s="163"/>
      <c r="N113" s="164"/>
      <c r="O113" s="140"/>
      <c r="P113" s="141">
        <f>SUM(P114:P119)</f>
        <v>0</v>
      </c>
      <c r="Q113" s="140"/>
      <c r="R113" s="141">
        <f>SUM(R114:R119)</f>
        <v>0</v>
      </c>
      <c r="S113" s="140"/>
      <c r="T113" s="142">
        <f>SUM(T114:T119)</f>
        <v>0</v>
      </c>
      <c r="AR113" s="143" t="s">
        <v>77</v>
      </c>
      <c r="AT113" s="144" t="s">
        <v>70</v>
      </c>
      <c r="AU113" s="144" t="s">
        <v>71</v>
      </c>
      <c r="AY113" s="143" t="s">
        <v>114</v>
      </c>
      <c r="BK113" s="145">
        <f>SUM(BK114:BK119)</f>
        <v>0</v>
      </c>
    </row>
    <row r="114" spans="1:65" s="21" customFormat="1" ht="12" x14ac:dyDescent="0.2">
      <c r="A114" s="15"/>
      <c r="B114" s="16"/>
      <c r="C114" s="165" t="s">
        <v>136</v>
      </c>
      <c r="D114" s="165" t="s">
        <v>115</v>
      </c>
      <c r="E114" s="181" t="s">
        <v>244</v>
      </c>
      <c r="F114" s="182" t="s">
        <v>246</v>
      </c>
      <c r="G114" s="168" t="s">
        <v>121</v>
      </c>
      <c r="H114" s="169">
        <v>1</v>
      </c>
      <c r="I114" s="170"/>
      <c r="J114" s="170">
        <f t="shared" ref="J114:J119" si="10">ROUND(I114*H114,2)</f>
        <v>0</v>
      </c>
      <c r="K114" s="167" t="s">
        <v>118</v>
      </c>
      <c r="L114" s="171"/>
      <c r="M114" s="172" t="s">
        <v>17</v>
      </c>
      <c r="N114" s="173" t="s">
        <v>42</v>
      </c>
      <c r="O114" s="146">
        <v>0</v>
      </c>
      <c r="P114" s="146">
        <f t="shared" ref="P114:P119" si="11">O114*H114</f>
        <v>0</v>
      </c>
      <c r="Q114" s="146">
        <v>0</v>
      </c>
      <c r="R114" s="146">
        <f t="shared" ref="R114:R119" si="12">Q114*H114</f>
        <v>0</v>
      </c>
      <c r="S114" s="146">
        <v>0</v>
      </c>
      <c r="T114" s="147">
        <f t="shared" ref="T114:T119" si="13">S114*H114</f>
        <v>0</v>
      </c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R114" s="148" t="s">
        <v>119</v>
      </c>
      <c r="AT114" s="148" t="s">
        <v>115</v>
      </c>
      <c r="AU114" s="148" t="s">
        <v>77</v>
      </c>
      <c r="AY114" s="2" t="s">
        <v>114</v>
      </c>
      <c r="BE114" s="149">
        <f t="shared" ref="BE114:BE119" si="14">IF(N114="základní",J114,0)</f>
        <v>0</v>
      </c>
      <c r="BF114" s="149">
        <f t="shared" ref="BF114:BF119" si="15">IF(N114="snížená",J114,0)</f>
        <v>0</v>
      </c>
      <c r="BG114" s="149">
        <f t="shared" ref="BG114:BG119" si="16">IF(N114="zákl. přenesená",J114,0)</f>
        <v>0</v>
      </c>
      <c r="BH114" s="149">
        <f t="shared" ref="BH114:BH119" si="17">IF(N114="sníž. přenesená",J114,0)</f>
        <v>0</v>
      </c>
      <c r="BI114" s="149">
        <f t="shared" ref="BI114:BI119" si="18">IF(N114="nulová",J114,0)</f>
        <v>0</v>
      </c>
      <c r="BJ114" s="2" t="s">
        <v>77</v>
      </c>
      <c r="BK114" s="149">
        <f t="shared" ref="BK114:BK119" si="19">ROUND(I114*H114,2)</f>
        <v>0</v>
      </c>
      <c r="BL114" s="2" t="s">
        <v>120</v>
      </c>
      <c r="BM114" s="148" t="s">
        <v>170</v>
      </c>
    </row>
    <row r="115" spans="1:65" s="21" customFormat="1" ht="24" x14ac:dyDescent="0.2">
      <c r="A115" s="15"/>
      <c r="B115" s="16"/>
      <c r="C115" s="165" t="s">
        <v>171</v>
      </c>
      <c r="D115" s="165" t="s">
        <v>115</v>
      </c>
      <c r="E115" s="181" t="s">
        <v>244</v>
      </c>
      <c r="F115" s="182" t="s">
        <v>247</v>
      </c>
      <c r="G115" s="168" t="s">
        <v>121</v>
      </c>
      <c r="H115" s="169">
        <v>1</v>
      </c>
      <c r="I115" s="170"/>
      <c r="J115" s="170">
        <f t="shared" si="10"/>
        <v>0</v>
      </c>
      <c r="K115" s="167" t="s">
        <v>118</v>
      </c>
      <c r="L115" s="171"/>
      <c r="M115" s="172" t="s">
        <v>17</v>
      </c>
      <c r="N115" s="173" t="s">
        <v>42</v>
      </c>
      <c r="O115" s="146">
        <v>0</v>
      </c>
      <c r="P115" s="146">
        <f t="shared" si="11"/>
        <v>0</v>
      </c>
      <c r="Q115" s="146">
        <v>0</v>
      </c>
      <c r="R115" s="146">
        <f t="shared" si="12"/>
        <v>0</v>
      </c>
      <c r="S115" s="146">
        <v>0</v>
      </c>
      <c r="T115" s="147">
        <f t="shared" si="13"/>
        <v>0</v>
      </c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R115" s="148" t="s">
        <v>119</v>
      </c>
      <c r="AT115" s="148" t="s">
        <v>115</v>
      </c>
      <c r="AU115" s="148" t="s">
        <v>77</v>
      </c>
      <c r="AY115" s="2" t="s">
        <v>114</v>
      </c>
      <c r="BE115" s="149">
        <f t="shared" si="14"/>
        <v>0</v>
      </c>
      <c r="BF115" s="149">
        <f t="shared" si="15"/>
        <v>0</v>
      </c>
      <c r="BG115" s="149">
        <f t="shared" si="16"/>
        <v>0</v>
      </c>
      <c r="BH115" s="149">
        <f t="shared" si="17"/>
        <v>0</v>
      </c>
      <c r="BI115" s="149">
        <f t="shared" si="18"/>
        <v>0</v>
      </c>
      <c r="BJ115" s="2" t="s">
        <v>77</v>
      </c>
      <c r="BK115" s="149">
        <f t="shared" si="19"/>
        <v>0</v>
      </c>
      <c r="BL115" s="2" t="s">
        <v>120</v>
      </c>
      <c r="BM115" s="148" t="s">
        <v>172</v>
      </c>
    </row>
    <row r="116" spans="1:65" s="21" customFormat="1" ht="12" x14ac:dyDescent="0.2">
      <c r="A116" s="15"/>
      <c r="B116" s="16"/>
      <c r="C116" s="165" t="s">
        <v>139</v>
      </c>
      <c r="D116" s="165" t="s">
        <v>115</v>
      </c>
      <c r="E116" s="181" t="s">
        <v>244</v>
      </c>
      <c r="F116" s="182" t="s">
        <v>248</v>
      </c>
      <c r="G116" s="168" t="s">
        <v>121</v>
      </c>
      <c r="H116" s="169">
        <v>1</v>
      </c>
      <c r="I116" s="170"/>
      <c r="J116" s="170">
        <f t="shared" si="10"/>
        <v>0</v>
      </c>
      <c r="K116" s="167" t="s">
        <v>118</v>
      </c>
      <c r="L116" s="171"/>
      <c r="M116" s="172" t="s">
        <v>17</v>
      </c>
      <c r="N116" s="173" t="s">
        <v>42</v>
      </c>
      <c r="O116" s="146">
        <v>0</v>
      </c>
      <c r="P116" s="146">
        <f t="shared" si="11"/>
        <v>0</v>
      </c>
      <c r="Q116" s="146">
        <v>0</v>
      </c>
      <c r="R116" s="146">
        <f t="shared" si="12"/>
        <v>0</v>
      </c>
      <c r="S116" s="146">
        <v>0</v>
      </c>
      <c r="T116" s="147">
        <f t="shared" si="13"/>
        <v>0</v>
      </c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R116" s="148" t="s">
        <v>119</v>
      </c>
      <c r="AT116" s="148" t="s">
        <v>115</v>
      </c>
      <c r="AU116" s="148" t="s">
        <v>77</v>
      </c>
      <c r="AY116" s="2" t="s">
        <v>114</v>
      </c>
      <c r="BE116" s="149">
        <f t="shared" si="14"/>
        <v>0</v>
      </c>
      <c r="BF116" s="149">
        <f t="shared" si="15"/>
        <v>0</v>
      </c>
      <c r="BG116" s="149">
        <f t="shared" si="16"/>
        <v>0</v>
      </c>
      <c r="BH116" s="149">
        <f t="shared" si="17"/>
        <v>0</v>
      </c>
      <c r="BI116" s="149">
        <f t="shared" si="18"/>
        <v>0</v>
      </c>
      <c r="BJ116" s="2" t="s">
        <v>77</v>
      </c>
      <c r="BK116" s="149">
        <f t="shared" si="19"/>
        <v>0</v>
      </c>
      <c r="BL116" s="2" t="s">
        <v>120</v>
      </c>
      <c r="BM116" s="148" t="s">
        <v>173</v>
      </c>
    </row>
    <row r="117" spans="1:65" s="21" customFormat="1" ht="24" x14ac:dyDescent="0.2">
      <c r="A117" s="15"/>
      <c r="B117" s="16"/>
      <c r="C117" s="165" t="s">
        <v>7</v>
      </c>
      <c r="D117" s="165" t="s">
        <v>115</v>
      </c>
      <c r="E117" s="181" t="s">
        <v>244</v>
      </c>
      <c r="F117" s="182" t="s">
        <v>249</v>
      </c>
      <c r="G117" s="168" t="s">
        <v>121</v>
      </c>
      <c r="H117" s="169">
        <v>1</v>
      </c>
      <c r="I117" s="170"/>
      <c r="J117" s="170">
        <f t="shared" si="10"/>
        <v>0</v>
      </c>
      <c r="K117" s="167" t="s">
        <v>118</v>
      </c>
      <c r="L117" s="171"/>
      <c r="M117" s="172" t="s">
        <v>17</v>
      </c>
      <c r="N117" s="173" t="s">
        <v>42</v>
      </c>
      <c r="O117" s="146">
        <v>0</v>
      </c>
      <c r="P117" s="146">
        <f t="shared" si="11"/>
        <v>0</v>
      </c>
      <c r="Q117" s="146">
        <v>0</v>
      </c>
      <c r="R117" s="146">
        <f t="shared" si="12"/>
        <v>0</v>
      </c>
      <c r="S117" s="146">
        <v>0</v>
      </c>
      <c r="T117" s="147">
        <f t="shared" si="13"/>
        <v>0</v>
      </c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R117" s="148" t="s">
        <v>119</v>
      </c>
      <c r="AT117" s="148" t="s">
        <v>115</v>
      </c>
      <c r="AU117" s="148" t="s">
        <v>77</v>
      </c>
      <c r="AY117" s="2" t="s">
        <v>114</v>
      </c>
      <c r="BE117" s="149">
        <f t="shared" si="14"/>
        <v>0</v>
      </c>
      <c r="BF117" s="149">
        <f t="shared" si="15"/>
        <v>0</v>
      </c>
      <c r="BG117" s="149">
        <f t="shared" si="16"/>
        <v>0</v>
      </c>
      <c r="BH117" s="149">
        <f t="shared" si="17"/>
        <v>0</v>
      </c>
      <c r="BI117" s="149">
        <f t="shared" si="18"/>
        <v>0</v>
      </c>
      <c r="BJ117" s="2" t="s">
        <v>77</v>
      </c>
      <c r="BK117" s="149">
        <f t="shared" si="19"/>
        <v>0</v>
      </c>
      <c r="BL117" s="2" t="s">
        <v>120</v>
      </c>
      <c r="BM117" s="148" t="s">
        <v>174</v>
      </c>
    </row>
    <row r="118" spans="1:65" s="21" customFormat="1" ht="16.5" customHeight="1" x14ac:dyDescent="0.2">
      <c r="A118" s="15"/>
      <c r="B118" s="16"/>
      <c r="C118" s="165" t="s">
        <v>175</v>
      </c>
      <c r="D118" s="165" t="s">
        <v>115</v>
      </c>
      <c r="E118" s="181" t="s">
        <v>244</v>
      </c>
      <c r="F118" s="180" t="s">
        <v>176</v>
      </c>
      <c r="G118" s="168" t="s">
        <v>121</v>
      </c>
      <c r="H118" s="169">
        <v>1</v>
      </c>
      <c r="I118" s="170"/>
      <c r="J118" s="170">
        <f t="shared" si="10"/>
        <v>0</v>
      </c>
      <c r="K118" s="167" t="s">
        <v>118</v>
      </c>
      <c r="L118" s="171"/>
      <c r="M118" s="172" t="s">
        <v>17</v>
      </c>
      <c r="N118" s="173" t="s">
        <v>42</v>
      </c>
      <c r="O118" s="146">
        <v>0</v>
      </c>
      <c r="P118" s="146">
        <f t="shared" si="11"/>
        <v>0</v>
      </c>
      <c r="Q118" s="146">
        <v>0</v>
      </c>
      <c r="R118" s="146">
        <f t="shared" si="12"/>
        <v>0</v>
      </c>
      <c r="S118" s="146">
        <v>0</v>
      </c>
      <c r="T118" s="147">
        <f t="shared" si="13"/>
        <v>0</v>
      </c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R118" s="148" t="s">
        <v>119</v>
      </c>
      <c r="AT118" s="148" t="s">
        <v>115</v>
      </c>
      <c r="AU118" s="148" t="s">
        <v>77</v>
      </c>
      <c r="AY118" s="2" t="s">
        <v>114</v>
      </c>
      <c r="BE118" s="149">
        <f t="shared" si="14"/>
        <v>0</v>
      </c>
      <c r="BF118" s="149">
        <f t="shared" si="15"/>
        <v>0</v>
      </c>
      <c r="BG118" s="149">
        <f t="shared" si="16"/>
        <v>0</v>
      </c>
      <c r="BH118" s="149">
        <f t="shared" si="17"/>
        <v>0</v>
      </c>
      <c r="BI118" s="149">
        <f t="shared" si="18"/>
        <v>0</v>
      </c>
      <c r="BJ118" s="2" t="s">
        <v>77</v>
      </c>
      <c r="BK118" s="149">
        <f t="shared" si="19"/>
        <v>0</v>
      </c>
      <c r="BL118" s="2" t="s">
        <v>120</v>
      </c>
      <c r="BM118" s="148" t="s">
        <v>177</v>
      </c>
    </row>
    <row r="119" spans="1:65" s="21" customFormat="1" ht="16.5" customHeight="1" x14ac:dyDescent="0.2">
      <c r="A119" s="15"/>
      <c r="B119" s="16"/>
      <c r="C119" s="165" t="s">
        <v>178</v>
      </c>
      <c r="D119" s="165" t="s">
        <v>115</v>
      </c>
      <c r="E119" s="166"/>
      <c r="F119" s="180" t="s">
        <v>179</v>
      </c>
      <c r="G119" s="168" t="s">
        <v>162</v>
      </c>
      <c r="H119" s="169">
        <v>1</v>
      </c>
      <c r="I119" s="170"/>
      <c r="J119" s="170">
        <f t="shared" si="10"/>
        <v>0</v>
      </c>
      <c r="K119" s="167" t="s">
        <v>118</v>
      </c>
      <c r="L119" s="171"/>
      <c r="M119" s="172" t="s">
        <v>17</v>
      </c>
      <c r="N119" s="173" t="s">
        <v>42</v>
      </c>
      <c r="O119" s="146">
        <v>0</v>
      </c>
      <c r="P119" s="146">
        <f t="shared" si="11"/>
        <v>0</v>
      </c>
      <c r="Q119" s="146">
        <v>0</v>
      </c>
      <c r="R119" s="146">
        <f t="shared" si="12"/>
        <v>0</v>
      </c>
      <c r="S119" s="146">
        <v>0</v>
      </c>
      <c r="T119" s="147">
        <f t="shared" si="13"/>
        <v>0</v>
      </c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R119" s="148" t="s">
        <v>119</v>
      </c>
      <c r="AT119" s="148" t="s">
        <v>115</v>
      </c>
      <c r="AU119" s="148" t="s">
        <v>77</v>
      </c>
      <c r="AY119" s="2" t="s">
        <v>114</v>
      </c>
      <c r="BE119" s="149">
        <f t="shared" si="14"/>
        <v>0</v>
      </c>
      <c r="BF119" s="149">
        <f t="shared" si="15"/>
        <v>0</v>
      </c>
      <c r="BG119" s="149">
        <f t="shared" si="16"/>
        <v>0</v>
      </c>
      <c r="BH119" s="149">
        <f t="shared" si="17"/>
        <v>0</v>
      </c>
      <c r="BI119" s="149">
        <f t="shared" si="18"/>
        <v>0</v>
      </c>
      <c r="BJ119" s="2" t="s">
        <v>77</v>
      </c>
      <c r="BK119" s="149">
        <f t="shared" si="19"/>
        <v>0</v>
      </c>
      <c r="BL119" s="2" t="s">
        <v>120</v>
      </c>
      <c r="BM119" s="148" t="s">
        <v>180</v>
      </c>
    </row>
    <row r="120" spans="1:65" s="138" customFormat="1" ht="25.9" customHeight="1" x14ac:dyDescent="0.2">
      <c r="B120" s="139"/>
      <c r="C120" s="158"/>
      <c r="D120" s="159" t="s">
        <v>70</v>
      </c>
      <c r="E120" s="160" t="s">
        <v>181</v>
      </c>
      <c r="F120" s="179" t="s">
        <v>182</v>
      </c>
      <c r="G120" s="158"/>
      <c r="H120" s="158"/>
      <c r="I120" s="158"/>
      <c r="J120" s="161">
        <f>BK120</f>
        <v>0</v>
      </c>
      <c r="K120" s="158"/>
      <c r="L120" s="162"/>
      <c r="M120" s="163"/>
      <c r="N120" s="164"/>
      <c r="O120" s="140"/>
      <c r="P120" s="141">
        <f>P121</f>
        <v>0</v>
      </c>
      <c r="Q120" s="140"/>
      <c r="R120" s="141">
        <f>R121</f>
        <v>0</v>
      </c>
      <c r="S120" s="140"/>
      <c r="T120" s="142">
        <f>T121</f>
        <v>0</v>
      </c>
      <c r="AR120" s="143" t="s">
        <v>77</v>
      </c>
      <c r="AT120" s="144" t="s">
        <v>70</v>
      </c>
      <c r="AU120" s="144" t="s">
        <v>71</v>
      </c>
      <c r="AY120" s="143" t="s">
        <v>114</v>
      </c>
      <c r="BK120" s="145">
        <f>BK121</f>
        <v>0</v>
      </c>
    </row>
    <row r="121" spans="1:65" s="21" customFormat="1" ht="16.5" customHeight="1" x14ac:dyDescent="0.2">
      <c r="A121" s="15"/>
      <c r="B121" s="16"/>
      <c r="C121" s="165" t="s">
        <v>143</v>
      </c>
      <c r="D121" s="165" t="s">
        <v>115</v>
      </c>
      <c r="E121" s="166"/>
      <c r="F121" s="180" t="s">
        <v>183</v>
      </c>
      <c r="G121" s="168" t="s">
        <v>162</v>
      </c>
      <c r="H121" s="169">
        <v>1</v>
      </c>
      <c r="I121" s="170"/>
      <c r="J121" s="170">
        <f>ROUND(I121*H121,2)</f>
        <v>0</v>
      </c>
      <c r="K121" s="167" t="s">
        <v>118</v>
      </c>
      <c r="L121" s="171"/>
      <c r="M121" s="172" t="s">
        <v>17</v>
      </c>
      <c r="N121" s="173" t="s">
        <v>42</v>
      </c>
      <c r="O121" s="146">
        <v>0</v>
      </c>
      <c r="P121" s="146">
        <f>O121*H121</f>
        <v>0</v>
      </c>
      <c r="Q121" s="146">
        <v>0</v>
      </c>
      <c r="R121" s="146">
        <f>Q121*H121</f>
        <v>0</v>
      </c>
      <c r="S121" s="146">
        <v>0</v>
      </c>
      <c r="T121" s="147">
        <f>S121*H121</f>
        <v>0</v>
      </c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R121" s="148" t="s">
        <v>119</v>
      </c>
      <c r="AT121" s="148" t="s">
        <v>115</v>
      </c>
      <c r="AU121" s="148" t="s">
        <v>77</v>
      </c>
      <c r="AY121" s="2" t="s">
        <v>114</v>
      </c>
      <c r="BE121" s="149">
        <f>IF(N121="základní",J121,0)</f>
        <v>0</v>
      </c>
      <c r="BF121" s="149">
        <f>IF(N121="snížená",J121,0)</f>
        <v>0</v>
      </c>
      <c r="BG121" s="149">
        <f>IF(N121="zákl. přenesená",J121,0)</f>
        <v>0</v>
      </c>
      <c r="BH121" s="149">
        <f>IF(N121="sníž. přenesená",J121,0)</f>
        <v>0</v>
      </c>
      <c r="BI121" s="149">
        <f>IF(N121="nulová",J121,0)</f>
        <v>0</v>
      </c>
      <c r="BJ121" s="2" t="s">
        <v>77</v>
      </c>
      <c r="BK121" s="149">
        <f>ROUND(I121*H121,2)</f>
        <v>0</v>
      </c>
      <c r="BL121" s="2" t="s">
        <v>120</v>
      </c>
      <c r="BM121" s="148" t="s">
        <v>184</v>
      </c>
    </row>
    <row r="122" spans="1:65" s="138" customFormat="1" ht="25.9" customHeight="1" x14ac:dyDescent="0.2">
      <c r="B122" s="139"/>
      <c r="C122" s="158"/>
      <c r="D122" s="159" t="s">
        <v>70</v>
      </c>
      <c r="E122" s="160" t="s">
        <v>185</v>
      </c>
      <c r="F122" s="179" t="s">
        <v>186</v>
      </c>
      <c r="G122" s="158"/>
      <c r="H122" s="158"/>
      <c r="I122" s="158"/>
      <c r="J122" s="161">
        <f>BK122</f>
        <v>0</v>
      </c>
      <c r="K122" s="158"/>
      <c r="L122" s="162"/>
      <c r="M122" s="163"/>
      <c r="N122" s="164"/>
      <c r="O122" s="140"/>
      <c r="P122" s="141">
        <f>SUM(P123:P128)</f>
        <v>0</v>
      </c>
      <c r="Q122" s="140"/>
      <c r="R122" s="141">
        <f>SUM(R123:R128)</f>
        <v>0</v>
      </c>
      <c r="S122" s="140"/>
      <c r="T122" s="142">
        <f>SUM(T123:T128)</f>
        <v>0</v>
      </c>
      <c r="AR122" s="143" t="s">
        <v>77</v>
      </c>
      <c r="AT122" s="144" t="s">
        <v>70</v>
      </c>
      <c r="AU122" s="144" t="s">
        <v>71</v>
      </c>
      <c r="AY122" s="143" t="s">
        <v>114</v>
      </c>
      <c r="BK122" s="145">
        <f>SUM(BK123:BK128)</f>
        <v>0</v>
      </c>
    </row>
    <row r="123" spans="1:65" s="21" customFormat="1" ht="16.5" customHeight="1" x14ac:dyDescent="0.2">
      <c r="A123" s="15"/>
      <c r="B123" s="16"/>
      <c r="C123" s="150" t="s">
        <v>187</v>
      </c>
      <c r="D123" s="150" t="s">
        <v>188</v>
      </c>
      <c r="E123" s="151"/>
      <c r="F123" s="180" t="s">
        <v>189</v>
      </c>
      <c r="G123" s="153" t="s">
        <v>154</v>
      </c>
      <c r="H123" s="154">
        <v>305</v>
      </c>
      <c r="I123" s="155"/>
      <c r="J123" s="155">
        <f t="shared" ref="J123:J128" si="20">ROUND(I123*H123,2)</f>
        <v>0</v>
      </c>
      <c r="K123" s="152" t="s">
        <v>118</v>
      </c>
      <c r="L123" s="174"/>
      <c r="M123" s="175" t="s">
        <v>17</v>
      </c>
      <c r="N123" s="176" t="s">
        <v>42</v>
      </c>
      <c r="O123" s="146">
        <v>0</v>
      </c>
      <c r="P123" s="146">
        <f t="shared" ref="P123:P128" si="21">O123*H123</f>
        <v>0</v>
      </c>
      <c r="Q123" s="146">
        <v>0</v>
      </c>
      <c r="R123" s="146">
        <f t="shared" ref="R123:R128" si="22">Q123*H123</f>
        <v>0</v>
      </c>
      <c r="S123" s="146">
        <v>0</v>
      </c>
      <c r="T123" s="147">
        <f t="shared" ref="T123:T128" si="23">S123*H123</f>
        <v>0</v>
      </c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R123" s="148" t="s">
        <v>120</v>
      </c>
      <c r="AT123" s="148" t="s">
        <v>188</v>
      </c>
      <c r="AU123" s="148" t="s">
        <v>77</v>
      </c>
      <c r="AY123" s="2" t="s">
        <v>114</v>
      </c>
      <c r="BE123" s="149">
        <f t="shared" ref="BE123:BE128" si="24">IF(N123="základní",J123,0)</f>
        <v>0</v>
      </c>
      <c r="BF123" s="149">
        <f t="shared" ref="BF123:BF128" si="25">IF(N123="snížená",J123,0)</f>
        <v>0</v>
      </c>
      <c r="BG123" s="149">
        <f t="shared" ref="BG123:BG128" si="26">IF(N123="zákl. přenesená",J123,0)</f>
        <v>0</v>
      </c>
      <c r="BH123" s="149">
        <f t="shared" ref="BH123:BH128" si="27">IF(N123="sníž. přenesená",J123,0)</f>
        <v>0</v>
      </c>
      <c r="BI123" s="149">
        <f t="shared" ref="BI123:BI128" si="28">IF(N123="nulová",J123,0)</f>
        <v>0</v>
      </c>
      <c r="BJ123" s="2" t="s">
        <v>77</v>
      </c>
      <c r="BK123" s="149">
        <f t="shared" ref="BK123:BK128" si="29">ROUND(I123*H123,2)</f>
        <v>0</v>
      </c>
      <c r="BL123" s="2" t="s">
        <v>120</v>
      </c>
      <c r="BM123" s="148" t="s">
        <v>190</v>
      </c>
    </row>
    <row r="124" spans="1:65" s="21" customFormat="1" ht="16.5" customHeight="1" x14ac:dyDescent="0.2">
      <c r="A124" s="15"/>
      <c r="B124" s="16"/>
      <c r="C124" s="150" t="s">
        <v>146</v>
      </c>
      <c r="D124" s="150" t="s">
        <v>188</v>
      </c>
      <c r="E124" s="151"/>
      <c r="F124" s="180" t="s">
        <v>191</v>
      </c>
      <c r="G124" s="153" t="s">
        <v>162</v>
      </c>
      <c r="H124" s="154">
        <v>1</v>
      </c>
      <c r="I124" s="155"/>
      <c r="J124" s="155">
        <f t="shared" si="20"/>
        <v>0</v>
      </c>
      <c r="K124" s="152" t="s">
        <v>118</v>
      </c>
      <c r="L124" s="174"/>
      <c r="M124" s="175" t="s">
        <v>17</v>
      </c>
      <c r="N124" s="176" t="s">
        <v>42</v>
      </c>
      <c r="O124" s="146">
        <v>0</v>
      </c>
      <c r="P124" s="146">
        <f t="shared" si="21"/>
        <v>0</v>
      </c>
      <c r="Q124" s="146">
        <v>0</v>
      </c>
      <c r="R124" s="146">
        <f t="shared" si="22"/>
        <v>0</v>
      </c>
      <c r="S124" s="146">
        <v>0</v>
      </c>
      <c r="T124" s="147">
        <f t="shared" si="23"/>
        <v>0</v>
      </c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R124" s="148" t="s">
        <v>120</v>
      </c>
      <c r="AT124" s="148" t="s">
        <v>188</v>
      </c>
      <c r="AU124" s="148" t="s">
        <v>77</v>
      </c>
      <c r="AY124" s="2" t="s">
        <v>114</v>
      </c>
      <c r="BE124" s="149">
        <f t="shared" si="24"/>
        <v>0</v>
      </c>
      <c r="BF124" s="149">
        <f t="shared" si="25"/>
        <v>0</v>
      </c>
      <c r="BG124" s="149">
        <f t="shared" si="26"/>
        <v>0</v>
      </c>
      <c r="BH124" s="149">
        <f t="shared" si="27"/>
        <v>0</v>
      </c>
      <c r="BI124" s="149">
        <f t="shared" si="28"/>
        <v>0</v>
      </c>
      <c r="BJ124" s="2" t="s">
        <v>77</v>
      </c>
      <c r="BK124" s="149">
        <f t="shared" si="29"/>
        <v>0</v>
      </c>
      <c r="BL124" s="2" t="s">
        <v>120</v>
      </c>
      <c r="BM124" s="148" t="s">
        <v>192</v>
      </c>
    </row>
    <row r="125" spans="1:65" s="21" customFormat="1" ht="16.5" customHeight="1" x14ac:dyDescent="0.2">
      <c r="A125" s="15"/>
      <c r="B125" s="16"/>
      <c r="C125" s="150" t="s">
        <v>193</v>
      </c>
      <c r="D125" s="150" t="s">
        <v>188</v>
      </c>
      <c r="E125" s="151"/>
      <c r="F125" s="180" t="s">
        <v>194</v>
      </c>
      <c r="G125" s="153" t="s">
        <v>162</v>
      </c>
      <c r="H125" s="154">
        <v>1</v>
      </c>
      <c r="I125" s="155"/>
      <c r="J125" s="155">
        <f t="shared" si="20"/>
        <v>0</v>
      </c>
      <c r="K125" s="152" t="s">
        <v>118</v>
      </c>
      <c r="L125" s="174"/>
      <c r="M125" s="175" t="s">
        <v>17</v>
      </c>
      <c r="N125" s="176" t="s">
        <v>42</v>
      </c>
      <c r="O125" s="146">
        <v>0</v>
      </c>
      <c r="P125" s="146">
        <f t="shared" si="21"/>
        <v>0</v>
      </c>
      <c r="Q125" s="146">
        <v>0</v>
      </c>
      <c r="R125" s="146">
        <f t="shared" si="22"/>
        <v>0</v>
      </c>
      <c r="S125" s="146">
        <v>0</v>
      </c>
      <c r="T125" s="147">
        <f t="shared" si="23"/>
        <v>0</v>
      </c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R125" s="148" t="s">
        <v>120</v>
      </c>
      <c r="AT125" s="148" t="s">
        <v>188</v>
      </c>
      <c r="AU125" s="148" t="s">
        <v>77</v>
      </c>
      <c r="AY125" s="2" t="s">
        <v>114</v>
      </c>
      <c r="BE125" s="149">
        <f t="shared" si="24"/>
        <v>0</v>
      </c>
      <c r="BF125" s="149">
        <f t="shared" si="25"/>
        <v>0</v>
      </c>
      <c r="BG125" s="149">
        <f t="shared" si="26"/>
        <v>0</v>
      </c>
      <c r="BH125" s="149">
        <f t="shared" si="27"/>
        <v>0</v>
      </c>
      <c r="BI125" s="149">
        <f t="shared" si="28"/>
        <v>0</v>
      </c>
      <c r="BJ125" s="2" t="s">
        <v>77</v>
      </c>
      <c r="BK125" s="149">
        <f t="shared" si="29"/>
        <v>0</v>
      </c>
      <c r="BL125" s="2" t="s">
        <v>120</v>
      </c>
      <c r="BM125" s="148" t="s">
        <v>195</v>
      </c>
    </row>
    <row r="126" spans="1:65" s="21" customFormat="1" ht="16.5" customHeight="1" x14ac:dyDescent="0.2">
      <c r="A126" s="15"/>
      <c r="B126" s="16"/>
      <c r="C126" s="150" t="s">
        <v>196</v>
      </c>
      <c r="D126" s="150" t="s">
        <v>188</v>
      </c>
      <c r="E126" s="151"/>
      <c r="F126" s="180" t="s">
        <v>197</v>
      </c>
      <c r="G126" s="153" t="s">
        <v>162</v>
      </c>
      <c r="H126" s="154">
        <v>1</v>
      </c>
      <c r="I126" s="155"/>
      <c r="J126" s="155">
        <f t="shared" si="20"/>
        <v>0</v>
      </c>
      <c r="K126" s="152" t="s">
        <v>118</v>
      </c>
      <c r="L126" s="174"/>
      <c r="M126" s="175" t="s">
        <v>17</v>
      </c>
      <c r="N126" s="176" t="s">
        <v>42</v>
      </c>
      <c r="O126" s="146">
        <v>0</v>
      </c>
      <c r="P126" s="146">
        <f t="shared" si="21"/>
        <v>0</v>
      </c>
      <c r="Q126" s="146">
        <v>0</v>
      </c>
      <c r="R126" s="146">
        <f t="shared" si="22"/>
        <v>0</v>
      </c>
      <c r="S126" s="146">
        <v>0</v>
      </c>
      <c r="T126" s="147">
        <f t="shared" si="23"/>
        <v>0</v>
      </c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R126" s="148" t="s">
        <v>120</v>
      </c>
      <c r="AT126" s="148" t="s">
        <v>188</v>
      </c>
      <c r="AU126" s="148" t="s">
        <v>77</v>
      </c>
      <c r="AY126" s="2" t="s">
        <v>114</v>
      </c>
      <c r="BE126" s="149">
        <f t="shared" si="24"/>
        <v>0</v>
      </c>
      <c r="BF126" s="149">
        <f t="shared" si="25"/>
        <v>0</v>
      </c>
      <c r="BG126" s="149">
        <f t="shared" si="26"/>
        <v>0</v>
      </c>
      <c r="BH126" s="149">
        <f t="shared" si="27"/>
        <v>0</v>
      </c>
      <c r="BI126" s="149">
        <f t="shared" si="28"/>
        <v>0</v>
      </c>
      <c r="BJ126" s="2" t="s">
        <v>77</v>
      </c>
      <c r="BK126" s="149">
        <f t="shared" si="29"/>
        <v>0</v>
      </c>
      <c r="BL126" s="2" t="s">
        <v>120</v>
      </c>
      <c r="BM126" s="148" t="s">
        <v>198</v>
      </c>
    </row>
    <row r="127" spans="1:65" s="21" customFormat="1" ht="16.5" customHeight="1" x14ac:dyDescent="0.2">
      <c r="A127" s="15"/>
      <c r="B127" s="16"/>
      <c r="C127" s="150" t="s">
        <v>199</v>
      </c>
      <c r="D127" s="150" t="s">
        <v>188</v>
      </c>
      <c r="E127" s="151"/>
      <c r="F127" s="180" t="s">
        <v>200</v>
      </c>
      <c r="G127" s="153" t="s">
        <v>121</v>
      </c>
      <c r="H127" s="154">
        <v>10</v>
      </c>
      <c r="I127" s="155"/>
      <c r="J127" s="155">
        <f t="shared" si="20"/>
        <v>0</v>
      </c>
      <c r="K127" s="152" t="s">
        <v>118</v>
      </c>
      <c r="L127" s="174"/>
      <c r="M127" s="175" t="s">
        <v>17</v>
      </c>
      <c r="N127" s="176" t="s">
        <v>42</v>
      </c>
      <c r="O127" s="146">
        <v>0</v>
      </c>
      <c r="P127" s="146">
        <f t="shared" si="21"/>
        <v>0</v>
      </c>
      <c r="Q127" s="146">
        <v>0</v>
      </c>
      <c r="R127" s="146">
        <f t="shared" si="22"/>
        <v>0</v>
      </c>
      <c r="S127" s="146">
        <v>0</v>
      </c>
      <c r="T127" s="147">
        <f t="shared" si="23"/>
        <v>0</v>
      </c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R127" s="148" t="s">
        <v>120</v>
      </c>
      <c r="AT127" s="148" t="s">
        <v>188</v>
      </c>
      <c r="AU127" s="148" t="s">
        <v>77</v>
      </c>
      <c r="AY127" s="2" t="s">
        <v>114</v>
      </c>
      <c r="BE127" s="149">
        <f t="shared" si="24"/>
        <v>0</v>
      </c>
      <c r="BF127" s="149">
        <f t="shared" si="25"/>
        <v>0</v>
      </c>
      <c r="BG127" s="149">
        <f t="shared" si="26"/>
        <v>0</v>
      </c>
      <c r="BH127" s="149">
        <f t="shared" si="27"/>
        <v>0</v>
      </c>
      <c r="BI127" s="149">
        <f t="shared" si="28"/>
        <v>0</v>
      </c>
      <c r="BJ127" s="2" t="s">
        <v>77</v>
      </c>
      <c r="BK127" s="149">
        <f t="shared" si="29"/>
        <v>0</v>
      </c>
      <c r="BL127" s="2" t="s">
        <v>120</v>
      </c>
      <c r="BM127" s="148" t="s">
        <v>201</v>
      </c>
    </row>
    <row r="128" spans="1:65" s="21" customFormat="1" ht="16.5" customHeight="1" x14ac:dyDescent="0.2">
      <c r="A128" s="15"/>
      <c r="B128" s="16"/>
      <c r="C128" s="150" t="s">
        <v>202</v>
      </c>
      <c r="D128" s="150" t="s">
        <v>188</v>
      </c>
      <c r="E128" s="151"/>
      <c r="F128" s="180" t="s">
        <v>203</v>
      </c>
      <c r="G128" s="153" t="s">
        <v>121</v>
      </c>
      <c r="H128" s="154">
        <v>3</v>
      </c>
      <c r="I128" s="155"/>
      <c r="J128" s="155">
        <f t="shared" si="20"/>
        <v>0</v>
      </c>
      <c r="K128" s="152" t="s">
        <v>118</v>
      </c>
      <c r="L128" s="174"/>
      <c r="M128" s="175" t="s">
        <v>17</v>
      </c>
      <c r="N128" s="176" t="s">
        <v>42</v>
      </c>
      <c r="O128" s="146">
        <v>0</v>
      </c>
      <c r="P128" s="146">
        <f t="shared" si="21"/>
        <v>0</v>
      </c>
      <c r="Q128" s="146">
        <v>0</v>
      </c>
      <c r="R128" s="146">
        <f t="shared" si="22"/>
        <v>0</v>
      </c>
      <c r="S128" s="146">
        <v>0</v>
      </c>
      <c r="T128" s="147">
        <f t="shared" si="23"/>
        <v>0</v>
      </c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R128" s="148" t="s">
        <v>120</v>
      </c>
      <c r="AT128" s="148" t="s">
        <v>188</v>
      </c>
      <c r="AU128" s="148" t="s">
        <v>77</v>
      </c>
      <c r="AY128" s="2" t="s">
        <v>114</v>
      </c>
      <c r="BE128" s="149">
        <f t="shared" si="24"/>
        <v>0</v>
      </c>
      <c r="BF128" s="149">
        <f t="shared" si="25"/>
        <v>0</v>
      </c>
      <c r="BG128" s="149">
        <f t="shared" si="26"/>
        <v>0</v>
      </c>
      <c r="BH128" s="149">
        <f t="shared" si="27"/>
        <v>0</v>
      </c>
      <c r="BI128" s="149">
        <f t="shared" si="28"/>
        <v>0</v>
      </c>
      <c r="BJ128" s="2" t="s">
        <v>77</v>
      </c>
      <c r="BK128" s="149">
        <f t="shared" si="29"/>
        <v>0</v>
      </c>
      <c r="BL128" s="2" t="s">
        <v>120</v>
      </c>
      <c r="BM128" s="148" t="s">
        <v>204</v>
      </c>
    </row>
    <row r="129" spans="1:65" s="138" customFormat="1" ht="25.9" customHeight="1" x14ac:dyDescent="0.2">
      <c r="B129" s="139"/>
      <c r="C129" s="158"/>
      <c r="D129" s="159" t="s">
        <v>70</v>
      </c>
      <c r="E129" s="160" t="s">
        <v>205</v>
      </c>
      <c r="F129" s="179" t="s">
        <v>206</v>
      </c>
      <c r="G129" s="158"/>
      <c r="H129" s="158"/>
      <c r="I129" s="158"/>
      <c r="J129" s="161">
        <f>BK129</f>
        <v>0</v>
      </c>
      <c r="K129" s="158"/>
      <c r="L129" s="162"/>
      <c r="M129" s="163"/>
      <c r="N129" s="164"/>
      <c r="O129" s="140"/>
      <c r="P129" s="141">
        <f>SUM(P130:P131)</f>
        <v>0</v>
      </c>
      <c r="Q129" s="140"/>
      <c r="R129" s="141">
        <f>SUM(R130:R131)</f>
        <v>0</v>
      </c>
      <c r="S129" s="140"/>
      <c r="T129" s="142">
        <f>SUM(T130:T131)</f>
        <v>0</v>
      </c>
      <c r="AR129" s="143" t="s">
        <v>77</v>
      </c>
      <c r="AT129" s="144" t="s">
        <v>70</v>
      </c>
      <c r="AU129" s="144" t="s">
        <v>71</v>
      </c>
      <c r="AY129" s="143" t="s">
        <v>114</v>
      </c>
      <c r="BK129" s="145">
        <f>SUM(BK130:BK131)</f>
        <v>0</v>
      </c>
    </row>
    <row r="130" spans="1:65" s="21" customFormat="1" ht="16.5" customHeight="1" x14ac:dyDescent="0.2">
      <c r="A130" s="15"/>
      <c r="B130" s="16"/>
      <c r="C130" s="150" t="s">
        <v>207</v>
      </c>
      <c r="D130" s="150" t="s">
        <v>188</v>
      </c>
      <c r="E130" s="151"/>
      <c r="F130" s="180" t="s">
        <v>208</v>
      </c>
      <c r="G130" s="153" t="s">
        <v>162</v>
      </c>
      <c r="H130" s="154">
        <v>2</v>
      </c>
      <c r="I130" s="155"/>
      <c r="J130" s="155">
        <f>ROUND(I130*H130,2)</f>
        <v>0</v>
      </c>
      <c r="K130" s="152" t="s">
        <v>118</v>
      </c>
      <c r="L130" s="174"/>
      <c r="M130" s="175" t="s">
        <v>17</v>
      </c>
      <c r="N130" s="176" t="s">
        <v>42</v>
      </c>
      <c r="O130" s="146">
        <v>0</v>
      </c>
      <c r="P130" s="146">
        <f>O130*H130</f>
        <v>0</v>
      </c>
      <c r="Q130" s="146">
        <v>0</v>
      </c>
      <c r="R130" s="146">
        <f>Q130*H130</f>
        <v>0</v>
      </c>
      <c r="S130" s="146">
        <v>0</v>
      </c>
      <c r="T130" s="147">
        <f>S130*H130</f>
        <v>0</v>
      </c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R130" s="148" t="s">
        <v>120</v>
      </c>
      <c r="AT130" s="148" t="s">
        <v>188</v>
      </c>
      <c r="AU130" s="148" t="s">
        <v>77</v>
      </c>
      <c r="AY130" s="2" t="s">
        <v>114</v>
      </c>
      <c r="BE130" s="149">
        <f>IF(N130="základní",J130,0)</f>
        <v>0</v>
      </c>
      <c r="BF130" s="149">
        <f>IF(N130="snížená",J130,0)</f>
        <v>0</v>
      </c>
      <c r="BG130" s="149">
        <f>IF(N130="zákl. přenesená",J130,0)</f>
        <v>0</v>
      </c>
      <c r="BH130" s="149">
        <f>IF(N130="sníž. přenesená",J130,0)</f>
        <v>0</v>
      </c>
      <c r="BI130" s="149">
        <f>IF(N130="nulová",J130,0)</f>
        <v>0</v>
      </c>
      <c r="BJ130" s="2" t="s">
        <v>77</v>
      </c>
      <c r="BK130" s="149">
        <f>ROUND(I130*H130,2)</f>
        <v>0</v>
      </c>
      <c r="BL130" s="2" t="s">
        <v>120</v>
      </c>
      <c r="BM130" s="148" t="s">
        <v>209</v>
      </c>
    </row>
    <row r="131" spans="1:65" s="21" customFormat="1" ht="16.5" customHeight="1" x14ac:dyDescent="0.2">
      <c r="A131" s="15"/>
      <c r="B131" s="16"/>
      <c r="C131" s="150" t="s">
        <v>210</v>
      </c>
      <c r="D131" s="150" t="s">
        <v>188</v>
      </c>
      <c r="E131" s="151"/>
      <c r="F131" s="180" t="s">
        <v>211</v>
      </c>
      <c r="G131" s="153" t="s">
        <v>162</v>
      </c>
      <c r="H131" s="154">
        <v>1</v>
      </c>
      <c r="I131" s="155"/>
      <c r="J131" s="155">
        <f>ROUND(I131*H131,2)</f>
        <v>0</v>
      </c>
      <c r="K131" s="152" t="s">
        <v>118</v>
      </c>
      <c r="L131" s="174"/>
      <c r="M131" s="175" t="s">
        <v>17</v>
      </c>
      <c r="N131" s="176" t="s">
        <v>42</v>
      </c>
      <c r="O131" s="146">
        <v>0</v>
      </c>
      <c r="P131" s="146">
        <f>O131*H131</f>
        <v>0</v>
      </c>
      <c r="Q131" s="146">
        <v>0</v>
      </c>
      <c r="R131" s="146">
        <f>Q131*H131</f>
        <v>0</v>
      </c>
      <c r="S131" s="146">
        <v>0</v>
      </c>
      <c r="T131" s="147">
        <f>S131*H131</f>
        <v>0</v>
      </c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R131" s="148" t="s">
        <v>120</v>
      </c>
      <c r="AT131" s="148" t="s">
        <v>188</v>
      </c>
      <c r="AU131" s="148" t="s">
        <v>77</v>
      </c>
      <c r="AY131" s="2" t="s">
        <v>114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2" t="s">
        <v>77</v>
      </c>
      <c r="BK131" s="149">
        <f>ROUND(I131*H131,2)</f>
        <v>0</v>
      </c>
      <c r="BL131" s="2" t="s">
        <v>120</v>
      </c>
      <c r="BM131" s="148" t="s">
        <v>212</v>
      </c>
    </row>
    <row r="132" spans="1:65" s="138" customFormat="1" ht="25.9" customHeight="1" x14ac:dyDescent="0.2">
      <c r="B132" s="139"/>
      <c r="C132" s="158"/>
      <c r="D132" s="159" t="s">
        <v>70</v>
      </c>
      <c r="E132" s="160" t="s">
        <v>213</v>
      </c>
      <c r="F132" s="179" t="s">
        <v>214</v>
      </c>
      <c r="G132" s="158"/>
      <c r="H132" s="158"/>
      <c r="I132" s="158"/>
      <c r="J132" s="161">
        <f>BK132</f>
        <v>0</v>
      </c>
      <c r="K132" s="158"/>
      <c r="L132" s="162"/>
      <c r="M132" s="163"/>
      <c r="N132" s="164"/>
      <c r="O132" s="140"/>
      <c r="P132" s="141">
        <f>SUM(P133:P135)</f>
        <v>0</v>
      </c>
      <c r="Q132" s="140"/>
      <c r="R132" s="141">
        <f>SUM(R133:R135)</f>
        <v>0</v>
      </c>
      <c r="S132" s="140"/>
      <c r="T132" s="142">
        <f>SUM(T133:T135)</f>
        <v>0</v>
      </c>
      <c r="AR132" s="143" t="s">
        <v>77</v>
      </c>
      <c r="AT132" s="144" t="s">
        <v>70</v>
      </c>
      <c r="AU132" s="144" t="s">
        <v>71</v>
      </c>
      <c r="AY132" s="143" t="s">
        <v>114</v>
      </c>
      <c r="BK132" s="145">
        <f>SUM(BK133:BK135)</f>
        <v>0</v>
      </c>
    </row>
    <row r="133" spans="1:65" s="21" customFormat="1" ht="16.5" customHeight="1" x14ac:dyDescent="0.2">
      <c r="A133" s="15"/>
      <c r="B133" s="16"/>
      <c r="C133" s="150" t="s">
        <v>215</v>
      </c>
      <c r="D133" s="150" t="s">
        <v>188</v>
      </c>
      <c r="E133" s="151"/>
      <c r="F133" s="180" t="s">
        <v>200</v>
      </c>
      <c r="G133" s="153" t="s">
        <v>121</v>
      </c>
      <c r="H133" s="154">
        <v>2</v>
      </c>
      <c r="I133" s="155"/>
      <c r="J133" s="155">
        <f>ROUND(I133*H133,2)</f>
        <v>0</v>
      </c>
      <c r="K133" s="152" t="s">
        <v>118</v>
      </c>
      <c r="L133" s="174"/>
      <c r="M133" s="175" t="s">
        <v>17</v>
      </c>
      <c r="N133" s="176" t="s">
        <v>42</v>
      </c>
      <c r="O133" s="146">
        <v>0</v>
      </c>
      <c r="P133" s="146">
        <f>O133*H133</f>
        <v>0</v>
      </c>
      <c r="Q133" s="146">
        <v>0</v>
      </c>
      <c r="R133" s="146">
        <f>Q133*H133</f>
        <v>0</v>
      </c>
      <c r="S133" s="146">
        <v>0</v>
      </c>
      <c r="T133" s="147">
        <f>S133*H133</f>
        <v>0</v>
      </c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R133" s="148" t="s">
        <v>120</v>
      </c>
      <c r="AT133" s="148" t="s">
        <v>188</v>
      </c>
      <c r="AU133" s="148" t="s">
        <v>77</v>
      </c>
      <c r="AY133" s="2" t="s">
        <v>114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2" t="s">
        <v>77</v>
      </c>
      <c r="BK133" s="149">
        <f>ROUND(I133*H133,2)</f>
        <v>0</v>
      </c>
      <c r="BL133" s="2" t="s">
        <v>120</v>
      </c>
      <c r="BM133" s="148" t="s">
        <v>216</v>
      </c>
    </row>
    <row r="134" spans="1:65" s="21" customFormat="1" ht="16.5" customHeight="1" x14ac:dyDescent="0.2">
      <c r="A134" s="15"/>
      <c r="B134" s="16"/>
      <c r="C134" s="150" t="s">
        <v>217</v>
      </c>
      <c r="D134" s="150" t="s">
        <v>188</v>
      </c>
      <c r="E134" s="151"/>
      <c r="F134" s="180" t="s">
        <v>218</v>
      </c>
      <c r="G134" s="153" t="s">
        <v>219</v>
      </c>
      <c r="H134" s="154">
        <v>2</v>
      </c>
      <c r="I134" s="155"/>
      <c r="J134" s="155">
        <f>ROUND(I134*H134,2)</f>
        <v>0</v>
      </c>
      <c r="K134" s="152" t="s">
        <v>118</v>
      </c>
      <c r="L134" s="174"/>
      <c r="M134" s="175" t="s">
        <v>17</v>
      </c>
      <c r="N134" s="176" t="s">
        <v>42</v>
      </c>
      <c r="O134" s="146">
        <v>0</v>
      </c>
      <c r="P134" s="146">
        <f>O134*H134</f>
        <v>0</v>
      </c>
      <c r="Q134" s="146">
        <v>0</v>
      </c>
      <c r="R134" s="146">
        <f>Q134*H134</f>
        <v>0</v>
      </c>
      <c r="S134" s="146">
        <v>0</v>
      </c>
      <c r="T134" s="147">
        <f>S134*H134</f>
        <v>0</v>
      </c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R134" s="148" t="s">
        <v>120</v>
      </c>
      <c r="AT134" s="148" t="s">
        <v>188</v>
      </c>
      <c r="AU134" s="148" t="s">
        <v>77</v>
      </c>
      <c r="AY134" s="2" t="s">
        <v>114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2" t="s">
        <v>77</v>
      </c>
      <c r="BK134" s="149">
        <f>ROUND(I134*H134,2)</f>
        <v>0</v>
      </c>
      <c r="BL134" s="2" t="s">
        <v>120</v>
      </c>
      <c r="BM134" s="148" t="s">
        <v>220</v>
      </c>
    </row>
    <row r="135" spans="1:65" s="21" customFormat="1" ht="16.5" customHeight="1" x14ac:dyDescent="0.2">
      <c r="A135" s="15"/>
      <c r="B135" s="16"/>
      <c r="C135" s="150" t="s">
        <v>221</v>
      </c>
      <c r="D135" s="150" t="s">
        <v>188</v>
      </c>
      <c r="E135" s="151"/>
      <c r="F135" s="180" t="s">
        <v>222</v>
      </c>
      <c r="G135" s="153" t="s">
        <v>162</v>
      </c>
      <c r="H135" s="154">
        <v>1</v>
      </c>
      <c r="I135" s="155"/>
      <c r="J135" s="155">
        <f>ROUND(I135*H135,2)</f>
        <v>0</v>
      </c>
      <c r="K135" s="152" t="s">
        <v>118</v>
      </c>
      <c r="L135" s="174"/>
      <c r="M135" s="175" t="s">
        <v>17</v>
      </c>
      <c r="N135" s="176" t="s">
        <v>42</v>
      </c>
      <c r="O135" s="146">
        <v>0</v>
      </c>
      <c r="P135" s="146">
        <f>O135*H135</f>
        <v>0</v>
      </c>
      <c r="Q135" s="146">
        <v>0</v>
      </c>
      <c r="R135" s="146">
        <f>Q135*H135</f>
        <v>0</v>
      </c>
      <c r="S135" s="146">
        <v>0</v>
      </c>
      <c r="T135" s="147">
        <f>S135*H135</f>
        <v>0</v>
      </c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R135" s="148" t="s">
        <v>120</v>
      </c>
      <c r="AT135" s="148" t="s">
        <v>188</v>
      </c>
      <c r="AU135" s="148" t="s">
        <v>77</v>
      </c>
      <c r="AY135" s="2" t="s">
        <v>114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2" t="s">
        <v>77</v>
      </c>
      <c r="BK135" s="149">
        <f>ROUND(I135*H135,2)</f>
        <v>0</v>
      </c>
      <c r="BL135" s="2" t="s">
        <v>120</v>
      </c>
      <c r="BM135" s="148" t="s">
        <v>223</v>
      </c>
    </row>
    <row r="136" spans="1:65" s="138" customFormat="1" ht="25.9" customHeight="1" x14ac:dyDescent="0.2">
      <c r="B136" s="139"/>
      <c r="C136" s="158"/>
      <c r="D136" s="159" t="s">
        <v>70</v>
      </c>
      <c r="E136" s="160" t="s">
        <v>181</v>
      </c>
      <c r="F136" s="179" t="s">
        <v>182</v>
      </c>
      <c r="G136" s="158"/>
      <c r="H136" s="158"/>
      <c r="I136" s="158"/>
      <c r="J136" s="161">
        <f>BK136</f>
        <v>0</v>
      </c>
      <c r="K136" s="158"/>
      <c r="L136" s="162"/>
      <c r="M136" s="163"/>
      <c r="N136" s="164"/>
      <c r="O136" s="140"/>
      <c r="P136" s="141">
        <f>SUM(P137:P143)</f>
        <v>0</v>
      </c>
      <c r="Q136" s="140"/>
      <c r="R136" s="141">
        <f>SUM(R137:R143)</f>
        <v>0</v>
      </c>
      <c r="S136" s="140"/>
      <c r="T136" s="142">
        <f>SUM(T137:T143)</f>
        <v>0</v>
      </c>
      <c r="AR136" s="143" t="s">
        <v>77</v>
      </c>
      <c r="AT136" s="144" t="s">
        <v>70</v>
      </c>
      <c r="AU136" s="144" t="s">
        <v>71</v>
      </c>
      <c r="AY136" s="143" t="s">
        <v>114</v>
      </c>
      <c r="BK136" s="145">
        <f>SUM(BK137:BK143)</f>
        <v>0</v>
      </c>
    </row>
    <row r="137" spans="1:65" s="21" customFormat="1" ht="16.5" customHeight="1" x14ac:dyDescent="0.2">
      <c r="A137" s="15"/>
      <c r="B137" s="16"/>
      <c r="C137" s="150" t="s">
        <v>224</v>
      </c>
      <c r="D137" s="150" t="s">
        <v>188</v>
      </c>
      <c r="E137" s="151"/>
      <c r="F137" s="180" t="s">
        <v>225</v>
      </c>
      <c r="G137" s="153" t="s">
        <v>162</v>
      </c>
      <c r="H137" s="154">
        <v>1</v>
      </c>
      <c r="I137" s="155"/>
      <c r="J137" s="155">
        <f t="shared" ref="J137:J143" si="30">ROUND(I137*H137,2)</f>
        <v>0</v>
      </c>
      <c r="K137" s="152" t="s">
        <v>118</v>
      </c>
      <c r="L137" s="174"/>
      <c r="M137" s="175" t="s">
        <v>17</v>
      </c>
      <c r="N137" s="176" t="s">
        <v>42</v>
      </c>
      <c r="O137" s="146">
        <v>0</v>
      </c>
      <c r="P137" s="146">
        <f t="shared" ref="P137:P143" si="31">O137*H137</f>
        <v>0</v>
      </c>
      <c r="Q137" s="146">
        <v>0</v>
      </c>
      <c r="R137" s="146">
        <f t="shared" ref="R137:R143" si="32">Q137*H137</f>
        <v>0</v>
      </c>
      <c r="S137" s="146">
        <v>0</v>
      </c>
      <c r="T137" s="147">
        <f t="shared" ref="T137:T143" si="33">S137*H137</f>
        <v>0</v>
      </c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R137" s="148" t="s">
        <v>120</v>
      </c>
      <c r="AT137" s="148" t="s">
        <v>188</v>
      </c>
      <c r="AU137" s="148" t="s">
        <v>77</v>
      </c>
      <c r="AY137" s="2" t="s">
        <v>114</v>
      </c>
      <c r="BE137" s="149">
        <f t="shared" ref="BE137:BE143" si="34">IF(N137="základní",J137,0)</f>
        <v>0</v>
      </c>
      <c r="BF137" s="149">
        <f t="shared" ref="BF137:BF143" si="35">IF(N137="snížená",J137,0)</f>
        <v>0</v>
      </c>
      <c r="BG137" s="149">
        <f t="shared" ref="BG137:BG143" si="36">IF(N137="zákl. přenesená",J137,0)</f>
        <v>0</v>
      </c>
      <c r="BH137" s="149">
        <f t="shared" ref="BH137:BH143" si="37">IF(N137="sníž. přenesená",J137,0)</f>
        <v>0</v>
      </c>
      <c r="BI137" s="149">
        <f t="shared" ref="BI137:BI143" si="38">IF(N137="nulová",J137,0)</f>
        <v>0</v>
      </c>
      <c r="BJ137" s="2" t="s">
        <v>77</v>
      </c>
      <c r="BK137" s="149">
        <f t="shared" ref="BK137:BK143" si="39">ROUND(I137*H137,2)</f>
        <v>0</v>
      </c>
      <c r="BL137" s="2" t="s">
        <v>120</v>
      </c>
      <c r="BM137" s="148" t="s">
        <v>226</v>
      </c>
    </row>
    <row r="138" spans="1:65" s="21" customFormat="1" ht="16.5" customHeight="1" x14ac:dyDescent="0.2">
      <c r="A138" s="15"/>
      <c r="B138" s="16"/>
      <c r="C138" s="150" t="s">
        <v>227</v>
      </c>
      <c r="D138" s="150" t="s">
        <v>188</v>
      </c>
      <c r="E138" s="151"/>
      <c r="F138" s="152" t="s">
        <v>228</v>
      </c>
      <c r="G138" s="153" t="s">
        <v>162</v>
      </c>
      <c r="H138" s="154">
        <v>1</v>
      </c>
      <c r="I138" s="155"/>
      <c r="J138" s="155">
        <f t="shared" si="30"/>
        <v>0</v>
      </c>
      <c r="K138" s="152" t="s">
        <v>118</v>
      </c>
      <c r="L138" s="174"/>
      <c r="M138" s="175" t="s">
        <v>17</v>
      </c>
      <c r="N138" s="176" t="s">
        <v>42</v>
      </c>
      <c r="O138" s="146">
        <v>0</v>
      </c>
      <c r="P138" s="146">
        <f t="shared" si="31"/>
        <v>0</v>
      </c>
      <c r="Q138" s="146">
        <v>0</v>
      </c>
      <c r="R138" s="146">
        <f t="shared" si="32"/>
        <v>0</v>
      </c>
      <c r="S138" s="146">
        <v>0</v>
      </c>
      <c r="T138" s="147">
        <f t="shared" si="33"/>
        <v>0</v>
      </c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R138" s="148" t="s">
        <v>120</v>
      </c>
      <c r="AT138" s="148" t="s">
        <v>188</v>
      </c>
      <c r="AU138" s="148" t="s">
        <v>77</v>
      </c>
      <c r="AY138" s="2" t="s">
        <v>114</v>
      </c>
      <c r="BE138" s="149">
        <f t="shared" si="34"/>
        <v>0</v>
      </c>
      <c r="BF138" s="149">
        <f t="shared" si="35"/>
        <v>0</v>
      </c>
      <c r="BG138" s="149">
        <f t="shared" si="36"/>
        <v>0</v>
      </c>
      <c r="BH138" s="149">
        <f t="shared" si="37"/>
        <v>0</v>
      </c>
      <c r="BI138" s="149">
        <f t="shared" si="38"/>
        <v>0</v>
      </c>
      <c r="BJ138" s="2" t="s">
        <v>77</v>
      </c>
      <c r="BK138" s="149">
        <f t="shared" si="39"/>
        <v>0</v>
      </c>
      <c r="BL138" s="2" t="s">
        <v>120</v>
      </c>
      <c r="BM138" s="148" t="s">
        <v>229</v>
      </c>
    </row>
    <row r="139" spans="1:65" s="21" customFormat="1" ht="16.5" customHeight="1" x14ac:dyDescent="0.2">
      <c r="A139" s="15"/>
      <c r="B139" s="16"/>
      <c r="C139" s="150" t="s">
        <v>230</v>
      </c>
      <c r="D139" s="150" t="s">
        <v>188</v>
      </c>
      <c r="E139" s="151"/>
      <c r="F139" s="152" t="s">
        <v>218</v>
      </c>
      <c r="G139" s="153" t="s">
        <v>219</v>
      </c>
      <c r="H139" s="154">
        <v>5</v>
      </c>
      <c r="I139" s="155"/>
      <c r="J139" s="155">
        <f t="shared" si="30"/>
        <v>0</v>
      </c>
      <c r="K139" s="152" t="s">
        <v>118</v>
      </c>
      <c r="L139" s="174"/>
      <c r="M139" s="175" t="s">
        <v>17</v>
      </c>
      <c r="N139" s="176" t="s">
        <v>42</v>
      </c>
      <c r="O139" s="146">
        <v>0</v>
      </c>
      <c r="P139" s="146">
        <f t="shared" si="31"/>
        <v>0</v>
      </c>
      <c r="Q139" s="146">
        <v>0</v>
      </c>
      <c r="R139" s="146">
        <f t="shared" si="32"/>
        <v>0</v>
      </c>
      <c r="S139" s="146">
        <v>0</v>
      </c>
      <c r="T139" s="147">
        <f t="shared" si="33"/>
        <v>0</v>
      </c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R139" s="148" t="s">
        <v>120</v>
      </c>
      <c r="AT139" s="148" t="s">
        <v>188</v>
      </c>
      <c r="AU139" s="148" t="s">
        <v>77</v>
      </c>
      <c r="AY139" s="2" t="s">
        <v>114</v>
      </c>
      <c r="BE139" s="149">
        <f t="shared" si="34"/>
        <v>0</v>
      </c>
      <c r="BF139" s="149">
        <f t="shared" si="35"/>
        <v>0</v>
      </c>
      <c r="BG139" s="149">
        <f t="shared" si="36"/>
        <v>0</v>
      </c>
      <c r="BH139" s="149">
        <f t="shared" si="37"/>
        <v>0</v>
      </c>
      <c r="BI139" s="149">
        <f t="shared" si="38"/>
        <v>0</v>
      </c>
      <c r="BJ139" s="2" t="s">
        <v>77</v>
      </c>
      <c r="BK139" s="149">
        <f t="shared" si="39"/>
        <v>0</v>
      </c>
      <c r="BL139" s="2" t="s">
        <v>120</v>
      </c>
      <c r="BM139" s="148" t="s">
        <v>231</v>
      </c>
    </row>
    <row r="140" spans="1:65" s="21" customFormat="1" ht="16.5" customHeight="1" x14ac:dyDescent="0.2">
      <c r="A140" s="15"/>
      <c r="B140" s="16"/>
      <c r="C140" s="150" t="s">
        <v>232</v>
      </c>
      <c r="D140" s="150" t="s">
        <v>188</v>
      </c>
      <c r="E140" s="151"/>
      <c r="F140" s="152" t="s">
        <v>233</v>
      </c>
      <c r="G140" s="153" t="s">
        <v>162</v>
      </c>
      <c r="H140" s="154">
        <v>1</v>
      </c>
      <c r="I140" s="155"/>
      <c r="J140" s="155">
        <f t="shared" si="30"/>
        <v>0</v>
      </c>
      <c r="K140" s="152" t="s">
        <v>118</v>
      </c>
      <c r="L140" s="174"/>
      <c r="M140" s="175" t="s">
        <v>17</v>
      </c>
      <c r="N140" s="176" t="s">
        <v>42</v>
      </c>
      <c r="O140" s="146">
        <v>0</v>
      </c>
      <c r="P140" s="146">
        <f t="shared" si="31"/>
        <v>0</v>
      </c>
      <c r="Q140" s="146">
        <v>0</v>
      </c>
      <c r="R140" s="146">
        <f t="shared" si="32"/>
        <v>0</v>
      </c>
      <c r="S140" s="146">
        <v>0</v>
      </c>
      <c r="T140" s="147">
        <f t="shared" si="33"/>
        <v>0</v>
      </c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R140" s="148" t="s">
        <v>120</v>
      </c>
      <c r="AT140" s="148" t="s">
        <v>188</v>
      </c>
      <c r="AU140" s="148" t="s">
        <v>77</v>
      </c>
      <c r="AY140" s="2" t="s">
        <v>114</v>
      </c>
      <c r="BE140" s="149">
        <f t="shared" si="34"/>
        <v>0</v>
      </c>
      <c r="BF140" s="149">
        <f t="shared" si="35"/>
        <v>0</v>
      </c>
      <c r="BG140" s="149">
        <f t="shared" si="36"/>
        <v>0</v>
      </c>
      <c r="BH140" s="149">
        <f t="shared" si="37"/>
        <v>0</v>
      </c>
      <c r="BI140" s="149">
        <f t="shared" si="38"/>
        <v>0</v>
      </c>
      <c r="BJ140" s="2" t="s">
        <v>77</v>
      </c>
      <c r="BK140" s="149">
        <f t="shared" si="39"/>
        <v>0</v>
      </c>
      <c r="BL140" s="2" t="s">
        <v>120</v>
      </c>
      <c r="BM140" s="148" t="s">
        <v>234</v>
      </c>
    </row>
    <row r="141" spans="1:65" s="21" customFormat="1" ht="16.5" customHeight="1" x14ac:dyDescent="0.2">
      <c r="A141" s="15"/>
      <c r="B141" s="16"/>
      <c r="C141" s="150" t="s">
        <v>235</v>
      </c>
      <c r="D141" s="150" t="s">
        <v>188</v>
      </c>
      <c r="E141" s="151"/>
      <c r="F141" s="152" t="s">
        <v>236</v>
      </c>
      <c r="G141" s="153" t="s">
        <v>121</v>
      </c>
      <c r="H141" s="154">
        <v>1</v>
      </c>
      <c r="I141" s="155"/>
      <c r="J141" s="155">
        <f t="shared" si="30"/>
        <v>0</v>
      </c>
      <c r="K141" s="152" t="s">
        <v>118</v>
      </c>
      <c r="L141" s="174"/>
      <c r="M141" s="175" t="s">
        <v>17</v>
      </c>
      <c r="N141" s="176" t="s">
        <v>42</v>
      </c>
      <c r="O141" s="146">
        <v>0</v>
      </c>
      <c r="P141" s="146">
        <f t="shared" si="31"/>
        <v>0</v>
      </c>
      <c r="Q141" s="146">
        <v>0</v>
      </c>
      <c r="R141" s="146">
        <f t="shared" si="32"/>
        <v>0</v>
      </c>
      <c r="S141" s="146">
        <v>0</v>
      </c>
      <c r="T141" s="147">
        <f t="shared" si="33"/>
        <v>0</v>
      </c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R141" s="148" t="s">
        <v>120</v>
      </c>
      <c r="AT141" s="148" t="s">
        <v>188</v>
      </c>
      <c r="AU141" s="148" t="s">
        <v>77</v>
      </c>
      <c r="AY141" s="2" t="s">
        <v>114</v>
      </c>
      <c r="BE141" s="149">
        <f t="shared" si="34"/>
        <v>0</v>
      </c>
      <c r="BF141" s="149">
        <f t="shared" si="35"/>
        <v>0</v>
      </c>
      <c r="BG141" s="149">
        <f t="shared" si="36"/>
        <v>0</v>
      </c>
      <c r="BH141" s="149">
        <f t="shared" si="37"/>
        <v>0</v>
      </c>
      <c r="BI141" s="149">
        <f t="shared" si="38"/>
        <v>0</v>
      </c>
      <c r="BJ141" s="2" t="s">
        <v>77</v>
      </c>
      <c r="BK141" s="149">
        <f t="shared" si="39"/>
        <v>0</v>
      </c>
      <c r="BL141" s="2" t="s">
        <v>120</v>
      </c>
      <c r="BM141" s="148" t="s">
        <v>237</v>
      </c>
    </row>
    <row r="142" spans="1:65" s="21" customFormat="1" ht="16.5" customHeight="1" x14ac:dyDescent="0.2">
      <c r="A142" s="15"/>
      <c r="B142" s="16"/>
      <c r="C142" s="150" t="s">
        <v>238</v>
      </c>
      <c r="D142" s="150" t="s">
        <v>188</v>
      </c>
      <c r="E142" s="151"/>
      <c r="F142" s="152" t="s">
        <v>239</v>
      </c>
      <c r="G142" s="153" t="s">
        <v>162</v>
      </c>
      <c r="H142" s="154">
        <v>1</v>
      </c>
      <c r="I142" s="155"/>
      <c r="J142" s="155">
        <f t="shared" si="30"/>
        <v>0</v>
      </c>
      <c r="K142" s="152" t="s">
        <v>118</v>
      </c>
      <c r="L142" s="174"/>
      <c r="M142" s="175" t="s">
        <v>17</v>
      </c>
      <c r="N142" s="176" t="s">
        <v>42</v>
      </c>
      <c r="O142" s="146">
        <v>0</v>
      </c>
      <c r="P142" s="146">
        <f t="shared" si="31"/>
        <v>0</v>
      </c>
      <c r="Q142" s="146">
        <v>0</v>
      </c>
      <c r="R142" s="146">
        <f t="shared" si="32"/>
        <v>0</v>
      </c>
      <c r="S142" s="146">
        <v>0</v>
      </c>
      <c r="T142" s="147">
        <f t="shared" si="33"/>
        <v>0</v>
      </c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R142" s="148" t="s">
        <v>120</v>
      </c>
      <c r="AT142" s="148" t="s">
        <v>188</v>
      </c>
      <c r="AU142" s="148" t="s">
        <v>77</v>
      </c>
      <c r="AY142" s="2" t="s">
        <v>114</v>
      </c>
      <c r="BE142" s="149">
        <f t="shared" si="34"/>
        <v>0</v>
      </c>
      <c r="BF142" s="149">
        <f t="shared" si="35"/>
        <v>0</v>
      </c>
      <c r="BG142" s="149">
        <f t="shared" si="36"/>
        <v>0</v>
      </c>
      <c r="BH142" s="149">
        <f t="shared" si="37"/>
        <v>0</v>
      </c>
      <c r="BI142" s="149">
        <f t="shared" si="38"/>
        <v>0</v>
      </c>
      <c r="BJ142" s="2" t="s">
        <v>77</v>
      </c>
      <c r="BK142" s="149">
        <f t="shared" si="39"/>
        <v>0</v>
      </c>
      <c r="BL142" s="2" t="s">
        <v>120</v>
      </c>
      <c r="BM142" s="148" t="s">
        <v>240</v>
      </c>
    </row>
    <row r="143" spans="1:65" s="21" customFormat="1" ht="16.5" customHeight="1" x14ac:dyDescent="0.2">
      <c r="A143" s="15"/>
      <c r="B143" s="16"/>
      <c r="C143" s="150" t="s">
        <v>241</v>
      </c>
      <c r="D143" s="150" t="s">
        <v>188</v>
      </c>
      <c r="E143" s="151"/>
      <c r="F143" s="152" t="s">
        <v>242</v>
      </c>
      <c r="G143" s="153" t="s">
        <v>121</v>
      </c>
      <c r="H143" s="154">
        <v>1</v>
      </c>
      <c r="I143" s="155"/>
      <c r="J143" s="155">
        <f t="shared" si="30"/>
        <v>0</v>
      </c>
      <c r="K143" s="152" t="s">
        <v>118</v>
      </c>
      <c r="L143" s="174"/>
      <c r="M143" s="177" t="s">
        <v>17</v>
      </c>
      <c r="N143" s="178" t="s">
        <v>42</v>
      </c>
      <c r="O143" s="156">
        <v>0</v>
      </c>
      <c r="P143" s="156">
        <f t="shared" si="31"/>
        <v>0</v>
      </c>
      <c r="Q143" s="156">
        <v>0</v>
      </c>
      <c r="R143" s="156">
        <f t="shared" si="32"/>
        <v>0</v>
      </c>
      <c r="S143" s="156">
        <v>0</v>
      </c>
      <c r="T143" s="157">
        <f t="shared" si="33"/>
        <v>0</v>
      </c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R143" s="148" t="s">
        <v>120</v>
      </c>
      <c r="AT143" s="148" t="s">
        <v>188</v>
      </c>
      <c r="AU143" s="148" t="s">
        <v>77</v>
      </c>
      <c r="AY143" s="2" t="s">
        <v>114</v>
      </c>
      <c r="BE143" s="149">
        <f t="shared" si="34"/>
        <v>0</v>
      </c>
      <c r="BF143" s="149">
        <f t="shared" si="35"/>
        <v>0</v>
      </c>
      <c r="BG143" s="149">
        <f t="shared" si="36"/>
        <v>0</v>
      </c>
      <c r="BH143" s="149">
        <f t="shared" si="37"/>
        <v>0</v>
      </c>
      <c r="BI143" s="149">
        <f t="shared" si="38"/>
        <v>0</v>
      </c>
      <c r="BJ143" s="2" t="s">
        <v>77</v>
      </c>
      <c r="BK143" s="149">
        <f t="shared" si="39"/>
        <v>0</v>
      </c>
      <c r="BL143" s="2" t="s">
        <v>120</v>
      </c>
      <c r="BM143" s="148" t="s">
        <v>243</v>
      </c>
    </row>
    <row r="144" spans="1:65" s="21" customFormat="1" ht="6.95" customHeight="1" x14ac:dyDescent="0.2">
      <c r="A144" s="15"/>
      <c r="B144" s="30"/>
      <c r="C144" s="31"/>
      <c r="D144" s="31"/>
      <c r="E144" s="31"/>
      <c r="F144" s="31"/>
      <c r="G144" s="31"/>
      <c r="H144" s="31"/>
      <c r="I144" s="31"/>
      <c r="J144" s="31"/>
      <c r="K144" s="31"/>
      <c r="L144" s="20"/>
      <c r="M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</row>
  </sheetData>
  <sheetProtection formatColumns="0" formatRows="0" autoFilter="0"/>
  <autoFilter ref="C89:K143" xr:uid="{00000000-0009-0000-0000-000004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03-c - strukturovaná k...</vt:lpstr>
      <vt:lpstr>'Rekapitulace stavby'!Názvy_tisku</vt:lpstr>
      <vt:lpstr>'SO 03-c - strukturovaná k...'!Názvy_tisku</vt:lpstr>
      <vt:lpstr>'Rekapitulace stavby'!Oblast_tisku</vt:lpstr>
      <vt:lpstr>'SO 03-c - strukturovaná k...'!Oblast_tisku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2021-09-14T11:10:07Z</dcterms:created>
  <dcterms:modified xsi:type="dcterms:W3CDTF">2021-10-15T13:00:18Z</dcterms:modified>
</cp:coreProperties>
</file>