
<file path=[Content_Types].xml><?xml version="1.0" encoding="utf-8"?>
<Types xmlns="http://schemas.openxmlformats.org/package/2006/content-types"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0374"/>
  <workbookPr/>
  <mc:AlternateContent xmlns:mc="http://schemas.openxmlformats.org/markup-compatibility/2006">
    <mc:Choice Requires="x15">
      <x15ac:absPath xmlns:x15ac="http://schemas.microsoft.com/office/spreadsheetml/2010/11/ac" url="C:\KrosData\Export\"/>
    </mc:Choice>
  </mc:AlternateContent>
  <xr:revisionPtr revIDLastSave="0" documentId="13_ncr:1_{C4FD4005-3651-4671-ADDA-940D68515553}" xr6:coauthVersionLast="36" xr6:coauthVersionMax="36" xr10:uidLastSave="{00000000-0000-0000-0000-000000000000}"/>
  <bookViews>
    <workbookView xWindow="0" yWindow="0" windowWidth="28800" windowHeight="12225" xr2:uid="{00000000-000D-0000-FFFF-FFFF00000000}"/>
  </bookViews>
  <sheets>
    <sheet name="Rekapitulace stavby" sheetId="1" r:id="rId1"/>
    <sheet name="970 - 4 kontejnerová stan..." sheetId="2" r:id="rId2"/>
  </sheets>
  <definedNames>
    <definedName name="_xlnm._FilterDatabase" localSheetId="1" hidden="1">'970 - 4 kontejnerová stan...'!$C$126:$K$182</definedName>
    <definedName name="_xlnm.Print_Titles" localSheetId="1">'970 - 4 kontejnerová stan...'!$126:$126</definedName>
    <definedName name="_xlnm.Print_Titles" localSheetId="0">'Rekapitulace stavby'!$92:$92</definedName>
    <definedName name="_xlnm.Print_Area" localSheetId="1">'970 - 4 kontejnerová stan...'!$C$4:$J$76,'970 - 4 kontejnerová stan...'!$C$82:$J$110,'970 - 4 kontejnerová stan...'!$C$116:$K$182</definedName>
    <definedName name="_xlnm.Print_Area" localSheetId="0">'Rekapitulace stavby'!$D$4:$AO$76,'Rekapitulace stavby'!$C$82:$AQ$96</definedName>
  </definedNames>
  <calcPr calcId="191029"/>
</workbook>
</file>

<file path=xl/calcChain.xml><?xml version="1.0" encoding="utf-8"?>
<calcChain xmlns="http://schemas.openxmlformats.org/spreadsheetml/2006/main">
  <c r="J35" i="2" l="1"/>
  <c r="J34" i="2"/>
  <c r="AY95" i="1" s="1"/>
  <c r="J33" i="2"/>
  <c r="AX95" i="1" s="1"/>
  <c r="BI182" i="2"/>
  <c r="BH182" i="2"/>
  <c r="BG182" i="2"/>
  <c r="BF182" i="2"/>
  <c r="T182" i="2"/>
  <c r="T181" i="2" s="1"/>
  <c r="T178" i="2" s="1"/>
  <c r="R182" i="2"/>
  <c r="R181" i="2" s="1"/>
  <c r="R178" i="2" s="1"/>
  <c r="P182" i="2"/>
  <c r="P181" i="2" s="1"/>
  <c r="BK182" i="2"/>
  <c r="BK181" i="2" s="1"/>
  <c r="J181" i="2" s="1"/>
  <c r="J109" i="2" s="1"/>
  <c r="J182" i="2"/>
  <c r="BE182" i="2" s="1"/>
  <c r="BI180" i="2"/>
  <c r="BH180" i="2"/>
  <c r="BG180" i="2"/>
  <c r="BF180" i="2"/>
  <c r="T180" i="2"/>
  <c r="T179" i="2"/>
  <c r="R180" i="2"/>
  <c r="R179" i="2"/>
  <c r="P180" i="2"/>
  <c r="P179" i="2" s="1"/>
  <c r="P178" i="2" s="1"/>
  <c r="BK180" i="2"/>
  <c r="BK179" i="2"/>
  <c r="J179" i="2" s="1"/>
  <c r="J108" i="2" s="1"/>
  <c r="J180" i="2"/>
  <c r="BE180" i="2" s="1"/>
  <c r="BI177" i="2"/>
  <c r="BH177" i="2"/>
  <c r="BG177" i="2"/>
  <c r="BF177" i="2"/>
  <c r="T177" i="2"/>
  <c r="T175" i="2" s="1"/>
  <c r="T174" i="2" s="1"/>
  <c r="R177" i="2"/>
  <c r="P177" i="2"/>
  <c r="BK177" i="2"/>
  <c r="J177" i="2"/>
  <c r="BE177" i="2" s="1"/>
  <c r="BI176" i="2"/>
  <c r="BH176" i="2"/>
  <c r="BG176" i="2"/>
  <c r="BF176" i="2"/>
  <c r="T176" i="2"/>
  <c r="R176" i="2"/>
  <c r="R175" i="2" s="1"/>
  <c r="R174" i="2" s="1"/>
  <c r="P176" i="2"/>
  <c r="P175" i="2" s="1"/>
  <c r="P174" i="2" s="1"/>
  <c r="BK176" i="2"/>
  <c r="BK175" i="2"/>
  <c r="J175" i="2" s="1"/>
  <c r="J106" i="2" s="1"/>
  <c r="J176" i="2"/>
  <c r="BE176" i="2" s="1"/>
  <c r="BI173" i="2"/>
  <c r="BH173" i="2"/>
  <c r="BG173" i="2"/>
  <c r="BF173" i="2"/>
  <c r="T173" i="2"/>
  <c r="T172" i="2" s="1"/>
  <c r="R173" i="2"/>
  <c r="R172" i="2" s="1"/>
  <c r="P173" i="2"/>
  <c r="P172" i="2" s="1"/>
  <c r="BK173" i="2"/>
  <c r="BK172" i="2" s="1"/>
  <c r="J173" i="2"/>
  <c r="BE173" i="2"/>
  <c r="BI171" i="2"/>
  <c r="BH171" i="2"/>
  <c r="BG171" i="2"/>
  <c r="BF171" i="2"/>
  <c r="T171" i="2"/>
  <c r="T170" i="2" s="1"/>
  <c r="T169" i="2" s="1"/>
  <c r="R171" i="2"/>
  <c r="R170" i="2"/>
  <c r="P171" i="2"/>
  <c r="P170" i="2" s="1"/>
  <c r="BK171" i="2"/>
  <c r="BK170" i="2"/>
  <c r="J170" i="2" s="1"/>
  <c r="J103" i="2" s="1"/>
  <c r="J171" i="2"/>
  <c r="BE171" i="2" s="1"/>
  <c r="BI168" i="2"/>
  <c r="BH168" i="2"/>
  <c r="BG168" i="2"/>
  <c r="BF168" i="2"/>
  <c r="T168" i="2"/>
  <c r="T167" i="2" s="1"/>
  <c r="R168" i="2"/>
  <c r="R167" i="2" s="1"/>
  <c r="P168" i="2"/>
  <c r="P167" i="2" s="1"/>
  <c r="BK168" i="2"/>
  <c r="BK167" i="2" s="1"/>
  <c r="J167" i="2" s="1"/>
  <c r="J101" i="2" s="1"/>
  <c r="J168" i="2"/>
  <c r="BE168" i="2"/>
  <c r="BI166" i="2"/>
  <c r="BH166" i="2"/>
  <c r="BG166" i="2"/>
  <c r="BF166" i="2"/>
  <c r="T166" i="2"/>
  <c r="R166" i="2"/>
  <c r="P166" i="2"/>
  <c r="BK166" i="2"/>
  <c r="J166" i="2"/>
  <c r="BE166" i="2" s="1"/>
  <c r="BI165" i="2"/>
  <c r="BH165" i="2"/>
  <c r="BG165" i="2"/>
  <c r="BF165" i="2"/>
  <c r="T165" i="2"/>
  <c r="R165" i="2"/>
  <c r="P165" i="2"/>
  <c r="BK165" i="2"/>
  <c r="J165" i="2"/>
  <c r="BE165" i="2" s="1"/>
  <c r="BI164" i="2"/>
  <c r="BH164" i="2"/>
  <c r="BG164" i="2"/>
  <c r="BF164" i="2"/>
  <c r="T164" i="2"/>
  <c r="R164" i="2"/>
  <c r="P164" i="2"/>
  <c r="BK164" i="2"/>
  <c r="J164" i="2"/>
  <c r="BE164" i="2" s="1"/>
  <c r="BI163" i="2"/>
  <c r="BH163" i="2"/>
  <c r="BG163" i="2"/>
  <c r="BF163" i="2"/>
  <c r="T163" i="2"/>
  <c r="R163" i="2"/>
  <c r="P163" i="2"/>
  <c r="BK163" i="2"/>
  <c r="J163" i="2"/>
  <c r="BE163" i="2" s="1"/>
  <c r="BI162" i="2"/>
  <c r="BH162" i="2"/>
  <c r="BG162" i="2"/>
  <c r="BF162" i="2"/>
  <c r="T162" i="2"/>
  <c r="R162" i="2"/>
  <c r="P162" i="2"/>
  <c r="BK162" i="2"/>
  <c r="J162" i="2"/>
  <c r="BE162" i="2" s="1"/>
  <c r="BI161" i="2"/>
  <c r="BH161" i="2"/>
  <c r="BG161" i="2"/>
  <c r="BF161" i="2"/>
  <c r="T161" i="2"/>
  <c r="T160" i="2" s="1"/>
  <c r="R161" i="2"/>
  <c r="R160" i="2" s="1"/>
  <c r="P161" i="2"/>
  <c r="P160" i="2" s="1"/>
  <c r="BK161" i="2"/>
  <c r="BK160" i="2" s="1"/>
  <c r="J160" i="2" s="1"/>
  <c r="J100" i="2" s="1"/>
  <c r="J161" i="2"/>
  <c r="BE161" i="2"/>
  <c r="BI159" i="2"/>
  <c r="BH159" i="2"/>
  <c r="BG159" i="2"/>
  <c r="BF159" i="2"/>
  <c r="T159" i="2"/>
  <c r="R159" i="2"/>
  <c r="P159" i="2"/>
  <c r="BK159" i="2"/>
  <c r="J159" i="2"/>
  <c r="BE159" i="2" s="1"/>
  <c r="BI158" i="2"/>
  <c r="BH158" i="2"/>
  <c r="BG158" i="2"/>
  <c r="BF158" i="2"/>
  <c r="T158" i="2"/>
  <c r="R158" i="2"/>
  <c r="P158" i="2"/>
  <c r="BK158" i="2"/>
  <c r="J158" i="2"/>
  <c r="BE158" i="2" s="1"/>
  <c r="BI157" i="2"/>
  <c r="BH157" i="2"/>
  <c r="BG157" i="2"/>
  <c r="BF157" i="2"/>
  <c r="T157" i="2"/>
  <c r="R157" i="2"/>
  <c r="P157" i="2"/>
  <c r="BK157" i="2"/>
  <c r="J157" i="2"/>
  <c r="BE157" i="2" s="1"/>
  <c r="BI156" i="2"/>
  <c r="BH156" i="2"/>
  <c r="BG156" i="2"/>
  <c r="BF156" i="2"/>
  <c r="T156" i="2"/>
  <c r="R156" i="2"/>
  <c r="P156" i="2"/>
  <c r="BK156" i="2"/>
  <c r="J156" i="2"/>
  <c r="BE156" i="2" s="1"/>
  <c r="BI155" i="2"/>
  <c r="BH155" i="2"/>
  <c r="BG155" i="2"/>
  <c r="BF155" i="2"/>
  <c r="T155" i="2"/>
  <c r="T154" i="2" s="1"/>
  <c r="R155" i="2"/>
  <c r="R154" i="2" s="1"/>
  <c r="P155" i="2"/>
  <c r="P154" i="2" s="1"/>
  <c r="BK155" i="2"/>
  <c r="J155" i="2"/>
  <c r="BE155" i="2"/>
  <c r="BI153" i="2"/>
  <c r="BH153" i="2"/>
  <c r="BG153" i="2"/>
  <c r="BF153" i="2"/>
  <c r="T153" i="2"/>
  <c r="R153" i="2"/>
  <c r="P153" i="2"/>
  <c r="BK153" i="2"/>
  <c r="J153" i="2"/>
  <c r="BE153" i="2" s="1"/>
  <c r="BI152" i="2"/>
  <c r="BH152" i="2"/>
  <c r="BG152" i="2"/>
  <c r="BF152" i="2"/>
  <c r="T152" i="2"/>
  <c r="R152" i="2"/>
  <c r="P152" i="2"/>
  <c r="BK152" i="2"/>
  <c r="J152" i="2"/>
  <c r="BE152" i="2" s="1"/>
  <c r="BI151" i="2"/>
  <c r="BH151" i="2"/>
  <c r="BG151" i="2"/>
  <c r="BF151" i="2"/>
  <c r="T151" i="2"/>
  <c r="R151" i="2"/>
  <c r="P151" i="2"/>
  <c r="BK151" i="2"/>
  <c r="J151" i="2"/>
  <c r="BE151" i="2" s="1"/>
  <c r="BI150" i="2"/>
  <c r="BH150" i="2"/>
  <c r="BG150" i="2"/>
  <c r="BF150" i="2"/>
  <c r="T150" i="2"/>
  <c r="R150" i="2"/>
  <c r="P150" i="2"/>
  <c r="BK150" i="2"/>
  <c r="BK146" i="2" s="1"/>
  <c r="J146" i="2" s="1"/>
  <c r="J98" i="2" s="1"/>
  <c r="J150" i="2"/>
  <c r="BE150" i="2" s="1"/>
  <c r="BI149" i="2"/>
  <c r="BH149" i="2"/>
  <c r="BG149" i="2"/>
  <c r="BF149" i="2"/>
  <c r="T149" i="2"/>
  <c r="R149" i="2"/>
  <c r="P149" i="2"/>
  <c r="BK149" i="2"/>
  <c r="J149" i="2"/>
  <c r="BE149" i="2" s="1"/>
  <c r="BI148" i="2"/>
  <c r="BH148" i="2"/>
  <c r="BG148" i="2"/>
  <c r="BF148" i="2"/>
  <c r="T148" i="2"/>
  <c r="R148" i="2"/>
  <c r="P148" i="2"/>
  <c r="BK148" i="2"/>
  <c r="J148" i="2"/>
  <c r="BE148" i="2"/>
  <c r="BI147" i="2"/>
  <c r="BH147" i="2"/>
  <c r="BG147" i="2"/>
  <c r="BF147" i="2"/>
  <c r="T147" i="2"/>
  <c r="T146" i="2" s="1"/>
  <c r="R147" i="2"/>
  <c r="R146" i="2"/>
  <c r="P147" i="2"/>
  <c r="P146" i="2" s="1"/>
  <c r="BK147" i="2"/>
  <c r="J147" i="2"/>
  <c r="BE147" i="2" s="1"/>
  <c r="BI145" i="2"/>
  <c r="BH145" i="2"/>
  <c r="BG145" i="2"/>
  <c r="BF145" i="2"/>
  <c r="T145" i="2"/>
  <c r="T144" i="2" s="1"/>
  <c r="R145" i="2"/>
  <c r="R144" i="2" s="1"/>
  <c r="P145" i="2"/>
  <c r="P144" i="2" s="1"/>
  <c r="BK145" i="2"/>
  <c r="BK144" i="2" s="1"/>
  <c r="J144" i="2" s="1"/>
  <c r="J97" i="2" s="1"/>
  <c r="J145" i="2"/>
  <c r="BE145" i="2"/>
  <c r="BI143" i="2"/>
  <c r="BH143" i="2"/>
  <c r="BG143" i="2"/>
  <c r="BF143" i="2"/>
  <c r="T143" i="2"/>
  <c r="R143" i="2"/>
  <c r="P143" i="2"/>
  <c r="BK143" i="2"/>
  <c r="J143" i="2"/>
  <c r="BE143" i="2" s="1"/>
  <c r="BI142" i="2"/>
  <c r="BH142" i="2"/>
  <c r="BG142" i="2"/>
  <c r="BF142" i="2"/>
  <c r="T142" i="2"/>
  <c r="R142" i="2"/>
  <c r="P142" i="2"/>
  <c r="BK142" i="2"/>
  <c r="J142" i="2"/>
  <c r="BE142" i="2" s="1"/>
  <c r="BI141" i="2"/>
  <c r="BH141" i="2"/>
  <c r="BG141" i="2"/>
  <c r="BF141" i="2"/>
  <c r="T141" i="2"/>
  <c r="R141" i="2"/>
  <c r="P141" i="2"/>
  <c r="BK141" i="2"/>
  <c r="J141" i="2"/>
  <c r="BE141" i="2" s="1"/>
  <c r="BI140" i="2"/>
  <c r="BH140" i="2"/>
  <c r="BG140" i="2"/>
  <c r="BF140" i="2"/>
  <c r="T140" i="2"/>
  <c r="R140" i="2"/>
  <c r="P140" i="2"/>
  <c r="BK140" i="2"/>
  <c r="J140" i="2"/>
  <c r="BE140" i="2" s="1"/>
  <c r="BI139" i="2"/>
  <c r="BH139" i="2"/>
  <c r="BG139" i="2"/>
  <c r="BF139" i="2"/>
  <c r="T139" i="2"/>
  <c r="R139" i="2"/>
  <c r="P139" i="2"/>
  <c r="BK139" i="2"/>
  <c r="J139" i="2"/>
  <c r="BE139" i="2" s="1"/>
  <c r="BI138" i="2"/>
  <c r="BH138" i="2"/>
  <c r="BG138" i="2"/>
  <c r="BF138" i="2"/>
  <c r="T138" i="2"/>
  <c r="R138" i="2"/>
  <c r="P138" i="2"/>
  <c r="BK138" i="2"/>
  <c r="J138" i="2"/>
  <c r="BE138" i="2" s="1"/>
  <c r="BI137" i="2"/>
  <c r="BH137" i="2"/>
  <c r="BG137" i="2"/>
  <c r="BF137" i="2"/>
  <c r="T137" i="2"/>
  <c r="R137" i="2"/>
  <c r="P137" i="2"/>
  <c r="BK137" i="2"/>
  <c r="J137" i="2"/>
  <c r="BE137" i="2" s="1"/>
  <c r="BI136" i="2"/>
  <c r="BH136" i="2"/>
  <c r="BG136" i="2"/>
  <c r="BF136" i="2"/>
  <c r="T136" i="2"/>
  <c r="R136" i="2"/>
  <c r="P136" i="2"/>
  <c r="BK136" i="2"/>
  <c r="J136" i="2"/>
  <c r="BE136" i="2"/>
  <c r="BI135" i="2"/>
  <c r="BH135" i="2"/>
  <c r="BG135" i="2"/>
  <c r="BF135" i="2"/>
  <c r="T135" i="2"/>
  <c r="R135" i="2"/>
  <c r="P135" i="2"/>
  <c r="BK135" i="2"/>
  <c r="J135" i="2"/>
  <c r="BE135" i="2" s="1"/>
  <c r="BI134" i="2"/>
  <c r="BH134" i="2"/>
  <c r="BG134" i="2"/>
  <c r="BF134" i="2"/>
  <c r="T134" i="2"/>
  <c r="R134" i="2"/>
  <c r="P134" i="2"/>
  <c r="BK134" i="2"/>
  <c r="J134" i="2"/>
  <c r="BE134" i="2"/>
  <c r="BI133" i="2"/>
  <c r="BH133" i="2"/>
  <c r="BG133" i="2"/>
  <c r="BF133" i="2"/>
  <c r="T133" i="2"/>
  <c r="R133" i="2"/>
  <c r="P133" i="2"/>
  <c r="BK133" i="2"/>
  <c r="J133" i="2"/>
  <c r="BE133" i="2" s="1"/>
  <c r="BI132" i="2"/>
  <c r="BH132" i="2"/>
  <c r="BG132" i="2"/>
  <c r="BF132" i="2"/>
  <c r="T132" i="2"/>
  <c r="R132" i="2"/>
  <c r="P132" i="2"/>
  <c r="BK132" i="2"/>
  <c r="J132" i="2"/>
  <c r="BE132" i="2"/>
  <c r="BI131" i="2"/>
  <c r="BH131" i="2"/>
  <c r="BG131" i="2"/>
  <c r="BF131" i="2"/>
  <c r="T131" i="2"/>
  <c r="R131" i="2"/>
  <c r="P131" i="2"/>
  <c r="BK131" i="2"/>
  <c r="J131" i="2"/>
  <c r="BE131" i="2" s="1"/>
  <c r="BI130" i="2"/>
  <c r="BH130" i="2"/>
  <c r="BG130" i="2"/>
  <c r="BF130" i="2"/>
  <c r="J32" i="2"/>
  <c r="AW95" i="1" s="1"/>
  <c r="T130" i="2"/>
  <c r="T129" i="2" s="1"/>
  <c r="R130" i="2"/>
  <c r="R129" i="2" s="1"/>
  <c r="P130" i="2"/>
  <c r="P129" i="2" s="1"/>
  <c r="BK130" i="2"/>
  <c r="BK129" i="2" s="1"/>
  <c r="J130" i="2"/>
  <c r="BE130" i="2"/>
  <c r="F123" i="2"/>
  <c r="F121" i="2"/>
  <c r="E119" i="2"/>
  <c r="F89" i="2"/>
  <c r="F87" i="2"/>
  <c r="E85" i="2"/>
  <c r="J22" i="2"/>
  <c r="E22" i="2"/>
  <c r="J90" i="2" s="1"/>
  <c r="J124" i="2"/>
  <c r="J21" i="2"/>
  <c r="J19" i="2"/>
  <c r="E19" i="2"/>
  <c r="J123" i="2" s="1"/>
  <c r="J18" i="2"/>
  <c r="J16" i="2"/>
  <c r="E16" i="2"/>
  <c r="F124" i="2" s="1"/>
  <c r="F90" i="2"/>
  <c r="J15" i="2"/>
  <c r="J10" i="2"/>
  <c r="J121" i="2" s="1"/>
  <c r="J87" i="2"/>
  <c r="AS94" i="1"/>
  <c r="L90" i="1"/>
  <c r="AM90" i="1"/>
  <c r="AM89" i="1"/>
  <c r="L89" i="1"/>
  <c r="AM87" i="1"/>
  <c r="L87" i="1"/>
  <c r="L85" i="1"/>
  <c r="L84" i="1"/>
  <c r="F35" i="2" l="1"/>
  <c r="BD95" i="1" s="1"/>
  <c r="BD94" i="1" s="1"/>
  <c r="W33" i="1" s="1"/>
  <c r="F32" i="2"/>
  <c r="BA95" i="1" s="1"/>
  <c r="BA94" i="1" s="1"/>
  <c r="F33" i="2"/>
  <c r="BB95" i="1" s="1"/>
  <c r="BB94" i="1" s="1"/>
  <c r="AX94" i="1" s="1"/>
  <c r="BK154" i="2"/>
  <c r="J154" i="2" s="1"/>
  <c r="J99" i="2" s="1"/>
  <c r="F34" i="2"/>
  <c r="BC95" i="1" s="1"/>
  <c r="BC94" i="1" s="1"/>
  <c r="J129" i="2"/>
  <c r="J96" i="2" s="1"/>
  <c r="W30" i="1"/>
  <c r="AW94" i="1"/>
  <c r="AK30" i="1" s="1"/>
  <c r="J31" i="2"/>
  <c r="AV95" i="1" s="1"/>
  <c r="AT95" i="1" s="1"/>
  <c r="R128" i="2"/>
  <c r="W31" i="1"/>
  <c r="P169" i="2"/>
  <c r="BK169" i="2"/>
  <c r="J169" i="2" s="1"/>
  <c r="J102" i="2" s="1"/>
  <c r="J172" i="2"/>
  <c r="J104" i="2" s="1"/>
  <c r="P128" i="2"/>
  <c r="P127" i="2" s="1"/>
  <c r="AU95" i="1" s="1"/>
  <c r="AU94" i="1" s="1"/>
  <c r="T128" i="2"/>
  <c r="T127" i="2" s="1"/>
  <c r="AY94" i="1"/>
  <c r="W32" i="1"/>
  <c r="R169" i="2"/>
  <c r="F31" i="2"/>
  <c r="AZ95" i="1" s="1"/>
  <c r="AZ94" i="1" s="1"/>
  <c r="J89" i="2"/>
  <c r="BK174" i="2"/>
  <c r="J174" i="2" s="1"/>
  <c r="J105" i="2" s="1"/>
  <c r="BK178" i="2"/>
  <c r="J178" i="2" s="1"/>
  <c r="J107" i="2" s="1"/>
  <c r="BK128" i="2" l="1"/>
  <c r="R127" i="2"/>
  <c r="J128" i="2"/>
  <c r="J95" i="2" s="1"/>
  <c r="BK127" i="2"/>
  <c r="J127" i="2" s="1"/>
  <c r="W29" i="1"/>
  <c r="AV94" i="1"/>
  <c r="J28" i="2" l="1"/>
  <c r="J94" i="2"/>
  <c r="AT94" i="1"/>
  <c r="AK29" i="1"/>
  <c r="J37" i="2" l="1"/>
  <c r="AG95" i="1"/>
  <c r="AN95" i="1" l="1"/>
  <c r="AG94" i="1"/>
  <c r="AN94" i="1" l="1"/>
  <c r="AK26" i="1"/>
  <c r="AK35" i="1" s="1"/>
</calcChain>
</file>

<file path=xl/sharedStrings.xml><?xml version="1.0" encoding="utf-8"?>
<sst xmlns="http://schemas.openxmlformats.org/spreadsheetml/2006/main" count="956" uniqueCount="309">
  <si>
    <t>Export Komplet</t>
  </si>
  <si>
    <t/>
  </si>
  <si>
    <t>2.0</t>
  </si>
  <si>
    <t>False</t>
  </si>
  <si>
    <t>{0f78a948-ee59-4536-b4fb-b946326c9c55}</t>
  </si>
  <si>
    <t>&gt;&gt;  skryté sloupce  &lt;&lt;</t>
  </si>
  <si>
    <t>0,01</t>
  </si>
  <si>
    <t>21</t>
  </si>
  <si>
    <t>15</t>
  </si>
  <si>
    <t>REKAPITULACE STAVBY</t>
  </si>
  <si>
    <t>v ---  níže se nacházejí doplnkové a pomocné údaje k sestavám  --- v</t>
  </si>
  <si>
    <t>0,001</t>
  </si>
  <si>
    <t>Kód:</t>
  </si>
  <si>
    <t>970</t>
  </si>
  <si>
    <t>Stavba:</t>
  </si>
  <si>
    <t>4 kontejnerová stanoviště u Jitřenky, Chomutov - stanoviště č.4</t>
  </si>
  <si>
    <t>KSO:</t>
  </si>
  <si>
    <t>CC-CZ:</t>
  </si>
  <si>
    <t>Místo:</t>
  </si>
  <si>
    <t xml:space="preserve"> </t>
  </si>
  <si>
    <t>Datum:</t>
  </si>
  <si>
    <t>21. 5. 2021</t>
  </si>
  <si>
    <t>Zadavatel:</t>
  </si>
  <si>
    <t>IČ:</t>
  </si>
  <si>
    <t>STATUTÁRNÍ MĚSTO CHOMUTOV</t>
  </si>
  <si>
    <t>DIČ:</t>
  </si>
  <si>
    <t>Zhotovitel:</t>
  </si>
  <si>
    <t>Projektant:</t>
  </si>
  <si>
    <t>True</t>
  </si>
  <si>
    <t>Zpracovatel:</t>
  </si>
  <si>
    <t>Poznámka:</t>
  </si>
  <si>
    <t>Cena bez DPH</t>
  </si>
  <si>
    <t>Sazba daně</t>
  </si>
  <si>
    <t>Základ daně</t>
  </si>
  <si>
    <t>Výše daně</t>
  </si>
  <si>
    <t>DPH</t>
  </si>
  <si>
    <t>základní</t>
  </si>
  <si>
    <t>snížená</t>
  </si>
  <si>
    <t>zákl. přenesená</t>
  </si>
  <si>
    <t>sníž. přenesená</t>
  </si>
  <si>
    <t>nulová</t>
  </si>
  <si>
    <t>Cena s DPH</t>
  </si>
  <si>
    <t>v</t>
  </si>
  <si>
    <t>CZK</t>
  </si>
  <si>
    <t>Projektant</t>
  </si>
  <si>
    <t>Zpracovatel</t>
  </si>
  <si>
    <t>Datum a podpis:</t>
  </si>
  <si>
    <t>Razítko</t>
  </si>
  <si>
    <t>Objednavatel</t>
  </si>
  <si>
    <t>Zhotovitel</t>
  </si>
  <si>
    <t>REKAPITULACE OBJEKTŮ STAVBY A SOUPISŮ PRACÍ</t>
  </si>
  <si>
    <t>Informatívní údaje z listů zakázek</t>
  </si>
  <si>
    <t>Kód</t>
  </si>
  <si>
    <t>Popis</t>
  </si>
  <si>
    <t>Cena bez DPH [CZK]</t>
  </si>
  <si>
    <t>Cena s DPH [CZK]</t>
  </si>
  <si>
    <t>Typ</t>
  </si>
  <si>
    <t>z toho Ostat._x000D_
náklady [CZK]</t>
  </si>
  <si>
    <t>DPH [CZK]</t>
  </si>
  <si>
    <t>Normohodiny [h]</t>
  </si>
  <si>
    <t>DPH základní [CZK]</t>
  </si>
  <si>
    <t>DPH snížená [CZK]</t>
  </si>
  <si>
    <t>DPH základní přenesená_x000D_
[CZK]</t>
  </si>
  <si>
    <t>DPH snížená přenesená_x000D_
[CZK]</t>
  </si>
  <si>
    <t>Základna_x000D_
DPH základní</t>
  </si>
  <si>
    <t>Základna_x000D_
DPH snížená</t>
  </si>
  <si>
    <t>Základna_x000D_
DPH zákl. přenesená</t>
  </si>
  <si>
    <t>Základna_x000D_
DPH sníž. přenesená</t>
  </si>
  <si>
    <t>Základna_x000D_
DPH nulová</t>
  </si>
  <si>
    <t>Náklady z rozpočtů</t>
  </si>
  <si>
    <t>D</t>
  </si>
  <si>
    <t>0</t>
  </si>
  <si>
    <t>IMPORT</t>
  </si>
  <si>
    <t>{00000000-0000-0000-0000-000000000000}</t>
  </si>
  <si>
    <t>/</t>
  </si>
  <si>
    <t>STA</t>
  </si>
  <si>
    <t>1</t>
  </si>
  <si>
    <t>###NOINSERT###</t>
  </si>
  <si>
    <t>2</t>
  </si>
  <si>
    <t>KRYCÍ LIST SOUPISU PRACÍ</t>
  </si>
  <si>
    <t>REKAPITULACE ČLENĚNÍ SOUPISU PRACÍ</t>
  </si>
  <si>
    <t>Kód dílu - Popis</t>
  </si>
  <si>
    <t>Cena celkem [CZK]</t>
  </si>
  <si>
    <t>Náklady ze soupisu prací</t>
  </si>
  <si>
    <t>-1</t>
  </si>
  <si>
    <t>HSV - Práce a dodávky HSV</t>
  </si>
  <si>
    <t xml:space="preserve">    1 - Zemní práce</t>
  </si>
  <si>
    <t xml:space="preserve">    2 - Zakládání</t>
  </si>
  <si>
    <t xml:space="preserve">    5 - Komunikace pozemní</t>
  </si>
  <si>
    <t xml:space="preserve">    9 - Ostatní konstrukce a práce, bourání</t>
  </si>
  <si>
    <t xml:space="preserve">    997 - Přesun sutě</t>
  </si>
  <si>
    <t xml:space="preserve">    998 - Přesun hmot</t>
  </si>
  <si>
    <t>PSV - Práce a dodávky PSV</t>
  </si>
  <si>
    <t xml:space="preserve">    741 - Elektroinstalace - silnoproud</t>
  </si>
  <si>
    <t xml:space="preserve">    767 - Konstrukce zámečnické</t>
  </si>
  <si>
    <t>M - Práce a dodávky M</t>
  </si>
  <si>
    <t xml:space="preserve">    21-M - Elektromontáže</t>
  </si>
  <si>
    <t>VRN - Vedlejší rozpočtové náklady</t>
  </si>
  <si>
    <t xml:space="preserve">    VRN3 - Zařízení staveniště</t>
  </si>
  <si>
    <t xml:space="preserve">    VRN7 - Provozní vlivy</t>
  </si>
  <si>
    <t>SOUPIS PRACÍ</t>
  </si>
  <si>
    <t>PČ</t>
  </si>
  <si>
    <t>MJ</t>
  </si>
  <si>
    <t>Množství</t>
  </si>
  <si>
    <t>J.cena [CZK]</t>
  </si>
  <si>
    <t>Cenová soustava</t>
  </si>
  <si>
    <t>J. Nh [h]</t>
  </si>
  <si>
    <t>Nh celkem [h]</t>
  </si>
  <si>
    <t>J. hmotnost [t]</t>
  </si>
  <si>
    <t>Hmotnost celkem [t]</t>
  </si>
  <si>
    <t>J. suť [t]</t>
  </si>
  <si>
    <t>Suť Celkem [t]</t>
  </si>
  <si>
    <t>Náklady soupisu celkem</t>
  </si>
  <si>
    <t>HSV</t>
  </si>
  <si>
    <t>Práce a dodávky HSV</t>
  </si>
  <si>
    <t>ROZPOCET</t>
  </si>
  <si>
    <t>Zemní práce</t>
  </si>
  <si>
    <t>52</t>
  </si>
  <si>
    <t>K</t>
  </si>
  <si>
    <t>113107131</t>
  </si>
  <si>
    <t>Odstranění podkladu z betonu prostého tl 150 mm ručně</t>
  </si>
  <si>
    <t>m2</t>
  </si>
  <si>
    <t>CS ÚRS 2019 01</t>
  </si>
  <si>
    <t>4</t>
  </si>
  <si>
    <t>1242076979</t>
  </si>
  <si>
    <t>47</t>
  </si>
  <si>
    <t>113107141</t>
  </si>
  <si>
    <t>Odstranění podkladu živičného tl 50 mm ručně</t>
  </si>
  <si>
    <t>1141641632</t>
  </si>
  <si>
    <t>31</t>
  </si>
  <si>
    <t>113154114</t>
  </si>
  <si>
    <t>Frézování živičného krytu tl 100 mm pruh š 0,5 m pl do 500 m2 bez překážek v trase</t>
  </si>
  <si>
    <t>-366596116</t>
  </si>
  <si>
    <t>121151103</t>
  </si>
  <si>
    <t>Sejmutí ornice strojně při souvilé ploše do 100 m2, tl vrstvy do 200 mm</t>
  </si>
  <si>
    <t>m3</t>
  </si>
  <si>
    <t>1237431089</t>
  </si>
  <si>
    <t>3</t>
  </si>
  <si>
    <t>122251101</t>
  </si>
  <si>
    <t>Odkopávky a prokopávky nezapažené strojně v hornině třídy těžitelnosti I skupiny tř. 3 do 20 m3</t>
  </si>
  <si>
    <t>1808327444</t>
  </si>
  <si>
    <t>162701105</t>
  </si>
  <si>
    <t>Vodorovné přemístění  výkopku/sypaniny po suchu na obvyklém dopravním prostředku, bez naložení výkopku, avšak se složením bez rozhrnutí z horniny třídy těžitelnosti I skupiny  1 až 3 na vzdálenost  přes 9000 do 10 000  m</t>
  </si>
  <si>
    <t>-96140208</t>
  </si>
  <si>
    <t>6</t>
  </si>
  <si>
    <t>171201201</t>
  </si>
  <si>
    <t>Uložení sypaniny na skládky</t>
  </si>
  <si>
    <t>-684520686</t>
  </si>
  <si>
    <t>5</t>
  </si>
  <si>
    <t>171201211</t>
  </si>
  <si>
    <t>Poplatek za uložení stavebního odpadu - zeminy a kameniva na skládce</t>
  </si>
  <si>
    <t>t</t>
  </si>
  <si>
    <t>1478310105</t>
  </si>
  <si>
    <t>7</t>
  </si>
  <si>
    <t>181411131</t>
  </si>
  <si>
    <t>Založení parkového trávníku výsevem plochy do 1000 m2 v rovině a ve svahu do 1:5</t>
  </si>
  <si>
    <t>-553877116</t>
  </si>
  <si>
    <t>8</t>
  </si>
  <si>
    <t>M</t>
  </si>
  <si>
    <t>00572100</t>
  </si>
  <si>
    <t>osivo jetelotráva intenzivní víceletá</t>
  </si>
  <si>
    <t>kg</t>
  </si>
  <si>
    <t>1541874595</t>
  </si>
  <si>
    <t>9</t>
  </si>
  <si>
    <t>181912112</t>
  </si>
  <si>
    <t>Úprava pláně vyrovnání výškových rozdílů ručně v hornině třídy těžitelnosti I skupiny 3 se zhutněním</t>
  </si>
  <si>
    <t>819378745</t>
  </si>
  <si>
    <t>10</t>
  </si>
  <si>
    <t>182303111</t>
  </si>
  <si>
    <t>Doplnění zeminy nebo substrátu na travnatých plochách tl 50 mm rovina v rovinně a svahu do 1:5</t>
  </si>
  <si>
    <t>-687727574</t>
  </si>
  <si>
    <t>11</t>
  </si>
  <si>
    <t>10371500</t>
  </si>
  <si>
    <t>substrát pro trávníky VL</t>
  </si>
  <si>
    <t>1320611116</t>
  </si>
  <si>
    <t>12</t>
  </si>
  <si>
    <t>185804312</t>
  </si>
  <si>
    <t>Zalití rostlin vodou plocha přes 20 m2</t>
  </si>
  <si>
    <t>-412530891</t>
  </si>
  <si>
    <t>Zakládání</t>
  </si>
  <si>
    <t>54</t>
  </si>
  <si>
    <t>279113134</t>
  </si>
  <si>
    <t>Základová zeď tl do 300 mm z tvárnic ztraceného bednění včetně výplně z betonu tř. C 16/20 (základové patky pro ocel. konstrukce)</t>
  </si>
  <si>
    <t>936021681</t>
  </si>
  <si>
    <t>Komunikace pozemní</t>
  </si>
  <si>
    <t>13</t>
  </si>
  <si>
    <t>564831111</t>
  </si>
  <si>
    <t>Podklad ze štěrkodrtě ŠD tl 100 mm</t>
  </si>
  <si>
    <t>2099261021</t>
  </si>
  <si>
    <t>53</t>
  </si>
  <si>
    <t>564851111</t>
  </si>
  <si>
    <t>Podklad ze štěrkodrtě ŠD tl 150 mm</t>
  </si>
  <si>
    <t>-1774573064</t>
  </si>
  <si>
    <t>14</t>
  </si>
  <si>
    <t>564871111</t>
  </si>
  <si>
    <t>Podklad ze štěrkodrtě ŠD tl 250 mm</t>
  </si>
  <si>
    <t>739473266</t>
  </si>
  <si>
    <t>33</t>
  </si>
  <si>
    <t>577134111</t>
  </si>
  <si>
    <t>Asfaltový beton vrstva obrusná ACO 11 (ABS) tř. I tl 40 mm š do 3 m z nemodifikovaného asfaltu</t>
  </si>
  <si>
    <t>2091999804</t>
  </si>
  <si>
    <t>34</t>
  </si>
  <si>
    <t>577155111</t>
  </si>
  <si>
    <t>Asfaltový beton vrstva obrusná ACO 16 (ABH) tl 60 mm š do 3 m z nemodifikovaného asfaltu</t>
  </si>
  <si>
    <t>449231281</t>
  </si>
  <si>
    <t>16</t>
  </si>
  <si>
    <t>596211111</t>
  </si>
  <si>
    <t>Kladení zámkové dlažby komunikací pro pěší tl 60 mm skupiny A pl přes 50 do 100 m2</t>
  </si>
  <si>
    <t>1215078971</t>
  </si>
  <si>
    <t>17</t>
  </si>
  <si>
    <t>59245018</t>
  </si>
  <si>
    <t>dlažba skladebná betonová 200x100x60mm přírodní</t>
  </si>
  <si>
    <t>-1564638381</t>
  </si>
  <si>
    <t>Ostatní konstrukce a práce, bourání</t>
  </si>
  <si>
    <t>19</t>
  </si>
  <si>
    <t>916231113</t>
  </si>
  <si>
    <t>Osazení chodníkového obrubníku betonového ležatého s boční opěrou do lože z betonu prostého</t>
  </si>
  <si>
    <t>m</t>
  </si>
  <si>
    <t>227479710</t>
  </si>
  <si>
    <t>20</t>
  </si>
  <si>
    <t>59217016</t>
  </si>
  <si>
    <t>obrubník betonový chodníkový 1000x80x250mm</t>
  </si>
  <si>
    <t>697264466</t>
  </si>
  <si>
    <t>38</t>
  </si>
  <si>
    <t>919121221</t>
  </si>
  <si>
    <t>Těsnění spár zálivkou za studena pro komůrky š 15 mm hl 20 mm bez těsnicího profilu</t>
  </si>
  <si>
    <t>1971301478</t>
  </si>
  <si>
    <t>39</t>
  </si>
  <si>
    <t>919732211</t>
  </si>
  <si>
    <t>Styčná spára napojení nového živičného povrchu na stávající za tepla š 15 mm hl 25 mm s prořezáním</t>
  </si>
  <si>
    <t>1021548438</t>
  </si>
  <si>
    <t>40</t>
  </si>
  <si>
    <t>919735112</t>
  </si>
  <si>
    <t>Řezání stávajícího živičného krytu hl do 100 mm</t>
  </si>
  <si>
    <t>1847589154</t>
  </si>
  <si>
    <t>997</t>
  </si>
  <si>
    <t>Přesun sutě</t>
  </si>
  <si>
    <t>41</t>
  </si>
  <si>
    <t>997221561</t>
  </si>
  <si>
    <t>Vodorovná doprava suti z kusových materiálů do 1 km</t>
  </si>
  <si>
    <t>-1254965312</t>
  </si>
  <si>
    <t>42</t>
  </si>
  <si>
    <t>997221569</t>
  </si>
  <si>
    <t>Příplatek ZKD 1 km u vodorovné dopravy suti z kusových materiálů</t>
  </si>
  <si>
    <t>-505293015</t>
  </si>
  <si>
    <t>43</t>
  </si>
  <si>
    <t>997221611</t>
  </si>
  <si>
    <t>Nakládání suti na dopravní prostředky pro vodorovnou dopravu</t>
  </si>
  <si>
    <t>-761904338</t>
  </si>
  <si>
    <t>44</t>
  </si>
  <si>
    <t>997221815</t>
  </si>
  <si>
    <t>Poplatek za uložení na skládce (skládkovné) stavebního odpadu betonového kód odpadu 170 101</t>
  </si>
  <si>
    <t>-1011288393</t>
  </si>
  <si>
    <t>45</t>
  </si>
  <si>
    <t>997221845</t>
  </si>
  <si>
    <t>Poplatek za uložení na skládce (skládkovné) odpadu asfaltového bez dehtu kód odpadu 170 302</t>
  </si>
  <si>
    <t>-2043264945</t>
  </si>
  <si>
    <t>48</t>
  </si>
  <si>
    <t>997221855</t>
  </si>
  <si>
    <t>Poplatek za uložení na skládce (skládkovné) zeminy a kameniva kód odpadu 170 504</t>
  </si>
  <si>
    <t>-1111587343</t>
  </si>
  <si>
    <t>998</t>
  </si>
  <si>
    <t>Přesun hmot</t>
  </si>
  <si>
    <t>26</t>
  </si>
  <si>
    <t>998223011</t>
  </si>
  <si>
    <t>Přesun hmot pro pozemní komunikace s krytem dlážděným</t>
  </si>
  <si>
    <t>1596181877</t>
  </si>
  <si>
    <t>PSV</t>
  </si>
  <si>
    <t>Práce a dodávky PSV</t>
  </si>
  <si>
    <t>741</t>
  </si>
  <si>
    <t>Elektroinstalace - silnoproud</t>
  </si>
  <si>
    <t>49</t>
  </si>
  <si>
    <t>741810001</t>
  </si>
  <si>
    <t>Zkoušky a prohlídky elektrických rozvodů a zařízení celková prohlídka a vyhotovení revizní zprávy pro objem montážních prací do 100 000,- Kč</t>
  </si>
  <si>
    <t>kus</t>
  </si>
  <si>
    <t>2565737</t>
  </si>
  <si>
    <t>767</t>
  </si>
  <si>
    <t>Konstrukce zámečnické</t>
  </si>
  <si>
    <t>27</t>
  </si>
  <si>
    <t>76701.1.2</t>
  </si>
  <si>
    <t>Dodávka a montáž ocelového oplocení stanoviště</t>
  </si>
  <si>
    <t>kpl</t>
  </si>
  <si>
    <t>134912768</t>
  </si>
  <si>
    <t>Práce a dodávky M</t>
  </si>
  <si>
    <t>21-M</t>
  </si>
  <si>
    <t>Elektromontáže</t>
  </si>
  <si>
    <t>50</t>
  </si>
  <si>
    <t>2100001</t>
  </si>
  <si>
    <t>Posunutí stožárů osvětlení ocelového samostatně stojícího</t>
  </si>
  <si>
    <t>64</t>
  </si>
  <si>
    <t>945462068</t>
  </si>
  <si>
    <t>51</t>
  </si>
  <si>
    <t>2100002</t>
  </si>
  <si>
    <t>Uložení stávajících inženýrských sítí do chrániček vč. zemních prací</t>
  </si>
  <si>
    <t>-1809704071</t>
  </si>
  <si>
    <t>VRN</t>
  </si>
  <si>
    <t>Vedlejší rozpočtové náklady</t>
  </si>
  <si>
    <t>VRN3</t>
  </si>
  <si>
    <t>Zařízení staveniště</t>
  </si>
  <si>
    <t>55</t>
  </si>
  <si>
    <t>030001000</t>
  </si>
  <si>
    <t>1024</t>
  </si>
  <si>
    <t>1189666755</t>
  </si>
  <si>
    <t>VRN7</t>
  </si>
  <si>
    <t>Provozní vlivy</t>
  </si>
  <si>
    <t>56</t>
  </si>
  <si>
    <t>072002000</t>
  </si>
  <si>
    <t>Silniční provoz</t>
  </si>
  <si>
    <t>-157221375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</si>
</sst>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4">
    <numFmt numFmtId="164" formatCode="#,##0.00%"/>
    <numFmt numFmtId="165" formatCode="dd\.mm\.yyyy"/>
    <numFmt numFmtId="166" formatCode="#,##0.00000"/>
    <numFmt numFmtId="167" formatCode="#,##0.000"/>
  </numFmts>
  <fonts count="31">
    <font>
      <sz val="8"/>
      <name val="Arial CE"/>
      <family val="2"/>
    </font>
    <font>
      <sz val="10"/>
      <color rgb="FF969696"/>
      <name val="Arial CE"/>
    </font>
    <font>
      <sz val="10"/>
      <name val="Arial CE"/>
    </font>
    <font>
      <b/>
      <sz val="11"/>
      <name val="Arial CE"/>
    </font>
    <font>
      <b/>
      <sz val="12"/>
      <name val="Arial CE"/>
    </font>
    <font>
      <sz val="11"/>
      <name val="Arial CE"/>
    </font>
    <font>
      <sz val="12"/>
      <color rgb="FF003366"/>
      <name val="Arial CE"/>
    </font>
    <font>
      <sz val="10"/>
      <color rgb="FF003366"/>
      <name val="Arial CE"/>
    </font>
    <font>
      <sz val="8"/>
      <color rgb="FF003366"/>
      <name val="Arial CE"/>
    </font>
    <font>
      <sz val="8"/>
      <color rgb="FFFFFFFF"/>
      <name val="Arial CE"/>
    </font>
    <font>
      <sz val="8"/>
      <color rgb="FF3366FF"/>
      <name val="Arial CE"/>
    </font>
    <font>
      <b/>
      <sz val="14"/>
      <name val="Arial CE"/>
    </font>
    <font>
      <b/>
      <sz val="10"/>
      <name val="Arial CE"/>
    </font>
    <font>
      <b/>
      <sz val="10"/>
      <color rgb="FF969696"/>
      <name val="Arial CE"/>
    </font>
    <font>
      <b/>
      <sz val="10"/>
      <color rgb="FF464646"/>
      <name val="Arial CE"/>
    </font>
    <font>
      <sz val="12"/>
      <color rgb="FF969696"/>
      <name val="Arial CE"/>
    </font>
    <font>
      <sz val="8"/>
      <color rgb="FF969696"/>
      <name val="Arial CE"/>
    </font>
    <font>
      <sz val="9"/>
      <name val="Arial CE"/>
    </font>
    <font>
      <sz val="9"/>
      <color rgb="FF969696"/>
      <name val="Arial CE"/>
    </font>
    <font>
      <b/>
      <sz val="12"/>
      <color rgb="FF960000"/>
      <name val="Arial CE"/>
    </font>
    <font>
      <sz val="18"/>
      <color theme="10"/>
      <name val="Wingdings 2"/>
    </font>
    <font>
      <b/>
      <sz val="11"/>
      <color rgb="FF003366"/>
      <name val="Arial CE"/>
    </font>
    <font>
      <sz val="11"/>
      <color rgb="FF003366"/>
      <name val="Arial CE"/>
    </font>
    <font>
      <sz val="11"/>
      <color rgb="FF969696"/>
      <name val="Arial CE"/>
    </font>
    <font>
      <sz val="10"/>
      <color rgb="FF3366FF"/>
      <name val="Arial CE"/>
    </font>
    <font>
      <b/>
      <sz val="12"/>
      <color rgb="FF800000"/>
      <name val="Arial CE"/>
    </font>
    <font>
      <sz val="8"/>
      <color rgb="FF960000"/>
      <name val="Arial CE"/>
    </font>
    <font>
      <b/>
      <sz val="8"/>
      <name val="Arial CE"/>
    </font>
    <font>
      <i/>
      <sz val="9"/>
      <color rgb="FF0000FF"/>
      <name val="Arial CE"/>
    </font>
    <font>
      <i/>
      <sz val="8"/>
      <color rgb="FF0000FF"/>
      <name val="Arial CE"/>
    </font>
    <font>
      <u/>
      <sz val="11"/>
      <color theme="10"/>
      <name val="Calibri"/>
      <scheme val="minor"/>
    </font>
  </fonts>
  <fills count="5">
    <fill>
      <patternFill patternType="none"/>
    </fill>
    <fill>
      <patternFill patternType="gray125"/>
    </fill>
    <fill>
      <patternFill patternType="solid">
        <fgColor rgb="FFC0C0C0"/>
      </patternFill>
    </fill>
    <fill>
      <patternFill patternType="solid">
        <fgColor rgb="FFBEBEBE"/>
      </patternFill>
    </fill>
    <fill>
      <patternFill patternType="solid">
        <fgColor rgb="FFD2D2D2"/>
      </patternFill>
    </fill>
  </fills>
  <borders count="23">
    <border>
      <left/>
      <right/>
      <top/>
      <bottom/>
      <diagonal/>
    </border>
    <border>
      <left style="thin">
        <color rgb="FF000000"/>
      </left>
      <right/>
      <top style="thin">
        <color rgb="FF000000"/>
      </top>
      <bottom/>
      <diagonal/>
    </border>
    <border>
      <left/>
      <right/>
      <top style="thin">
        <color rgb="FF000000"/>
      </top>
      <bottom/>
      <diagonal/>
    </border>
    <border>
      <left style="thin">
        <color rgb="FF000000"/>
      </left>
      <right/>
      <top/>
      <bottom/>
      <diagonal/>
    </border>
    <border>
      <left/>
      <right/>
      <top style="hair">
        <color rgb="FF000000"/>
      </top>
      <bottom/>
      <diagonal/>
    </border>
    <border>
      <left/>
      <right/>
      <top/>
      <bottom style="hair">
        <color rgb="FF000000"/>
      </bottom>
      <diagonal/>
    </border>
    <border>
      <left style="hair">
        <color rgb="FF000000"/>
      </left>
      <right/>
      <top style="hair">
        <color rgb="FF000000"/>
      </top>
      <bottom style="hair">
        <color rgb="FF000000"/>
      </bottom>
      <diagonal/>
    </border>
    <border>
      <left/>
      <right/>
      <top style="hair">
        <color rgb="FF000000"/>
      </top>
      <bottom style="hair">
        <color rgb="FF000000"/>
      </bottom>
      <diagonal/>
    </border>
    <border>
      <left/>
      <right style="hair">
        <color rgb="FF000000"/>
      </right>
      <top style="hair">
        <color rgb="FF000000"/>
      </top>
      <bottom style="hair">
        <color rgb="FF000000"/>
      </bottom>
      <diagonal/>
    </border>
    <border>
      <left style="thin">
        <color rgb="FF000000"/>
      </left>
      <right/>
      <top/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 style="hair">
        <color rgb="FF969696"/>
      </left>
      <right/>
      <top style="hair">
        <color rgb="FF969696"/>
      </top>
      <bottom/>
      <diagonal/>
    </border>
    <border>
      <left/>
      <right/>
      <top style="hair">
        <color rgb="FF969696"/>
      </top>
      <bottom/>
      <diagonal/>
    </border>
    <border>
      <left/>
      <right style="hair">
        <color rgb="FF969696"/>
      </right>
      <top style="hair">
        <color rgb="FF969696"/>
      </top>
      <bottom/>
      <diagonal/>
    </border>
    <border>
      <left style="hair">
        <color rgb="FF969696"/>
      </left>
      <right/>
      <top/>
      <bottom/>
      <diagonal/>
    </border>
    <border>
      <left/>
      <right style="hair">
        <color rgb="FF969696"/>
      </right>
      <top/>
      <bottom/>
      <diagonal/>
    </border>
    <border>
      <left style="hair">
        <color rgb="FF969696"/>
      </left>
      <right/>
      <top style="hair">
        <color rgb="FF969696"/>
      </top>
      <bottom style="hair">
        <color rgb="FF969696"/>
      </bottom>
      <diagonal/>
    </border>
    <border>
      <left/>
      <right/>
      <top style="hair">
        <color rgb="FF969696"/>
      </top>
      <bottom style="hair">
        <color rgb="FF969696"/>
      </bottom>
      <diagonal/>
    </border>
    <border>
      <left/>
      <right style="hair">
        <color rgb="FF969696"/>
      </right>
      <top style="hair">
        <color rgb="FF969696"/>
      </top>
      <bottom style="hair">
        <color rgb="FF969696"/>
      </bottom>
      <diagonal/>
    </border>
    <border>
      <left style="hair">
        <color rgb="FF969696"/>
      </left>
      <right/>
      <top/>
      <bottom style="hair">
        <color rgb="FF969696"/>
      </bottom>
      <diagonal/>
    </border>
    <border>
      <left/>
      <right/>
      <top/>
      <bottom style="hair">
        <color rgb="FF969696"/>
      </bottom>
      <diagonal/>
    </border>
    <border>
      <left/>
      <right style="hair">
        <color rgb="FF969696"/>
      </right>
      <top/>
      <bottom style="hair">
        <color rgb="FF969696"/>
      </bottom>
      <diagonal/>
    </border>
    <border>
      <left style="hair">
        <color rgb="FF969696"/>
      </left>
      <right style="hair">
        <color rgb="FF969696"/>
      </right>
      <top style="hair">
        <color rgb="FF969696"/>
      </top>
      <bottom style="hair">
        <color rgb="FF969696"/>
      </bottom>
      <diagonal/>
    </border>
  </borders>
  <cellStyleXfs count="2">
    <xf numFmtId="0" fontId="0" fillId="0" borderId="0"/>
    <xf numFmtId="0" fontId="30" fillId="0" borderId="0" applyNumberFormat="0" applyFill="0" applyBorder="0" applyAlignment="0" applyProtection="0"/>
  </cellStyleXfs>
  <cellXfs count="184">
    <xf numFmtId="0" fontId="0" fillId="0" borderId="0" xfId="0"/>
    <xf numFmtId="0" fontId="0" fillId="0" borderId="0" xfId="0" applyFont="1" applyAlignment="1">
      <alignment vertical="center"/>
    </xf>
    <xf numFmtId="0" fontId="1" fillId="0" borderId="0" xfId="0" applyFont="1" applyAlignment="1">
      <alignment vertical="center"/>
    </xf>
    <xf numFmtId="0" fontId="2" fillId="0" borderId="0" xfId="0" applyFont="1" applyAlignment="1">
      <alignment vertical="center"/>
    </xf>
    <xf numFmtId="0" fontId="3" fillId="0" borderId="0" xfId="0" applyFont="1" applyAlignment="1">
      <alignment vertical="center"/>
    </xf>
    <xf numFmtId="0" fontId="4" fillId="0" borderId="0" xfId="0" applyFont="1" applyAlignment="1">
      <alignment vertical="center"/>
    </xf>
    <xf numFmtId="0" fontId="5" fillId="0" borderId="0" xfId="0" applyFont="1" applyAlignment="1">
      <alignment vertical="center"/>
    </xf>
    <xf numFmtId="0" fontId="0" fillId="0" borderId="0" xfId="0" applyFont="1" applyAlignment="1">
      <alignment vertical="center" wrapText="1"/>
    </xf>
    <xf numFmtId="0" fontId="6" fillId="0" borderId="0" xfId="0" applyFont="1" applyAlignment="1">
      <alignment vertical="center"/>
    </xf>
    <xf numFmtId="0" fontId="7" fillId="0" borderId="0" xfId="0" applyFont="1" applyAlignment="1">
      <alignment vertical="center"/>
    </xf>
    <xf numFmtId="0" fontId="0" fillId="0" borderId="0" xfId="0" applyFont="1" applyAlignment="1">
      <alignment horizontal="center" vertical="center" wrapText="1"/>
    </xf>
    <xf numFmtId="0" fontId="8" fillId="0" borderId="0" xfId="0" applyFont="1" applyAlignment="1"/>
    <xf numFmtId="0" fontId="9" fillId="0" borderId="0" xfId="0" applyFont="1" applyAlignment="1">
      <alignment horizontal="left" vertical="center"/>
    </xf>
    <xf numFmtId="0" fontId="0" fillId="0" borderId="0" xfId="0" applyFont="1" applyAlignment="1">
      <alignment horizontal="left" vertical="center"/>
    </xf>
    <xf numFmtId="0" fontId="0" fillId="0" borderId="1" xfId="0" applyBorder="1"/>
    <xf numFmtId="0" fontId="0" fillId="0" borderId="2" xfId="0" applyBorder="1"/>
    <xf numFmtId="0" fontId="0" fillId="0" borderId="3" xfId="0" applyBorder="1"/>
    <xf numFmtId="0" fontId="11" fillId="0" borderId="0" xfId="0" applyFont="1" applyAlignment="1">
      <alignment horizontal="left" vertical="center"/>
    </xf>
    <xf numFmtId="0" fontId="10" fillId="0" borderId="0" xfId="0" applyFont="1" applyAlignment="1">
      <alignment horizontal="left" vertical="center"/>
    </xf>
    <xf numFmtId="0" fontId="1" fillId="0" borderId="0" xfId="0" applyFont="1" applyAlignment="1">
      <alignment horizontal="left" vertical="top"/>
    </xf>
    <xf numFmtId="0" fontId="2" fillId="0" borderId="0" xfId="0" applyFont="1" applyAlignment="1">
      <alignment horizontal="left" vertical="center"/>
    </xf>
    <xf numFmtId="0" fontId="3" fillId="0" borderId="0" xfId="0" applyFont="1" applyAlignment="1">
      <alignment horizontal="left" vertical="top"/>
    </xf>
    <xf numFmtId="0" fontId="1" fillId="0" borderId="0" xfId="0" applyFont="1" applyAlignment="1">
      <alignment horizontal="left" vertical="center"/>
    </xf>
    <xf numFmtId="0" fontId="2" fillId="0" borderId="0" xfId="0" applyFont="1" applyAlignment="1">
      <alignment horizontal="left" vertical="center" wrapText="1"/>
    </xf>
    <xf numFmtId="0" fontId="0" fillId="0" borderId="4" xfId="0" applyBorder="1"/>
    <xf numFmtId="0" fontId="0" fillId="0" borderId="3" xfId="0" applyFont="1" applyBorder="1" applyAlignment="1">
      <alignment vertical="center"/>
    </xf>
    <xf numFmtId="0" fontId="12" fillId="0" borderId="5" xfId="0" applyFont="1" applyBorder="1" applyAlignment="1">
      <alignment horizontal="left" vertical="center"/>
    </xf>
    <xf numFmtId="0" fontId="0" fillId="0" borderId="5" xfId="0" applyFont="1" applyBorder="1" applyAlignment="1">
      <alignment vertical="center"/>
    </xf>
    <xf numFmtId="0" fontId="1" fillId="0" borderId="0" xfId="0" applyFont="1" applyAlignment="1">
      <alignment horizontal="right" vertical="center"/>
    </xf>
    <xf numFmtId="0" fontId="1" fillId="0" borderId="3" xfId="0" applyFont="1" applyBorder="1" applyAlignment="1">
      <alignment vertical="center"/>
    </xf>
    <xf numFmtId="0" fontId="0" fillId="3" borderId="0" xfId="0" applyFont="1" applyFill="1" applyAlignment="1">
      <alignment vertical="center"/>
    </xf>
    <xf numFmtId="0" fontId="4" fillId="3" borderId="6" xfId="0" applyFont="1" applyFill="1" applyBorder="1" applyAlignment="1">
      <alignment horizontal="left" vertical="center"/>
    </xf>
    <xf numFmtId="0" fontId="0" fillId="3" borderId="7" xfId="0" applyFont="1" applyFill="1" applyBorder="1" applyAlignment="1">
      <alignment vertical="center"/>
    </xf>
    <xf numFmtId="0" fontId="4" fillId="3" borderId="7" xfId="0" applyFont="1" applyFill="1" applyBorder="1" applyAlignment="1">
      <alignment horizontal="center" vertical="center"/>
    </xf>
    <xf numFmtId="0" fontId="14" fillId="0" borderId="4" xfId="0" applyFont="1" applyBorder="1" applyAlignment="1">
      <alignment horizontal="left" vertical="center"/>
    </xf>
    <xf numFmtId="0" fontId="0" fillId="0" borderId="4" xfId="0" applyFont="1" applyBorder="1" applyAlignment="1">
      <alignment vertical="center"/>
    </xf>
    <xf numFmtId="0" fontId="1" fillId="0" borderId="5" xfId="0" applyFont="1" applyBorder="1" applyAlignment="1">
      <alignment horizontal="left" vertical="center"/>
    </xf>
    <xf numFmtId="0" fontId="0" fillId="0" borderId="9" xfId="0" applyFont="1" applyBorder="1" applyAlignment="1">
      <alignment vertical="center"/>
    </xf>
    <xf numFmtId="0" fontId="0" fillId="0" borderId="10" xfId="0" applyFont="1" applyBorder="1" applyAlignment="1">
      <alignment vertical="center"/>
    </xf>
    <xf numFmtId="0" fontId="0" fillId="0" borderId="1" xfId="0" applyFont="1" applyBorder="1" applyAlignment="1">
      <alignment vertical="center"/>
    </xf>
    <xf numFmtId="0" fontId="0" fillId="0" borderId="2" xfId="0" applyFont="1" applyBorder="1" applyAlignment="1">
      <alignment vertical="center"/>
    </xf>
    <xf numFmtId="0" fontId="2" fillId="0" borderId="3" xfId="0" applyFont="1" applyBorder="1" applyAlignment="1">
      <alignment vertical="center"/>
    </xf>
    <xf numFmtId="0" fontId="3" fillId="0" borderId="3" xfId="0" applyFont="1" applyBorder="1" applyAlignment="1">
      <alignment vertical="center"/>
    </xf>
    <xf numFmtId="0" fontId="3" fillId="0" borderId="0" xfId="0" applyFont="1" applyAlignment="1">
      <alignment horizontal="left" vertical="center"/>
    </xf>
    <xf numFmtId="0" fontId="12" fillId="0" borderId="0" xfId="0" applyFont="1" applyAlignment="1">
      <alignment vertical="center"/>
    </xf>
    <xf numFmtId="165" fontId="2" fillId="0" borderId="0" xfId="0" applyNumberFormat="1" applyFont="1" applyAlignment="1">
      <alignment horizontal="left" vertical="center"/>
    </xf>
    <xf numFmtId="0" fontId="0" fillId="0" borderId="12" xfId="0" applyFont="1" applyBorder="1" applyAlignment="1">
      <alignment vertical="center"/>
    </xf>
    <xf numFmtId="0" fontId="0" fillId="0" borderId="13" xfId="0" applyFont="1" applyBorder="1" applyAlignment="1">
      <alignment vertical="center"/>
    </xf>
    <xf numFmtId="0" fontId="0" fillId="0" borderId="0" xfId="0" applyFont="1" applyBorder="1" applyAlignment="1">
      <alignment vertical="center"/>
    </xf>
    <xf numFmtId="0" fontId="0" fillId="0" borderId="15" xfId="0" applyFont="1" applyBorder="1" applyAlignment="1">
      <alignment vertical="center"/>
    </xf>
    <xf numFmtId="0" fontId="0" fillId="4" borderId="7" xfId="0" applyFont="1" applyFill="1" applyBorder="1" applyAlignment="1">
      <alignment vertical="center"/>
    </xf>
    <xf numFmtId="0" fontId="17" fillId="4" borderId="0" xfId="0" applyFont="1" applyFill="1" applyAlignment="1">
      <alignment horizontal="center" vertical="center"/>
    </xf>
    <xf numFmtId="0" fontId="18" fillId="0" borderId="16" xfId="0" applyFont="1" applyBorder="1" applyAlignment="1">
      <alignment horizontal="center" vertical="center" wrapText="1"/>
    </xf>
    <xf numFmtId="0" fontId="18" fillId="0" borderId="17" xfId="0" applyFont="1" applyBorder="1" applyAlignment="1">
      <alignment horizontal="center" vertical="center" wrapText="1"/>
    </xf>
    <xf numFmtId="0" fontId="18" fillId="0" borderId="18" xfId="0" applyFont="1" applyBorder="1" applyAlignment="1">
      <alignment horizontal="center" vertical="center" wrapText="1"/>
    </xf>
    <xf numFmtId="0" fontId="0" fillId="0" borderId="11" xfId="0" applyFont="1" applyBorder="1" applyAlignment="1">
      <alignment vertical="center"/>
    </xf>
    <xf numFmtId="0" fontId="4" fillId="0" borderId="3" xfId="0" applyFont="1" applyBorder="1" applyAlignment="1">
      <alignment vertical="center"/>
    </xf>
    <xf numFmtId="0" fontId="19" fillId="0" borderId="0" xfId="0" applyFont="1" applyAlignment="1">
      <alignment horizontal="left" vertical="center"/>
    </xf>
    <xf numFmtId="0" fontId="19" fillId="0" borderId="0" xfId="0" applyFont="1" applyAlignment="1">
      <alignment vertical="center"/>
    </xf>
    <xf numFmtId="4" fontId="19" fillId="0" borderId="0" xfId="0" applyNumberFormat="1" applyFont="1" applyAlignment="1">
      <alignment vertical="center"/>
    </xf>
    <xf numFmtId="0" fontId="4" fillId="0" borderId="0" xfId="0" applyFont="1" applyAlignment="1">
      <alignment horizontal="center" vertical="center"/>
    </xf>
    <xf numFmtId="4" fontId="15" fillId="0" borderId="14" xfId="0" applyNumberFormat="1" applyFont="1" applyBorder="1" applyAlignment="1">
      <alignment vertical="center"/>
    </xf>
    <xf numFmtId="4" fontId="15" fillId="0" borderId="0" xfId="0" applyNumberFormat="1" applyFont="1" applyBorder="1" applyAlignment="1">
      <alignment vertical="center"/>
    </xf>
    <xf numFmtId="166" fontId="15" fillId="0" borderId="0" xfId="0" applyNumberFormat="1" applyFont="1" applyBorder="1" applyAlignment="1">
      <alignment vertical="center"/>
    </xf>
    <xf numFmtId="4" fontId="15" fillId="0" borderId="15" xfId="0" applyNumberFormat="1" applyFont="1" applyBorder="1" applyAlignment="1">
      <alignment vertical="center"/>
    </xf>
    <xf numFmtId="0" fontId="4" fillId="0" borderId="0" xfId="0" applyFont="1" applyAlignment="1">
      <alignment horizontal="left" vertical="center"/>
    </xf>
    <xf numFmtId="0" fontId="20" fillId="0" borderId="0" xfId="1" applyFont="1" applyAlignment="1">
      <alignment horizontal="center" vertical="center"/>
    </xf>
    <xf numFmtId="0" fontId="5" fillId="0" borderId="3" xfId="0" applyFont="1" applyBorder="1" applyAlignment="1">
      <alignment vertical="center"/>
    </xf>
    <xf numFmtId="0" fontId="21" fillId="0" borderId="0" xfId="0" applyFont="1" applyAlignment="1">
      <alignment vertical="center"/>
    </xf>
    <xf numFmtId="0" fontId="22" fillId="0" borderId="0" xfId="0" applyFont="1" applyAlignment="1">
      <alignment vertical="center"/>
    </xf>
    <xf numFmtId="0" fontId="3" fillId="0" borderId="0" xfId="0" applyFont="1" applyAlignment="1">
      <alignment horizontal="center" vertical="center"/>
    </xf>
    <xf numFmtId="4" fontId="23" fillId="0" borderId="19" xfId="0" applyNumberFormat="1" applyFont="1" applyBorder="1" applyAlignment="1">
      <alignment vertical="center"/>
    </xf>
    <xf numFmtId="4" fontId="23" fillId="0" borderId="20" xfId="0" applyNumberFormat="1" applyFont="1" applyBorder="1" applyAlignment="1">
      <alignment vertical="center"/>
    </xf>
    <xf numFmtId="166" fontId="23" fillId="0" borderId="20" xfId="0" applyNumberFormat="1" applyFont="1" applyBorder="1" applyAlignment="1">
      <alignment vertical="center"/>
    </xf>
    <xf numFmtId="4" fontId="23" fillId="0" borderId="21" xfId="0" applyNumberFormat="1" applyFont="1" applyBorder="1" applyAlignment="1">
      <alignment vertical="center"/>
    </xf>
    <xf numFmtId="0" fontId="5" fillId="0" borderId="0" xfId="0" applyFont="1" applyAlignment="1">
      <alignment horizontal="left" vertical="center"/>
    </xf>
    <xf numFmtId="0" fontId="0" fillId="0" borderId="0" xfId="0" applyProtection="1"/>
    <xf numFmtId="0" fontId="24" fillId="0" borderId="0" xfId="0" applyFont="1" applyAlignment="1">
      <alignment horizontal="left" vertical="center"/>
    </xf>
    <xf numFmtId="0" fontId="0" fillId="0" borderId="3" xfId="0" applyFont="1" applyBorder="1" applyAlignment="1">
      <alignment vertical="center" wrapText="1"/>
    </xf>
    <xf numFmtId="0" fontId="12" fillId="0" borderId="0" xfId="0" applyFont="1" applyAlignment="1">
      <alignment horizontal="left" vertical="center"/>
    </xf>
    <xf numFmtId="0" fontId="16" fillId="0" borderId="0" xfId="0" applyFont="1" applyAlignment="1">
      <alignment horizontal="left" vertical="center"/>
    </xf>
    <xf numFmtId="4" fontId="1" fillId="0" borderId="0" xfId="0" applyNumberFormat="1" applyFont="1" applyAlignment="1">
      <alignment vertical="center"/>
    </xf>
    <xf numFmtId="164" fontId="1" fillId="0" borderId="0" xfId="0" applyNumberFormat="1" applyFont="1" applyAlignment="1">
      <alignment horizontal="right" vertical="center"/>
    </xf>
    <xf numFmtId="0" fontId="0" fillId="4" borderId="0" xfId="0" applyFont="1" applyFill="1" applyAlignment="1">
      <alignment vertical="center"/>
    </xf>
    <xf numFmtId="0" fontId="4" fillId="4" borderId="6" xfId="0" applyFont="1" applyFill="1" applyBorder="1" applyAlignment="1">
      <alignment horizontal="left" vertical="center"/>
    </xf>
    <xf numFmtId="0" fontId="4" fillId="4" borderId="7" xfId="0" applyFont="1" applyFill="1" applyBorder="1" applyAlignment="1">
      <alignment horizontal="right" vertical="center"/>
    </xf>
    <xf numFmtId="0" fontId="4" fillId="4" borderId="7" xfId="0" applyFont="1" applyFill="1" applyBorder="1" applyAlignment="1">
      <alignment horizontal="center" vertical="center"/>
    </xf>
    <xf numFmtId="4" fontId="4" fillId="4" borderId="7" xfId="0" applyNumberFormat="1" applyFont="1" applyFill="1" applyBorder="1" applyAlignment="1">
      <alignment vertical="center"/>
    </xf>
    <xf numFmtId="0" fontId="0" fillId="4" borderId="8" xfId="0" applyFont="1" applyFill="1" applyBorder="1" applyAlignment="1">
      <alignment vertical="center"/>
    </xf>
    <xf numFmtId="0" fontId="1" fillId="0" borderId="5" xfId="0" applyFont="1" applyBorder="1" applyAlignment="1">
      <alignment horizontal="center" vertical="center"/>
    </xf>
    <xf numFmtId="0" fontId="1" fillId="0" borderId="5" xfId="0" applyFont="1" applyBorder="1" applyAlignment="1">
      <alignment horizontal="right" vertical="center"/>
    </xf>
    <xf numFmtId="0" fontId="17" fillId="4" borderId="0" xfId="0" applyFont="1" applyFill="1" applyAlignment="1">
      <alignment horizontal="left" vertical="center"/>
    </xf>
    <xf numFmtId="0" fontId="17" fillId="4" borderId="0" xfId="0" applyFont="1" applyFill="1" applyAlignment="1">
      <alignment horizontal="right" vertical="center"/>
    </xf>
    <xf numFmtId="0" fontId="25" fillId="0" borderId="0" xfId="0" applyFont="1" applyAlignment="1">
      <alignment horizontal="left" vertical="center"/>
    </xf>
    <xf numFmtId="0" fontId="6" fillId="0" borderId="3" xfId="0" applyFont="1" applyBorder="1" applyAlignment="1">
      <alignment vertical="center"/>
    </xf>
    <xf numFmtId="0" fontId="6" fillId="0" borderId="20" xfId="0" applyFont="1" applyBorder="1" applyAlignment="1">
      <alignment horizontal="left" vertical="center"/>
    </xf>
    <xf numFmtId="0" fontId="6" fillId="0" borderId="20" xfId="0" applyFont="1" applyBorder="1" applyAlignment="1">
      <alignment vertical="center"/>
    </xf>
    <xf numFmtId="4" fontId="6" fillId="0" borderId="20" xfId="0" applyNumberFormat="1" applyFont="1" applyBorder="1" applyAlignment="1">
      <alignment vertical="center"/>
    </xf>
    <xf numFmtId="0" fontId="7" fillId="0" borderId="3" xfId="0" applyFont="1" applyBorder="1" applyAlignment="1">
      <alignment vertical="center"/>
    </xf>
    <xf numFmtId="0" fontId="7" fillId="0" borderId="20" xfId="0" applyFont="1" applyBorder="1" applyAlignment="1">
      <alignment horizontal="left" vertical="center"/>
    </xf>
    <xf numFmtId="0" fontId="7" fillId="0" borderId="20" xfId="0" applyFont="1" applyBorder="1" applyAlignment="1">
      <alignment vertical="center"/>
    </xf>
    <xf numFmtId="4" fontId="7" fillId="0" borderId="20" xfId="0" applyNumberFormat="1" applyFont="1" applyBorder="1" applyAlignment="1">
      <alignment vertical="center"/>
    </xf>
    <xf numFmtId="0" fontId="0" fillId="0" borderId="3" xfId="0" applyFont="1" applyBorder="1" applyAlignment="1">
      <alignment horizontal="center" vertical="center" wrapText="1"/>
    </xf>
    <xf numFmtId="0" fontId="17" fillId="4" borderId="16" xfId="0" applyFont="1" applyFill="1" applyBorder="1" applyAlignment="1">
      <alignment horizontal="center" vertical="center" wrapText="1"/>
    </xf>
    <xf numFmtId="0" fontId="17" fillId="4" borderId="17" xfId="0" applyFont="1" applyFill="1" applyBorder="1" applyAlignment="1">
      <alignment horizontal="center" vertical="center" wrapText="1"/>
    </xf>
    <xf numFmtId="0" fontId="17" fillId="4" borderId="18" xfId="0" applyFont="1" applyFill="1" applyBorder="1" applyAlignment="1">
      <alignment horizontal="center" vertical="center" wrapText="1"/>
    </xf>
    <xf numFmtId="0" fontId="17" fillId="4" borderId="0" xfId="0" applyFont="1" applyFill="1" applyAlignment="1">
      <alignment horizontal="center" vertical="center" wrapText="1"/>
    </xf>
    <xf numFmtId="4" fontId="19" fillId="0" borderId="0" xfId="0" applyNumberFormat="1" applyFont="1" applyAlignment="1"/>
    <xf numFmtId="166" fontId="26" fillId="0" borderId="12" xfId="0" applyNumberFormat="1" applyFont="1" applyBorder="1" applyAlignment="1"/>
    <xf numFmtId="166" fontId="26" fillId="0" borderId="13" xfId="0" applyNumberFormat="1" applyFont="1" applyBorder="1" applyAlignment="1"/>
    <xf numFmtId="4" fontId="27" fillId="0" borderId="0" xfId="0" applyNumberFormat="1" applyFont="1" applyAlignment="1">
      <alignment vertical="center"/>
    </xf>
    <xf numFmtId="0" fontId="8" fillId="0" borderId="3" xfId="0" applyFont="1" applyBorder="1" applyAlignment="1"/>
    <xf numFmtId="0" fontId="8" fillId="0" borderId="0" xfId="0" applyFont="1" applyAlignment="1">
      <alignment horizontal="left"/>
    </xf>
    <xf numFmtId="0" fontId="6" fillId="0" borderId="0" xfId="0" applyFont="1" applyAlignment="1">
      <alignment horizontal="left"/>
    </xf>
    <xf numFmtId="4" fontId="6" fillId="0" borderId="0" xfId="0" applyNumberFormat="1" applyFont="1" applyAlignment="1"/>
    <xf numFmtId="0" fontId="8" fillId="0" borderId="14" xfId="0" applyFont="1" applyBorder="1" applyAlignment="1"/>
    <xf numFmtId="0" fontId="8" fillId="0" borderId="0" xfId="0" applyFont="1" applyBorder="1" applyAlignment="1"/>
    <xf numFmtId="166" fontId="8" fillId="0" borderId="0" xfId="0" applyNumberFormat="1" applyFont="1" applyBorder="1" applyAlignment="1"/>
    <xf numFmtId="166" fontId="8" fillId="0" borderId="15" xfId="0" applyNumberFormat="1" applyFont="1" applyBorder="1" applyAlignment="1"/>
    <xf numFmtId="0" fontId="8" fillId="0" borderId="0" xfId="0" applyFont="1" applyAlignment="1">
      <alignment horizontal="center"/>
    </xf>
    <xf numFmtId="4" fontId="8" fillId="0" borderId="0" xfId="0" applyNumberFormat="1" applyFont="1" applyAlignment="1">
      <alignment vertical="center"/>
    </xf>
    <xf numFmtId="0" fontId="7" fillId="0" borderId="0" xfId="0" applyFont="1" applyAlignment="1">
      <alignment horizontal="left"/>
    </xf>
    <xf numFmtId="4" fontId="7" fillId="0" borderId="0" xfId="0" applyNumberFormat="1" applyFont="1" applyAlignment="1"/>
    <xf numFmtId="0" fontId="0" fillId="0" borderId="3" xfId="0" applyFont="1" applyBorder="1" applyAlignment="1" applyProtection="1">
      <alignment vertical="center"/>
      <protection locked="0"/>
    </xf>
    <xf numFmtId="0" fontId="17" fillId="0" borderId="22" xfId="0" applyFont="1" applyBorder="1" applyAlignment="1" applyProtection="1">
      <alignment horizontal="center" vertical="center"/>
      <protection locked="0"/>
    </xf>
    <xf numFmtId="49" fontId="17" fillId="0" borderId="22" xfId="0" applyNumberFormat="1" applyFont="1" applyBorder="1" applyAlignment="1" applyProtection="1">
      <alignment horizontal="left" vertical="center" wrapText="1"/>
      <protection locked="0"/>
    </xf>
    <xf numFmtId="0" fontId="17" fillId="0" borderId="22" xfId="0" applyFont="1" applyBorder="1" applyAlignment="1" applyProtection="1">
      <alignment horizontal="left" vertical="center" wrapText="1"/>
      <protection locked="0"/>
    </xf>
    <xf numFmtId="0" fontId="17" fillId="0" borderId="22" xfId="0" applyFont="1" applyBorder="1" applyAlignment="1" applyProtection="1">
      <alignment horizontal="center" vertical="center" wrapText="1"/>
      <protection locked="0"/>
    </xf>
    <xf numFmtId="167" fontId="17" fillId="0" borderId="22" xfId="0" applyNumberFormat="1" applyFont="1" applyBorder="1" applyAlignment="1" applyProtection="1">
      <alignment vertical="center"/>
      <protection locked="0"/>
    </xf>
    <xf numFmtId="4" fontId="17" fillId="0" borderId="22" xfId="0" applyNumberFormat="1" applyFont="1" applyBorder="1" applyAlignment="1" applyProtection="1">
      <alignment vertical="center"/>
      <protection locked="0"/>
    </xf>
    <xf numFmtId="0" fontId="18" fillId="0" borderId="14" xfId="0" applyFont="1" applyBorder="1" applyAlignment="1">
      <alignment horizontal="left" vertical="center"/>
    </xf>
    <xf numFmtId="0" fontId="18" fillId="0" borderId="0" xfId="0" applyFont="1" applyBorder="1" applyAlignment="1">
      <alignment horizontal="center" vertical="center"/>
    </xf>
    <xf numFmtId="166" fontId="18" fillId="0" borderId="0" xfId="0" applyNumberFormat="1" applyFont="1" applyBorder="1" applyAlignment="1">
      <alignment vertical="center"/>
    </xf>
    <xf numFmtId="166" fontId="18" fillId="0" borderId="15" xfId="0" applyNumberFormat="1" applyFont="1" applyBorder="1" applyAlignment="1">
      <alignment vertical="center"/>
    </xf>
    <xf numFmtId="0" fontId="17" fillId="0" borderId="0" xfId="0" applyFont="1" applyAlignment="1">
      <alignment horizontal="left" vertical="center"/>
    </xf>
    <xf numFmtId="4" fontId="0" fillId="0" borderId="0" xfId="0" applyNumberFormat="1" applyFont="1" applyAlignment="1">
      <alignment vertical="center"/>
    </xf>
    <xf numFmtId="0" fontId="28" fillId="0" borderId="22" xfId="0" applyFont="1" applyBorder="1" applyAlignment="1" applyProtection="1">
      <alignment horizontal="center" vertical="center"/>
      <protection locked="0"/>
    </xf>
    <xf numFmtId="49" fontId="28" fillId="0" borderId="22" xfId="0" applyNumberFormat="1" applyFont="1" applyBorder="1" applyAlignment="1" applyProtection="1">
      <alignment horizontal="left" vertical="center" wrapText="1"/>
      <protection locked="0"/>
    </xf>
    <xf numFmtId="0" fontId="28" fillId="0" borderId="22" xfId="0" applyFont="1" applyBorder="1" applyAlignment="1" applyProtection="1">
      <alignment horizontal="left" vertical="center" wrapText="1"/>
      <protection locked="0"/>
    </xf>
    <xf numFmtId="0" fontId="28" fillId="0" borderId="22" xfId="0" applyFont="1" applyBorder="1" applyAlignment="1" applyProtection="1">
      <alignment horizontal="center" vertical="center" wrapText="1"/>
      <protection locked="0"/>
    </xf>
    <xf numFmtId="167" fontId="28" fillId="0" borderId="22" xfId="0" applyNumberFormat="1" applyFont="1" applyBorder="1" applyAlignment="1" applyProtection="1">
      <alignment vertical="center"/>
      <protection locked="0"/>
    </xf>
    <xf numFmtId="4" fontId="28" fillId="0" borderId="22" xfId="0" applyNumberFormat="1" applyFont="1" applyBorder="1" applyAlignment="1" applyProtection="1">
      <alignment vertical="center"/>
      <protection locked="0"/>
    </xf>
    <xf numFmtId="0" fontId="29" fillId="0" borderId="3" xfId="0" applyFont="1" applyBorder="1" applyAlignment="1">
      <alignment vertical="center"/>
    </xf>
    <xf numFmtId="0" fontId="28" fillId="0" borderId="14" xfId="0" applyFont="1" applyBorder="1" applyAlignment="1">
      <alignment horizontal="left" vertical="center"/>
    </xf>
    <xf numFmtId="0" fontId="28" fillId="0" borderId="0" xfId="0" applyFont="1" applyBorder="1" applyAlignment="1">
      <alignment horizontal="center" vertical="center"/>
    </xf>
    <xf numFmtId="0" fontId="18" fillId="0" borderId="19" xfId="0" applyFont="1" applyBorder="1" applyAlignment="1">
      <alignment horizontal="left" vertical="center"/>
    </xf>
    <xf numFmtId="0" fontId="18" fillId="0" borderId="20" xfId="0" applyFont="1" applyBorder="1" applyAlignment="1">
      <alignment horizontal="center" vertical="center"/>
    </xf>
    <xf numFmtId="166" fontId="18" fillId="0" borderId="20" xfId="0" applyNumberFormat="1" applyFont="1" applyBorder="1" applyAlignment="1">
      <alignment vertical="center"/>
    </xf>
    <xf numFmtId="166" fontId="18" fillId="0" borderId="21" xfId="0" applyNumberFormat="1" applyFont="1" applyBorder="1" applyAlignment="1">
      <alignment vertical="center"/>
    </xf>
    <xf numFmtId="0" fontId="3" fillId="0" borderId="0" xfId="0" applyFont="1" applyAlignment="1">
      <alignment horizontal="left" vertical="center" wrapText="1"/>
    </xf>
    <xf numFmtId="0" fontId="3" fillId="0" borderId="0" xfId="0" applyFont="1" applyAlignment="1">
      <alignment vertical="center"/>
    </xf>
    <xf numFmtId="165" fontId="2" fillId="0" borderId="0" xfId="0" applyNumberFormat="1" applyFont="1" applyAlignment="1">
      <alignment horizontal="left" vertical="center"/>
    </xf>
    <xf numFmtId="0" fontId="2" fillId="0" borderId="0" xfId="0" applyFont="1" applyAlignment="1">
      <alignment vertical="center" wrapText="1"/>
    </xf>
    <xf numFmtId="0" fontId="2" fillId="0" borderId="0" xfId="0" applyFont="1" applyAlignment="1">
      <alignment vertical="center"/>
    </xf>
    <xf numFmtId="0" fontId="15" fillId="0" borderId="11" xfId="0" applyFont="1" applyBorder="1" applyAlignment="1">
      <alignment horizontal="center" vertical="center"/>
    </xf>
    <xf numFmtId="0" fontId="15" fillId="0" borderId="12" xfId="0" applyFont="1" applyBorder="1" applyAlignment="1">
      <alignment horizontal="left" vertical="center"/>
    </xf>
    <xf numFmtId="0" fontId="16" fillId="0" borderId="14" xfId="0" applyFont="1" applyBorder="1" applyAlignment="1">
      <alignment horizontal="left" vertical="center"/>
    </xf>
    <xf numFmtId="0" fontId="16" fillId="0" borderId="0" xfId="0" applyFont="1" applyBorder="1" applyAlignment="1">
      <alignment horizontal="left" vertical="center"/>
    </xf>
    <xf numFmtId="0" fontId="17" fillId="4" borderId="6" xfId="0" applyFont="1" applyFill="1" applyBorder="1" applyAlignment="1">
      <alignment horizontal="center" vertical="center"/>
    </xf>
    <xf numFmtId="0" fontId="17" fillId="4" borderId="7" xfId="0" applyFont="1" applyFill="1" applyBorder="1" applyAlignment="1">
      <alignment horizontal="left" vertical="center"/>
    </xf>
    <xf numFmtId="0" fontId="17" fillId="4" borderId="7" xfId="0" applyFont="1" applyFill="1" applyBorder="1" applyAlignment="1">
      <alignment horizontal="center" vertical="center"/>
    </xf>
    <xf numFmtId="0" fontId="17" fillId="4" borderId="7" xfId="0" applyFont="1" applyFill="1" applyBorder="1" applyAlignment="1">
      <alignment horizontal="right" vertical="center"/>
    </xf>
    <xf numFmtId="0" fontId="17" fillId="4" borderId="8" xfId="0" applyFont="1" applyFill="1" applyBorder="1" applyAlignment="1">
      <alignment horizontal="left" vertical="center"/>
    </xf>
    <xf numFmtId="4" fontId="22" fillId="0" borderId="0" xfId="0" applyNumberFormat="1" applyFont="1" applyAlignment="1">
      <alignment vertical="center"/>
    </xf>
    <xf numFmtId="0" fontId="22" fillId="0" borderId="0" xfId="0" applyFont="1" applyAlignment="1">
      <alignment vertical="center"/>
    </xf>
    <xf numFmtId="0" fontId="21" fillId="0" borderId="0" xfId="0" applyFont="1" applyAlignment="1">
      <alignment horizontal="left" vertical="center" wrapText="1"/>
    </xf>
    <xf numFmtId="4" fontId="19" fillId="0" borderId="0" xfId="0" applyNumberFormat="1" applyFont="1" applyAlignment="1">
      <alignment horizontal="right" vertical="center"/>
    </xf>
    <xf numFmtId="4" fontId="19" fillId="0" borderId="0" xfId="0" applyNumberFormat="1" applyFont="1" applyAlignment="1">
      <alignment vertical="center"/>
    </xf>
    <xf numFmtId="0" fontId="2" fillId="0" borderId="0" xfId="0" applyFont="1" applyAlignment="1">
      <alignment horizontal="left" vertical="center"/>
    </xf>
    <xf numFmtId="0" fontId="0" fillId="0" borderId="0" xfId="0"/>
    <xf numFmtId="0" fontId="3" fillId="0" borderId="0" xfId="0" applyFont="1" applyAlignment="1">
      <alignment horizontal="left" vertical="top" wrapText="1"/>
    </xf>
    <xf numFmtId="0" fontId="10" fillId="2" borderId="0" xfId="0" applyFont="1" applyFill="1" applyAlignment="1">
      <alignment horizontal="center" vertical="center"/>
    </xf>
    <xf numFmtId="0" fontId="2" fillId="0" borderId="0" xfId="0" applyFont="1" applyAlignment="1">
      <alignment horizontal="left" vertical="center" wrapText="1"/>
    </xf>
    <xf numFmtId="4" fontId="12" fillId="0" borderId="5" xfId="0" applyNumberFormat="1" applyFont="1" applyBorder="1" applyAlignment="1">
      <alignment vertical="center"/>
    </xf>
    <xf numFmtId="0" fontId="0" fillId="0" borderId="5" xfId="0" applyFont="1" applyBorder="1" applyAlignment="1">
      <alignment vertical="center"/>
    </xf>
    <xf numFmtId="0" fontId="1" fillId="0" borderId="0" xfId="0" applyFont="1" applyAlignment="1">
      <alignment horizontal="right" vertical="center"/>
    </xf>
    <xf numFmtId="4" fontId="13" fillId="0" borderId="0" xfId="0" applyNumberFormat="1" applyFont="1" applyAlignment="1">
      <alignment vertical="center"/>
    </xf>
    <xf numFmtId="0" fontId="1" fillId="0" borderId="0" xfId="0" applyFont="1" applyAlignment="1">
      <alignment vertical="center"/>
    </xf>
    <xf numFmtId="164" fontId="1" fillId="0" borderId="0" xfId="0" applyNumberFormat="1" applyFont="1" applyAlignment="1">
      <alignment horizontal="left" vertical="center"/>
    </xf>
    <xf numFmtId="0" fontId="4" fillId="3" borderId="7" xfId="0" applyFont="1" applyFill="1" applyBorder="1" applyAlignment="1">
      <alignment horizontal="left" vertical="center"/>
    </xf>
    <xf numFmtId="0" fontId="0" fillId="3" borderId="7" xfId="0" applyFont="1" applyFill="1" applyBorder="1" applyAlignment="1">
      <alignment vertical="center"/>
    </xf>
    <xf numFmtId="4" fontId="4" fillId="3" borderId="7" xfId="0" applyNumberFormat="1" applyFont="1" applyFill="1" applyBorder="1" applyAlignment="1">
      <alignment vertical="center"/>
    </xf>
    <xf numFmtId="0" fontId="0" fillId="3" borderId="8" xfId="0" applyFont="1" applyFill="1" applyBorder="1" applyAlignment="1">
      <alignment vertical="center"/>
    </xf>
    <xf numFmtId="0" fontId="0" fillId="0" borderId="0" xfId="0" applyFont="1" applyAlignment="1">
      <alignment vertical="center"/>
    </xf>
  </cellXfs>
  <cellStyles count="2">
    <cellStyle name="Hypertextový odkaz" xfId="1" builtinId="8"/>
    <cellStyle name="Normální" xfId="0" builtinId="0" customBuiltin="1"/>
  </cellStyles>
  <dxfs count="0"/>
  <tableStyles count="0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hyperlink" Target="http://www.pro-rozpocty.cz/software-a-data/kros-4-ocenovani-a-rizeni-stavebni-vyroby/" TargetMode="External"/></Relationships>
</file>

<file path=xl/drawings/_rels/drawing2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hyperlink" Target="http://www.pro-rozpocty.cz/software-a-data/kros-4-ocenovani-a-rizeni-stavebni-vyroby/" TargetMode="External"/></Relationships>
</file>

<file path=xl/drawings/drawing1.xml><?xml version="1.0" encoding="utf-8"?>
<xdr:wsDr xmlns:xdr="http://schemas.openxmlformats.org/drawingml/2006/spreadsheetDrawing" xmlns:a="http://schemas.openxmlformats.org/drawingml/2006/main">
  <xdr:absoluteAnchor>
    <xdr:pos x="0" y="0"/>
    <xdr:ext cx="285750" cy="285750"/>
    <xdr:pic>
      <xdr:nvPicPr>
        <xdr:cNvPr id="2" name="Picture 1">
          <a:hlinkClick xmlns:r="http://schemas.openxmlformats.org/officeDocument/2006/relationships" r:id="rId1" tooltip="http://www.pro-rozpocty.cz/software-a-data/kros-4-ocenovani-a-rizeni-stavebni-vyroby/"/>
          <a:extLst>
            <a:ext uri="{FF2B5EF4-FFF2-40B4-BE49-F238E27FC236}">
              <a16:creationId xmlns:a16="http://schemas.microsoft.com/office/drawing/2014/main" id="{00000000-0008-0000-0000-000002000000}"/>
            </a:ext>
          </a:extLst>
        </xdr:cNvPr>
        <xdr:cNvPicPr/>
      </xdr:nvPicPr>
      <xdr:blipFill>
        <a:blip xmlns:r="http://schemas.openxmlformats.org/officeDocument/2006/relationships" r:embed="rId2"/>
        <a:stretch>
          <a:fillRect/>
        </a:stretch>
      </xdr:blipFill>
      <xdr:spPr>
        <a:prstGeom prst="rect">
          <a:avLst/>
        </a:prstGeom>
      </xdr:spPr>
    </xdr:pic>
    <xdr:clientData/>
  </xdr:absoluteAnchor>
</xdr:wsDr>
</file>

<file path=xl/drawings/drawing2.xml><?xml version="1.0" encoding="utf-8"?>
<xdr:wsDr xmlns:xdr="http://schemas.openxmlformats.org/drawingml/2006/spreadsheetDrawing" xmlns:a="http://schemas.openxmlformats.org/drawingml/2006/main">
  <xdr:absoluteAnchor>
    <xdr:pos x="0" y="0"/>
    <xdr:ext cx="285750" cy="285750"/>
    <xdr:pic>
      <xdr:nvPicPr>
        <xdr:cNvPr id="2" name="Picture 1">
          <a:hlinkClick xmlns:r="http://schemas.openxmlformats.org/officeDocument/2006/relationships" r:id="rId1" tooltip="http://www.pro-rozpocty.cz/software-a-data/kros-4-ocenovani-a-rizeni-stavebni-vyroby/"/>
          <a:extLst>
            <a:ext uri="{FF2B5EF4-FFF2-40B4-BE49-F238E27FC236}">
              <a16:creationId xmlns:a16="http://schemas.microsoft.com/office/drawing/2014/main" id="{00000000-0008-0000-0100-000002000000}"/>
            </a:ext>
          </a:extLst>
        </xdr:cNvPr>
        <xdr:cNvPicPr/>
      </xdr:nvPicPr>
      <xdr:blipFill>
        <a:blip xmlns:r="http://schemas.openxmlformats.org/officeDocument/2006/relationships" r:embed="rId2"/>
        <a:stretch>
          <a:fillRect/>
        </a:stretch>
      </xdr:blipFill>
      <xdr:spPr>
        <a:prstGeom prst="rect">
          <a:avLst/>
        </a:prstGeom>
      </xdr:spPr>
    </xdr:pic>
    <xdr:clientData/>
  </xdr:absolute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  <a:tileRect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  <a:tileRect/>
        </a:gradFill>
      </a:fillStyleLst>
      <a:lnStyleLst>
        <a:ln w="9525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mpd="sng" algn="ctr">
          <a:solidFill>
            <a:schemeClr val="phClr"/>
          </a:solidFill>
          <a:prstDash val="solid"/>
        </a:ln>
        <a:ln w="38100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  <a:tileRect/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  <a:tileRect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2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CM97"/>
  <sheetViews>
    <sheetView showGridLines="0" tabSelected="1" topLeftCell="A64" workbookViewId="0"/>
  </sheetViews>
  <sheetFormatPr defaultRowHeight="15"/>
  <cols>
    <col min="1" max="1" width="8.33203125" customWidth="1"/>
    <col min="2" max="2" width="1.6640625" customWidth="1"/>
    <col min="3" max="3" width="4.1640625" customWidth="1"/>
    <col min="4" max="33" width="2.6640625" customWidth="1"/>
    <col min="34" max="34" width="3.33203125" customWidth="1"/>
    <col min="35" max="35" width="31.6640625" customWidth="1"/>
    <col min="36" max="37" width="2.5" customWidth="1"/>
    <col min="38" max="38" width="8.33203125" customWidth="1"/>
    <col min="39" max="39" width="3.33203125" customWidth="1"/>
    <col min="40" max="40" width="13.33203125" customWidth="1"/>
    <col min="41" max="41" width="7.5" customWidth="1"/>
    <col min="42" max="42" width="4.1640625" customWidth="1"/>
    <col min="43" max="43" width="15.6640625" hidden="1" customWidth="1"/>
    <col min="44" max="44" width="13.6640625" customWidth="1"/>
    <col min="45" max="47" width="25.83203125" hidden="1" customWidth="1"/>
    <col min="48" max="49" width="21.6640625" hidden="1" customWidth="1"/>
    <col min="50" max="51" width="25" hidden="1" customWidth="1"/>
    <col min="52" max="52" width="21.6640625" hidden="1" customWidth="1"/>
    <col min="53" max="53" width="19.1640625" hidden="1" customWidth="1"/>
    <col min="54" max="54" width="25" hidden="1" customWidth="1"/>
    <col min="55" max="55" width="21.6640625" hidden="1" customWidth="1"/>
    <col min="56" max="56" width="19.1640625" hidden="1" customWidth="1"/>
    <col min="57" max="57" width="66.5" customWidth="1"/>
    <col min="71" max="91" width="9.33203125" hidden="1"/>
  </cols>
  <sheetData>
    <row r="1" spans="1:74" ht="11.25">
      <c r="A1" s="12" t="s">
        <v>0</v>
      </c>
      <c r="AZ1" s="12" t="s">
        <v>1</v>
      </c>
      <c r="BA1" s="12" t="s">
        <v>2</v>
      </c>
      <c r="BB1" s="12" t="s">
        <v>1</v>
      </c>
      <c r="BT1" s="12" t="s">
        <v>3</v>
      </c>
      <c r="BU1" s="12" t="s">
        <v>3</v>
      </c>
      <c r="BV1" s="12" t="s">
        <v>4</v>
      </c>
    </row>
    <row r="2" spans="1:74" ht="36.950000000000003" customHeight="1">
      <c r="AR2" s="171" t="s">
        <v>5</v>
      </c>
      <c r="AS2" s="169"/>
      <c r="AT2" s="169"/>
      <c r="AU2" s="169"/>
      <c r="AV2" s="169"/>
      <c r="AW2" s="169"/>
      <c r="AX2" s="169"/>
      <c r="AY2" s="169"/>
      <c r="AZ2" s="169"/>
      <c r="BA2" s="169"/>
      <c r="BB2" s="169"/>
      <c r="BC2" s="169"/>
      <c r="BD2" s="169"/>
      <c r="BE2" s="169"/>
      <c r="BS2" s="13" t="s">
        <v>6</v>
      </c>
      <c r="BT2" s="13" t="s">
        <v>7</v>
      </c>
    </row>
    <row r="3" spans="1:74" ht="6.95" customHeight="1">
      <c r="B3" s="14"/>
      <c r="C3" s="15"/>
      <c r="D3" s="15"/>
      <c r="E3" s="15"/>
      <c r="F3" s="15"/>
      <c r="G3" s="15"/>
      <c r="H3" s="15"/>
      <c r="I3" s="15"/>
      <c r="J3" s="15"/>
      <c r="K3" s="15"/>
      <c r="L3" s="15"/>
      <c r="M3" s="15"/>
      <c r="N3" s="15"/>
      <c r="O3" s="15"/>
      <c r="P3" s="15"/>
      <c r="Q3" s="15"/>
      <c r="R3" s="15"/>
      <c r="S3" s="15"/>
      <c r="T3" s="15"/>
      <c r="U3" s="15"/>
      <c r="V3" s="15"/>
      <c r="W3" s="15"/>
      <c r="X3" s="15"/>
      <c r="Y3" s="15"/>
      <c r="Z3" s="15"/>
      <c r="AA3" s="15"/>
      <c r="AB3" s="15"/>
      <c r="AC3" s="15"/>
      <c r="AD3" s="15"/>
      <c r="AE3" s="15"/>
      <c r="AF3" s="15"/>
      <c r="AG3" s="15"/>
      <c r="AH3" s="15"/>
      <c r="AI3" s="15"/>
      <c r="AJ3" s="15"/>
      <c r="AK3" s="15"/>
      <c r="AL3" s="15"/>
      <c r="AM3" s="15"/>
      <c r="AN3" s="15"/>
      <c r="AO3" s="15"/>
      <c r="AP3" s="15"/>
      <c r="AQ3" s="15"/>
      <c r="AR3" s="16"/>
      <c r="BS3" s="13" t="s">
        <v>6</v>
      </c>
      <c r="BT3" s="13" t="s">
        <v>8</v>
      </c>
    </row>
    <row r="4" spans="1:74" ht="24.95" customHeight="1">
      <c r="B4" s="16"/>
      <c r="D4" s="17" t="s">
        <v>9</v>
      </c>
      <c r="AR4" s="16"/>
      <c r="AS4" s="18" t="s">
        <v>10</v>
      </c>
      <c r="BS4" s="13" t="s">
        <v>11</v>
      </c>
    </row>
    <row r="5" spans="1:74" ht="12" customHeight="1">
      <c r="B5" s="16"/>
      <c r="D5" s="19" t="s">
        <v>12</v>
      </c>
      <c r="K5" s="168" t="s">
        <v>13</v>
      </c>
      <c r="L5" s="169"/>
      <c r="M5" s="169"/>
      <c r="N5" s="169"/>
      <c r="O5" s="169"/>
      <c r="P5" s="169"/>
      <c r="Q5" s="169"/>
      <c r="R5" s="169"/>
      <c r="S5" s="169"/>
      <c r="T5" s="169"/>
      <c r="U5" s="169"/>
      <c r="V5" s="169"/>
      <c r="W5" s="169"/>
      <c r="X5" s="169"/>
      <c r="Y5" s="169"/>
      <c r="Z5" s="169"/>
      <c r="AA5" s="169"/>
      <c r="AB5" s="169"/>
      <c r="AC5" s="169"/>
      <c r="AD5" s="169"/>
      <c r="AE5" s="169"/>
      <c r="AF5" s="169"/>
      <c r="AG5" s="169"/>
      <c r="AH5" s="169"/>
      <c r="AI5" s="169"/>
      <c r="AJ5" s="169"/>
      <c r="AK5" s="169"/>
      <c r="AL5" s="169"/>
      <c r="AM5" s="169"/>
      <c r="AN5" s="169"/>
      <c r="AO5" s="169"/>
      <c r="AR5" s="16"/>
      <c r="BS5" s="13" t="s">
        <v>6</v>
      </c>
    </row>
    <row r="6" spans="1:74" ht="36.950000000000003" customHeight="1">
      <c r="B6" s="16"/>
      <c r="D6" s="21" t="s">
        <v>14</v>
      </c>
      <c r="K6" s="170" t="s">
        <v>15</v>
      </c>
      <c r="L6" s="169"/>
      <c r="M6" s="169"/>
      <c r="N6" s="169"/>
      <c r="O6" s="169"/>
      <c r="P6" s="169"/>
      <c r="Q6" s="169"/>
      <c r="R6" s="169"/>
      <c r="S6" s="169"/>
      <c r="T6" s="169"/>
      <c r="U6" s="169"/>
      <c r="V6" s="169"/>
      <c r="W6" s="169"/>
      <c r="X6" s="169"/>
      <c r="Y6" s="169"/>
      <c r="Z6" s="169"/>
      <c r="AA6" s="169"/>
      <c r="AB6" s="169"/>
      <c r="AC6" s="169"/>
      <c r="AD6" s="169"/>
      <c r="AE6" s="169"/>
      <c r="AF6" s="169"/>
      <c r="AG6" s="169"/>
      <c r="AH6" s="169"/>
      <c r="AI6" s="169"/>
      <c r="AJ6" s="169"/>
      <c r="AK6" s="169"/>
      <c r="AL6" s="169"/>
      <c r="AM6" s="169"/>
      <c r="AN6" s="169"/>
      <c r="AO6" s="169"/>
      <c r="AR6" s="16"/>
      <c r="BS6" s="13" t="s">
        <v>6</v>
      </c>
    </row>
    <row r="7" spans="1:74" ht="12" customHeight="1">
      <c r="B7" s="16"/>
      <c r="D7" s="22" t="s">
        <v>16</v>
      </c>
      <c r="K7" s="20" t="s">
        <v>1</v>
      </c>
      <c r="AK7" s="22" t="s">
        <v>17</v>
      </c>
      <c r="AN7" s="20" t="s">
        <v>1</v>
      </c>
      <c r="AR7" s="16"/>
      <c r="BS7" s="13" t="s">
        <v>6</v>
      </c>
    </row>
    <row r="8" spans="1:74" ht="12" customHeight="1">
      <c r="B8" s="16"/>
      <c r="D8" s="22" t="s">
        <v>18</v>
      </c>
      <c r="K8" s="20" t="s">
        <v>19</v>
      </c>
      <c r="AK8" s="22" t="s">
        <v>20</v>
      </c>
      <c r="AN8" s="20" t="s">
        <v>21</v>
      </c>
      <c r="AR8" s="16"/>
      <c r="BS8" s="13" t="s">
        <v>6</v>
      </c>
    </row>
    <row r="9" spans="1:74" ht="14.45" customHeight="1">
      <c r="B9" s="16"/>
      <c r="AR9" s="16"/>
      <c r="BS9" s="13" t="s">
        <v>6</v>
      </c>
    </row>
    <row r="10" spans="1:74" ht="12" customHeight="1">
      <c r="B10" s="16"/>
      <c r="D10" s="22" t="s">
        <v>22</v>
      </c>
      <c r="AK10" s="22" t="s">
        <v>23</v>
      </c>
      <c r="AN10" s="20" t="s">
        <v>1</v>
      </c>
      <c r="AR10" s="16"/>
      <c r="BS10" s="13" t="s">
        <v>6</v>
      </c>
    </row>
    <row r="11" spans="1:74" ht="18.399999999999999" customHeight="1">
      <c r="B11" s="16"/>
      <c r="E11" s="20" t="s">
        <v>24</v>
      </c>
      <c r="AK11" s="22" t="s">
        <v>25</v>
      </c>
      <c r="AN11" s="20" t="s">
        <v>1</v>
      </c>
      <c r="AR11" s="16"/>
      <c r="BS11" s="13" t="s">
        <v>6</v>
      </c>
    </row>
    <row r="12" spans="1:74" ht="6.95" customHeight="1">
      <c r="B12" s="16"/>
      <c r="AR12" s="16"/>
      <c r="BS12" s="13" t="s">
        <v>6</v>
      </c>
    </row>
    <row r="13" spans="1:74" ht="12" customHeight="1">
      <c r="B13" s="16"/>
      <c r="D13" s="22" t="s">
        <v>26</v>
      </c>
      <c r="AK13" s="22" t="s">
        <v>23</v>
      </c>
      <c r="AN13" s="20" t="s">
        <v>1</v>
      </c>
      <c r="AR13" s="16"/>
      <c r="BS13" s="13" t="s">
        <v>6</v>
      </c>
    </row>
    <row r="14" spans="1:74" ht="12.75">
      <c r="B14" s="16"/>
      <c r="E14" s="20" t="s">
        <v>19</v>
      </c>
      <c r="AK14" s="22" t="s">
        <v>25</v>
      </c>
      <c r="AN14" s="20" t="s">
        <v>1</v>
      </c>
      <c r="AR14" s="16"/>
      <c r="BS14" s="13" t="s">
        <v>6</v>
      </c>
    </row>
    <row r="15" spans="1:74" ht="6.95" customHeight="1">
      <c r="B15" s="16"/>
      <c r="AR15" s="16"/>
      <c r="BS15" s="13" t="s">
        <v>3</v>
      </c>
    </row>
    <row r="16" spans="1:74" ht="12" customHeight="1">
      <c r="B16" s="16"/>
      <c r="D16" s="22" t="s">
        <v>27</v>
      </c>
      <c r="AK16" s="22" t="s">
        <v>23</v>
      </c>
      <c r="AN16" s="20" t="s">
        <v>1</v>
      </c>
      <c r="AR16" s="16"/>
      <c r="BS16" s="13" t="s">
        <v>3</v>
      </c>
    </row>
    <row r="17" spans="2:71" ht="18.399999999999999" customHeight="1">
      <c r="B17" s="16"/>
      <c r="E17" s="20" t="s">
        <v>19</v>
      </c>
      <c r="AK17" s="22" t="s">
        <v>25</v>
      </c>
      <c r="AN17" s="20" t="s">
        <v>1</v>
      </c>
      <c r="AR17" s="16"/>
      <c r="BS17" s="13" t="s">
        <v>28</v>
      </c>
    </row>
    <row r="18" spans="2:71" ht="6.95" customHeight="1">
      <c r="B18" s="16"/>
      <c r="AR18" s="16"/>
      <c r="BS18" s="13" t="s">
        <v>6</v>
      </c>
    </row>
    <row r="19" spans="2:71" ht="12" customHeight="1">
      <c r="B19" s="16"/>
      <c r="D19" s="22" t="s">
        <v>29</v>
      </c>
      <c r="AK19" s="22" t="s">
        <v>23</v>
      </c>
      <c r="AN19" s="20" t="s">
        <v>1</v>
      </c>
      <c r="AR19" s="16"/>
      <c r="BS19" s="13" t="s">
        <v>6</v>
      </c>
    </row>
    <row r="20" spans="2:71" ht="18.399999999999999" customHeight="1">
      <c r="B20" s="16"/>
      <c r="E20" s="20" t="s">
        <v>19</v>
      </c>
      <c r="AK20" s="22" t="s">
        <v>25</v>
      </c>
      <c r="AN20" s="20" t="s">
        <v>1</v>
      </c>
      <c r="AR20" s="16"/>
      <c r="BS20" s="13" t="s">
        <v>28</v>
      </c>
    </row>
    <row r="21" spans="2:71" ht="6.95" customHeight="1">
      <c r="B21" s="16"/>
      <c r="AR21" s="16"/>
    </row>
    <row r="22" spans="2:71" ht="12" customHeight="1">
      <c r="B22" s="16"/>
      <c r="D22" s="22" t="s">
        <v>30</v>
      </c>
      <c r="AR22" s="16"/>
    </row>
    <row r="23" spans="2:71" ht="16.5" customHeight="1">
      <c r="B23" s="16"/>
      <c r="E23" s="172" t="s">
        <v>1</v>
      </c>
      <c r="F23" s="172"/>
      <c r="G23" s="172"/>
      <c r="H23" s="172"/>
      <c r="I23" s="172"/>
      <c r="J23" s="172"/>
      <c r="K23" s="172"/>
      <c r="L23" s="172"/>
      <c r="M23" s="172"/>
      <c r="N23" s="172"/>
      <c r="O23" s="172"/>
      <c r="P23" s="172"/>
      <c r="Q23" s="172"/>
      <c r="R23" s="172"/>
      <c r="S23" s="172"/>
      <c r="T23" s="172"/>
      <c r="U23" s="172"/>
      <c r="V23" s="172"/>
      <c r="W23" s="172"/>
      <c r="X23" s="172"/>
      <c r="Y23" s="172"/>
      <c r="Z23" s="172"/>
      <c r="AA23" s="172"/>
      <c r="AB23" s="172"/>
      <c r="AC23" s="172"/>
      <c r="AD23" s="172"/>
      <c r="AE23" s="172"/>
      <c r="AF23" s="172"/>
      <c r="AG23" s="172"/>
      <c r="AH23" s="172"/>
      <c r="AI23" s="172"/>
      <c r="AJ23" s="172"/>
      <c r="AK23" s="172"/>
      <c r="AL23" s="172"/>
      <c r="AM23" s="172"/>
      <c r="AN23" s="172"/>
      <c r="AR23" s="16"/>
    </row>
    <row r="24" spans="2:71" ht="6.95" customHeight="1">
      <c r="B24" s="16"/>
      <c r="AR24" s="16"/>
    </row>
    <row r="25" spans="2:71" ht="6.95" customHeight="1">
      <c r="B25" s="16"/>
      <c r="D25" s="24"/>
      <c r="E25" s="24"/>
      <c r="F25" s="24"/>
      <c r="G25" s="24"/>
      <c r="H25" s="24"/>
      <c r="I25" s="24"/>
      <c r="J25" s="24"/>
      <c r="K25" s="24"/>
      <c r="L25" s="24"/>
      <c r="M25" s="24"/>
      <c r="N25" s="24"/>
      <c r="O25" s="24"/>
      <c r="P25" s="24"/>
      <c r="Q25" s="24"/>
      <c r="R25" s="24"/>
      <c r="S25" s="24"/>
      <c r="T25" s="24"/>
      <c r="U25" s="24"/>
      <c r="V25" s="24"/>
      <c r="W25" s="24"/>
      <c r="X25" s="24"/>
      <c r="Y25" s="24"/>
      <c r="Z25" s="24"/>
      <c r="AA25" s="24"/>
      <c r="AB25" s="24"/>
      <c r="AC25" s="24"/>
      <c r="AD25" s="24"/>
      <c r="AE25" s="24"/>
      <c r="AF25" s="24"/>
      <c r="AG25" s="24"/>
      <c r="AH25" s="24"/>
      <c r="AI25" s="24"/>
      <c r="AJ25" s="24"/>
      <c r="AK25" s="24"/>
      <c r="AL25" s="24"/>
      <c r="AM25" s="24"/>
      <c r="AN25" s="24"/>
      <c r="AO25" s="24"/>
      <c r="AR25" s="16"/>
    </row>
    <row r="26" spans="2:71" s="1" customFormat="1" ht="25.9" customHeight="1">
      <c r="B26" s="25"/>
      <c r="D26" s="26" t="s">
        <v>31</v>
      </c>
      <c r="E26" s="27"/>
      <c r="F26" s="27"/>
      <c r="G26" s="27"/>
      <c r="H26" s="27"/>
      <c r="I26" s="27"/>
      <c r="J26" s="27"/>
      <c r="K26" s="27"/>
      <c r="L26" s="27"/>
      <c r="M26" s="27"/>
      <c r="N26" s="27"/>
      <c r="O26" s="27"/>
      <c r="P26" s="27"/>
      <c r="Q26" s="27"/>
      <c r="R26" s="27"/>
      <c r="S26" s="27"/>
      <c r="T26" s="27"/>
      <c r="U26" s="27"/>
      <c r="V26" s="27"/>
      <c r="W26" s="27"/>
      <c r="X26" s="27"/>
      <c r="Y26" s="27"/>
      <c r="Z26" s="27"/>
      <c r="AA26" s="27"/>
      <c r="AB26" s="27"/>
      <c r="AC26" s="27"/>
      <c r="AD26" s="27"/>
      <c r="AE26" s="27"/>
      <c r="AF26" s="27"/>
      <c r="AG26" s="27"/>
      <c r="AH26" s="27"/>
      <c r="AI26" s="27"/>
      <c r="AJ26" s="27"/>
      <c r="AK26" s="173">
        <f>ROUND(AG94,2)</f>
        <v>0</v>
      </c>
      <c r="AL26" s="174"/>
      <c r="AM26" s="174"/>
      <c r="AN26" s="174"/>
      <c r="AO26" s="174"/>
      <c r="AR26" s="25"/>
    </row>
    <row r="27" spans="2:71" s="1" customFormat="1" ht="6.95" customHeight="1">
      <c r="B27" s="25"/>
      <c r="AR27" s="25"/>
    </row>
    <row r="28" spans="2:71" s="1" customFormat="1" ht="12.75">
      <c r="B28" s="25"/>
      <c r="L28" s="175" t="s">
        <v>32</v>
      </c>
      <c r="M28" s="175"/>
      <c r="N28" s="175"/>
      <c r="O28" s="175"/>
      <c r="P28" s="175"/>
      <c r="W28" s="175" t="s">
        <v>33</v>
      </c>
      <c r="X28" s="175"/>
      <c r="Y28" s="175"/>
      <c r="Z28" s="175"/>
      <c r="AA28" s="175"/>
      <c r="AB28" s="175"/>
      <c r="AC28" s="175"/>
      <c r="AD28" s="175"/>
      <c r="AE28" s="175"/>
      <c r="AK28" s="175" t="s">
        <v>34</v>
      </c>
      <c r="AL28" s="175"/>
      <c r="AM28" s="175"/>
      <c r="AN28" s="175"/>
      <c r="AO28" s="175"/>
      <c r="AR28" s="25"/>
    </row>
    <row r="29" spans="2:71" s="2" customFormat="1" ht="14.45" customHeight="1">
      <c r="B29" s="29"/>
      <c r="D29" s="22" t="s">
        <v>35</v>
      </c>
      <c r="F29" s="22" t="s">
        <v>36</v>
      </c>
      <c r="L29" s="178">
        <v>0.21</v>
      </c>
      <c r="M29" s="177"/>
      <c r="N29" s="177"/>
      <c r="O29" s="177"/>
      <c r="P29" s="177"/>
      <c r="W29" s="176">
        <f>ROUND(AZ94, 2)</f>
        <v>0</v>
      </c>
      <c r="X29" s="177"/>
      <c r="Y29" s="177"/>
      <c r="Z29" s="177"/>
      <c r="AA29" s="177"/>
      <c r="AB29" s="177"/>
      <c r="AC29" s="177"/>
      <c r="AD29" s="177"/>
      <c r="AE29" s="177"/>
      <c r="AK29" s="176">
        <f>ROUND(AV94, 2)</f>
        <v>0</v>
      </c>
      <c r="AL29" s="177"/>
      <c r="AM29" s="177"/>
      <c r="AN29" s="177"/>
      <c r="AO29" s="177"/>
      <c r="AR29" s="29"/>
    </row>
    <row r="30" spans="2:71" s="2" customFormat="1" ht="14.45" customHeight="1">
      <c r="B30" s="29"/>
      <c r="F30" s="22" t="s">
        <v>37</v>
      </c>
      <c r="L30" s="178">
        <v>0.15</v>
      </c>
      <c r="M30" s="177"/>
      <c r="N30" s="177"/>
      <c r="O30" s="177"/>
      <c r="P30" s="177"/>
      <c r="W30" s="176">
        <f>ROUND(BA94, 2)</f>
        <v>0</v>
      </c>
      <c r="X30" s="177"/>
      <c r="Y30" s="177"/>
      <c r="Z30" s="177"/>
      <c r="AA30" s="177"/>
      <c r="AB30" s="177"/>
      <c r="AC30" s="177"/>
      <c r="AD30" s="177"/>
      <c r="AE30" s="177"/>
      <c r="AK30" s="176">
        <f>ROUND(AW94, 2)</f>
        <v>0</v>
      </c>
      <c r="AL30" s="177"/>
      <c r="AM30" s="177"/>
      <c r="AN30" s="177"/>
      <c r="AO30" s="177"/>
      <c r="AR30" s="29"/>
    </row>
    <row r="31" spans="2:71" s="2" customFormat="1" ht="14.45" hidden="1" customHeight="1">
      <c r="B31" s="29"/>
      <c r="F31" s="22" t="s">
        <v>38</v>
      </c>
      <c r="L31" s="178">
        <v>0.21</v>
      </c>
      <c r="M31" s="177"/>
      <c r="N31" s="177"/>
      <c r="O31" s="177"/>
      <c r="P31" s="177"/>
      <c r="W31" s="176">
        <f>ROUND(BB94, 2)</f>
        <v>0</v>
      </c>
      <c r="X31" s="177"/>
      <c r="Y31" s="177"/>
      <c r="Z31" s="177"/>
      <c r="AA31" s="177"/>
      <c r="AB31" s="177"/>
      <c r="AC31" s="177"/>
      <c r="AD31" s="177"/>
      <c r="AE31" s="177"/>
      <c r="AK31" s="176">
        <v>0</v>
      </c>
      <c r="AL31" s="177"/>
      <c r="AM31" s="177"/>
      <c r="AN31" s="177"/>
      <c r="AO31" s="177"/>
      <c r="AR31" s="29"/>
    </row>
    <row r="32" spans="2:71" s="2" customFormat="1" ht="14.45" hidden="1" customHeight="1">
      <c r="B32" s="29"/>
      <c r="F32" s="22" t="s">
        <v>39</v>
      </c>
      <c r="L32" s="178">
        <v>0.15</v>
      </c>
      <c r="M32" s="177"/>
      <c r="N32" s="177"/>
      <c r="O32" s="177"/>
      <c r="P32" s="177"/>
      <c r="W32" s="176">
        <f>ROUND(BC94, 2)</f>
        <v>0</v>
      </c>
      <c r="X32" s="177"/>
      <c r="Y32" s="177"/>
      <c r="Z32" s="177"/>
      <c r="AA32" s="177"/>
      <c r="AB32" s="177"/>
      <c r="AC32" s="177"/>
      <c r="AD32" s="177"/>
      <c r="AE32" s="177"/>
      <c r="AK32" s="176">
        <v>0</v>
      </c>
      <c r="AL32" s="177"/>
      <c r="AM32" s="177"/>
      <c r="AN32" s="177"/>
      <c r="AO32" s="177"/>
      <c r="AR32" s="29"/>
    </row>
    <row r="33" spans="2:44" s="2" customFormat="1" ht="14.45" hidden="1" customHeight="1">
      <c r="B33" s="29"/>
      <c r="F33" s="22" t="s">
        <v>40</v>
      </c>
      <c r="L33" s="178">
        <v>0</v>
      </c>
      <c r="M33" s="177"/>
      <c r="N33" s="177"/>
      <c r="O33" s="177"/>
      <c r="P33" s="177"/>
      <c r="W33" s="176">
        <f>ROUND(BD94, 2)</f>
        <v>0</v>
      </c>
      <c r="X33" s="177"/>
      <c r="Y33" s="177"/>
      <c r="Z33" s="177"/>
      <c r="AA33" s="177"/>
      <c r="AB33" s="177"/>
      <c r="AC33" s="177"/>
      <c r="AD33" s="177"/>
      <c r="AE33" s="177"/>
      <c r="AK33" s="176">
        <v>0</v>
      </c>
      <c r="AL33" s="177"/>
      <c r="AM33" s="177"/>
      <c r="AN33" s="177"/>
      <c r="AO33" s="177"/>
      <c r="AR33" s="29"/>
    </row>
    <row r="34" spans="2:44" s="1" customFormat="1" ht="6.95" customHeight="1">
      <c r="B34" s="25"/>
      <c r="AR34" s="25"/>
    </row>
    <row r="35" spans="2:44" s="1" customFormat="1" ht="25.9" customHeight="1">
      <c r="B35" s="25"/>
      <c r="C35" s="30"/>
      <c r="D35" s="31" t="s">
        <v>41</v>
      </c>
      <c r="E35" s="32"/>
      <c r="F35" s="32"/>
      <c r="G35" s="32"/>
      <c r="H35" s="32"/>
      <c r="I35" s="32"/>
      <c r="J35" s="32"/>
      <c r="K35" s="32"/>
      <c r="L35" s="32"/>
      <c r="M35" s="32"/>
      <c r="N35" s="32"/>
      <c r="O35" s="32"/>
      <c r="P35" s="32"/>
      <c r="Q35" s="32"/>
      <c r="R35" s="32"/>
      <c r="S35" s="32"/>
      <c r="T35" s="33" t="s">
        <v>42</v>
      </c>
      <c r="U35" s="32"/>
      <c r="V35" s="32"/>
      <c r="W35" s="32"/>
      <c r="X35" s="179" t="s">
        <v>43</v>
      </c>
      <c r="Y35" s="180"/>
      <c r="Z35" s="180"/>
      <c r="AA35" s="180"/>
      <c r="AB35" s="180"/>
      <c r="AC35" s="32"/>
      <c r="AD35" s="32"/>
      <c r="AE35" s="32"/>
      <c r="AF35" s="32"/>
      <c r="AG35" s="32"/>
      <c r="AH35" s="32"/>
      <c r="AI35" s="32"/>
      <c r="AJ35" s="32"/>
      <c r="AK35" s="181">
        <f>SUM(AK26:AK33)</f>
        <v>0</v>
      </c>
      <c r="AL35" s="180"/>
      <c r="AM35" s="180"/>
      <c r="AN35" s="180"/>
      <c r="AO35" s="182"/>
      <c r="AP35" s="30"/>
      <c r="AQ35" s="30"/>
      <c r="AR35" s="25"/>
    </row>
    <row r="36" spans="2:44" s="1" customFormat="1" ht="6.95" customHeight="1">
      <c r="B36" s="25"/>
      <c r="AR36" s="25"/>
    </row>
    <row r="37" spans="2:44" s="1" customFormat="1" ht="14.45" customHeight="1">
      <c r="B37" s="25"/>
      <c r="AR37" s="25"/>
    </row>
    <row r="38" spans="2:44" ht="14.45" customHeight="1">
      <c r="B38" s="16"/>
      <c r="AR38" s="16"/>
    </row>
    <row r="39" spans="2:44" ht="14.45" customHeight="1">
      <c r="B39" s="16"/>
      <c r="AR39" s="16"/>
    </row>
    <row r="40" spans="2:44" ht="14.45" customHeight="1">
      <c r="B40" s="16"/>
      <c r="AR40" s="16"/>
    </row>
    <row r="41" spans="2:44" ht="14.45" customHeight="1">
      <c r="B41" s="16"/>
      <c r="AR41" s="16"/>
    </row>
    <row r="42" spans="2:44" ht="14.45" customHeight="1">
      <c r="B42" s="16"/>
      <c r="AR42" s="16"/>
    </row>
    <row r="43" spans="2:44" ht="14.45" customHeight="1">
      <c r="B43" s="16"/>
      <c r="AR43" s="16"/>
    </row>
    <row r="44" spans="2:44" ht="14.45" customHeight="1">
      <c r="B44" s="16"/>
      <c r="AR44" s="16"/>
    </row>
    <row r="45" spans="2:44" ht="14.45" customHeight="1">
      <c r="B45" s="16"/>
      <c r="AR45" s="16"/>
    </row>
    <row r="46" spans="2:44" ht="14.45" customHeight="1">
      <c r="B46" s="16"/>
      <c r="AR46" s="16"/>
    </row>
    <row r="47" spans="2:44" ht="14.45" customHeight="1">
      <c r="B47" s="16"/>
      <c r="AR47" s="16"/>
    </row>
    <row r="48" spans="2:44" ht="14.45" customHeight="1">
      <c r="B48" s="16"/>
      <c r="AR48" s="16"/>
    </row>
    <row r="49" spans="2:44" s="1" customFormat="1" ht="14.45" customHeight="1">
      <c r="B49" s="25"/>
      <c r="D49" s="34" t="s">
        <v>44</v>
      </c>
      <c r="E49" s="35"/>
      <c r="F49" s="35"/>
      <c r="G49" s="35"/>
      <c r="H49" s="35"/>
      <c r="I49" s="35"/>
      <c r="J49" s="35"/>
      <c r="K49" s="35"/>
      <c r="L49" s="35"/>
      <c r="M49" s="35"/>
      <c r="N49" s="35"/>
      <c r="O49" s="35"/>
      <c r="P49" s="35"/>
      <c r="Q49" s="35"/>
      <c r="R49" s="35"/>
      <c r="S49" s="35"/>
      <c r="T49" s="35"/>
      <c r="U49" s="35"/>
      <c r="V49" s="35"/>
      <c r="W49" s="35"/>
      <c r="X49" s="35"/>
      <c r="Y49" s="35"/>
      <c r="Z49" s="35"/>
      <c r="AA49" s="35"/>
      <c r="AB49" s="35"/>
      <c r="AC49" s="35"/>
      <c r="AD49" s="35"/>
      <c r="AE49" s="35"/>
      <c r="AF49" s="35"/>
      <c r="AG49" s="35"/>
      <c r="AH49" s="34" t="s">
        <v>45</v>
      </c>
      <c r="AI49" s="35"/>
      <c r="AJ49" s="35"/>
      <c r="AK49" s="35"/>
      <c r="AL49" s="35"/>
      <c r="AM49" s="35"/>
      <c r="AN49" s="35"/>
      <c r="AO49" s="35"/>
      <c r="AR49" s="25"/>
    </row>
    <row r="50" spans="2:44" ht="11.25">
      <c r="B50" s="16"/>
      <c r="AR50" s="16"/>
    </row>
    <row r="51" spans="2:44" ht="11.25">
      <c r="B51" s="16"/>
      <c r="AR51" s="16"/>
    </row>
    <row r="52" spans="2:44" ht="11.25">
      <c r="B52" s="16"/>
      <c r="AR52" s="16"/>
    </row>
    <row r="53" spans="2:44" ht="11.25">
      <c r="B53" s="16"/>
      <c r="AR53" s="16"/>
    </row>
    <row r="54" spans="2:44" ht="11.25">
      <c r="B54" s="16"/>
      <c r="AR54" s="16"/>
    </row>
    <row r="55" spans="2:44" ht="11.25">
      <c r="B55" s="16"/>
      <c r="AR55" s="16"/>
    </row>
    <row r="56" spans="2:44" ht="11.25">
      <c r="B56" s="16"/>
      <c r="AR56" s="16"/>
    </row>
    <row r="57" spans="2:44" ht="11.25">
      <c r="B57" s="16"/>
      <c r="AR57" s="16"/>
    </row>
    <row r="58" spans="2:44" ht="11.25">
      <c r="B58" s="16"/>
      <c r="AR58" s="16"/>
    </row>
    <row r="59" spans="2:44" ht="11.25">
      <c r="B59" s="16"/>
      <c r="AR59" s="16"/>
    </row>
    <row r="60" spans="2:44" s="1" customFormat="1" ht="12.75">
      <c r="B60" s="25"/>
      <c r="D60" s="36" t="s">
        <v>46</v>
      </c>
      <c r="E60" s="27"/>
      <c r="F60" s="27"/>
      <c r="G60" s="27"/>
      <c r="H60" s="27"/>
      <c r="I60" s="27"/>
      <c r="J60" s="27"/>
      <c r="K60" s="27"/>
      <c r="L60" s="27"/>
      <c r="M60" s="27"/>
      <c r="N60" s="27"/>
      <c r="O60" s="27"/>
      <c r="P60" s="27"/>
      <c r="Q60" s="27"/>
      <c r="R60" s="27"/>
      <c r="S60" s="27"/>
      <c r="T60" s="27"/>
      <c r="U60" s="27"/>
      <c r="V60" s="36" t="s">
        <v>47</v>
      </c>
      <c r="W60" s="27"/>
      <c r="X60" s="27"/>
      <c r="Y60" s="27"/>
      <c r="Z60" s="27"/>
      <c r="AA60" s="27"/>
      <c r="AB60" s="27"/>
      <c r="AC60" s="27"/>
      <c r="AD60" s="27"/>
      <c r="AE60" s="27"/>
      <c r="AF60" s="27"/>
      <c r="AG60" s="27"/>
      <c r="AH60" s="36" t="s">
        <v>46</v>
      </c>
      <c r="AI60" s="27"/>
      <c r="AJ60" s="27"/>
      <c r="AK60" s="27"/>
      <c r="AL60" s="27"/>
      <c r="AM60" s="36" t="s">
        <v>47</v>
      </c>
      <c r="AN60" s="27"/>
      <c r="AO60" s="27"/>
      <c r="AR60" s="25"/>
    </row>
    <row r="61" spans="2:44" ht="11.25">
      <c r="B61" s="16"/>
      <c r="AR61" s="16"/>
    </row>
    <row r="62" spans="2:44" ht="11.25">
      <c r="B62" s="16"/>
      <c r="AR62" s="16"/>
    </row>
    <row r="63" spans="2:44" ht="11.25">
      <c r="B63" s="16"/>
      <c r="AR63" s="16"/>
    </row>
    <row r="64" spans="2:44" s="1" customFormat="1" ht="12.75">
      <c r="B64" s="25"/>
      <c r="D64" s="34" t="s">
        <v>48</v>
      </c>
      <c r="E64" s="35"/>
      <c r="F64" s="35"/>
      <c r="G64" s="35"/>
      <c r="H64" s="35"/>
      <c r="I64" s="35"/>
      <c r="J64" s="35"/>
      <c r="K64" s="35"/>
      <c r="L64" s="35"/>
      <c r="M64" s="35"/>
      <c r="N64" s="35"/>
      <c r="O64" s="35"/>
      <c r="P64" s="35"/>
      <c r="Q64" s="35"/>
      <c r="R64" s="35"/>
      <c r="S64" s="35"/>
      <c r="T64" s="35"/>
      <c r="U64" s="35"/>
      <c r="V64" s="35"/>
      <c r="W64" s="35"/>
      <c r="X64" s="35"/>
      <c r="Y64" s="35"/>
      <c r="Z64" s="35"/>
      <c r="AA64" s="35"/>
      <c r="AB64" s="35"/>
      <c r="AC64" s="35"/>
      <c r="AD64" s="35"/>
      <c r="AE64" s="35"/>
      <c r="AF64" s="35"/>
      <c r="AG64" s="35"/>
      <c r="AH64" s="34" t="s">
        <v>49</v>
      </c>
      <c r="AI64" s="35"/>
      <c r="AJ64" s="35"/>
      <c r="AK64" s="35"/>
      <c r="AL64" s="35"/>
      <c r="AM64" s="35"/>
      <c r="AN64" s="35"/>
      <c r="AO64" s="35"/>
      <c r="AR64" s="25"/>
    </row>
    <row r="65" spans="2:44" ht="11.25">
      <c r="B65" s="16"/>
      <c r="AR65" s="16"/>
    </row>
    <row r="66" spans="2:44" ht="11.25">
      <c r="B66" s="16"/>
      <c r="AR66" s="16"/>
    </row>
    <row r="67" spans="2:44" ht="11.25">
      <c r="B67" s="16"/>
      <c r="AR67" s="16"/>
    </row>
    <row r="68" spans="2:44" ht="11.25">
      <c r="B68" s="16"/>
      <c r="AR68" s="16"/>
    </row>
    <row r="69" spans="2:44" ht="11.25">
      <c r="B69" s="16"/>
      <c r="AR69" s="16"/>
    </row>
    <row r="70" spans="2:44" ht="11.25">
      <c r="B70" s="16"/>
      <c r="AR70" s="16"/>
    </row>
    <row r="71" spans="2:44" ht="11.25">
      <c r="B71" s="16"/>
      <c r="AR71" s="16"/>
    </row>
    <row r="72" spans="2:44" ht="11.25">
      <c r="B72" s="16"/>
      <c r="AR72" s="16"/>
    </row>
    <row r="73" spans="2:44" ht="11.25">
      <c r="B73" s="16"/>
      <c r="AR73" s="16"/>
    </row>
    <row r="74" spans="2:44" ht="11.25">
      <c r="B74" s="16"/>
      <c r="AR74" s="16"/>
    </row>
    <row r="75" spans="2:44" s="1" customFormat="1" ht="12.75">
      <c r="B75" s="25"/>
      <c r="D75" s="36" t="s">
        <v>46</v>
      </c>
      <c r="E75" s="27"/>
      <c r="F75" s="27"/>
      <c r="G75" s="27"/>
      <c r="H75" s="27"/>
      <c r="I75" s="27"/>
      <c r="J75" s="27"/>
      <c r="K75" s="27"/>
      <c r="L75" s="27"/>
      <c r="M75" s="27"/>
      <c r="N75" s="27"/>
      <c r="O75" s="27"/>
      <c r="P75" s="27"/>
      <c r="Q75" s="27"/>
      <c r="R75" s="27"/>
      <c r="S75" s="27"/>
      <c r="T75" s="27"/>
      <c r="U75" s="27"/>
      <c r="V75" s="36" t="s">
        <v>47</v>
      </c>
      <c r="W75" s="27"/>
      <c r="X75" s="27"/>
      <c r="Y75" s="27"/>
      <c r="Z75" s="27"/>
      <c r="AA75" s="27"/>
      <c r="AB75" s="27"/>
      <c r="AC75" s="27"/>
      <c r="AD75" s="27"/>
      <c r="AE75" s="27"/>
      <c r="AF75" s="27"/>
      <c r="AG75" s="27"/>
      <c r="AH75" s="36" t="s">
        <v>46</v>
      </c>
      <c r="AI75" s="27"/>
      <c r="AJ75" s="27"/>
      <c r="AK75" s="27"/>
      <c r="AL75" s="27"/>
      <c r="AM75" s="36" t="s">
        <v>47</v>
      </c>
      <c r="AN75" s="27"/>
      <c r="AO75" s="27"/>
      <c r="AR75" s="25"/>
    </row>
    <row r="76" spans="2:44" s="1" customFormat="1" ht="11.25">
      <c r="B76" s="25"/>
      <c r="AR76" s="25"/>
    </row>
    <row r="77" spans="2:44" s="1" customFormat="1" ht="6.95" customHeight="1">
      <c r="B77" s="37"/>
      <c r="C77" s="38"/>
      <c r="D77" s="38"/>
      <c r="E77" s="38"/>
      <c r="F77" s="38"/>
      <c r="G77" s="38"/>
      <c r="H77" s="38"/>
      <c r="I77" s="38"/>
      <c r="J77" s="38"/>
      <c r="K77" s="38"/>
      <c r="L77" s="38"/>
      <c r="M77" s="38"/>
      <c r="N77" s="38"/>
      <c r="O77" s="38"/>
      <c r="P77" s="38"/>
      <c r="Q77" s="38"/>
      <c r="R77" s="38"/>
      <c r="S77" s="38"/>
      <c r="T77" s="38"/>
      <c r="U77" s="38"/>
      <c r="V77" s="38"/>
      <c r="W77" s="38"/>
      <c r="X77" s="38"/>
      <c r="Y77" s="38"/>
      <c r="Z77" s="38"/>
      <c r="AA77" s="38"/>
      <c r="AB77" s="38"/>
      <c r="AC77" s="38"/>
      <c r="AD77" s="38"/>
      <c r="AE77" s="38"/>
      <c r="AF77" s="38"/>
      <c r="AG77" s="38"/>
      <c r="AH77" s="38"/>
      <c r="AI77" s="38"/>
      <c r="AJ77" s="38"/>
      <c r="AK77" s="38"/>
      <c r="AL77" s="38"/>
      <c r="AM77" s="38"/>
      <c r="AN77" s="38"/>
      <c r="AO77" s="38"/>
      <c r="AP77" s="38"/>
      <c r="AQ77" s="38"/>
      <c r="AR77" s="25"/>
    </row>
    <row r="81" spans="1:90" s="1" customFormat="1" ht="6.95" customHeight="1">
      <c r="B81" s="39"/>
      <c r="C81" s="40"/>
      <c r="D81" s="40"/>
      <c r="E81" s="40"/>
      <c r="F81" s="40"/>
      <c r="G81" s="40"/>
      <c r="H81" s="40"/>
      <c r="I81" s="40"/>
      <c r="J81" s="40"/>
      <c r="K81" s="40"/>
      <c r="L81" s="40"/>
      <c r="M81" s="40"/>
      <c r="N81" s="40"/>
      <c r="O81" s="40"/>
      <c r="P81" s="40"/>
      <c r="Q81" s="40"/>
      <c r="R81" s="40"/>
      <c r="S81" s="40"/>
      <c r="T81" s="40"/>
      <c r="U81" s="40"/>
      <c r="V81" s="40"/>
      <c r="W81" s="40"/>
      <c r="X81" s="40"/>
      <c r="Y81" s="40"/>
      <c r="Z81" s="40"/>
      <c r="AA81" s="40"/>
      <c r="AB81" s="40"/>
      <c r="AC81" s="40"/>
      <c r="AD81" s="40"/>
      <c r="AE81" s="40"/>
      <c r="AF81" s="40"/>
      <c r="AG81" s="40"/>
      <c r="AH81" s="40"/>
      <c r="AI81" s="40"/>
      <c r="AJ81" s="40"/>
      <c r="AK81" s="40"/>
      <c r="AL81" s="40"/>
      <c r="AM81" s="40"/>
      <c r="AN81" s="40"/>
      <c r="AO81" s="40"/>
      <c r="AP81" s="40"/>
      <c r="AQ81" s="40"/>
      <c r="AR81" s="25"/>
    </row>
    <row r="82" spans="1:90" s="1" customFormat="1" ht="24.95" customHeight="1">
      <c r="B82" s="25"/>
      <c r="C82" s="17" t="s">
        <v>50</v>
      </c>
      <c r="AR82" s="25"/>
    </row>
    <row r="83" spans="1:90" s="1" customFormat="1" ht="6.95" customHeight="1">
      <c r="B83" s="25"/>
      <c r="AR83" s="25"/>
    </row>
    <row r="84" spans="1:90" s="3" customFormat="1" ht="12" customHeight="1">
      <c r="B84" s="41"/>
      <c r="C84" s="22" t="s">
        <v>12</v>
      </c>
      <c r="L84" s="3" t="str">
        <f>K5</f>
        <v>970</v>
      </c>
      <c r="AR84" s="41"/>
    </row>
    <row r="85" spans="1:90" s="4" customFormat="1" ht="36.950000000000003" customHeight="1">
      <c r="B85" s="42"/>
      <c r="C85" s="43" t="s">
        <v>14</v>
      </c>
      <c r="L85" s="149" t="str">
        <f>K6</f>
        <v>4 kontejnerová stanoviště u Jitřenky, Chomutov - stanoviště č.4</v>
      </c>
      <c r="M85" s="150"/>
      <c r="N85" s="150"/>
      <c r="O85" s="150"/>
      <c r="P85" s="150"/>
      <c r="Q85" s="150"/>
      <c r="R85" s="150"/>
      <c r="S85" s="150"/>
      <c r="T85" s="150"/>
      <c r="U85" s="150"/>
      <c r="V85" s="150"/>
      <c r="W85" s="150"/>
      <c r="X85" s="150"/>
      <c r="Y85" s="150"/>
      <c r="Z85" s="150"/>
      <c r="AA85" s="150"/>
      <c r="AB85" s="150"/>
      <c r="AC85" s="150"/>
      <c r="AD85" s="150"/>
      <c r="AE85" s="150"/>
      <c r="AF85" s="150"/>
      <c r="AG85" s="150"/>
      <c r="AH85" s="150"/>
      <c r="AI85" s="150"/>
      <c r="AJ85" s="150"/>
      <c r="AK85" s="150"/>
      <c r="AL85" s="150"/>
      <c r="AM85" s="150"/>
      <c r="AN85" s="150"/>
      <c r="AO85" s="150"/>
      <c r="AR85" s="42"/>
    </row>
    <row r="86" spans="1:90" s="1" customFormat="1" ht="6.95" customHeight="1">
      <c r="B86" s="25"/>
      <c r="AR86" s="25"/>
    </row>
    <row r="87" spans="1:90" s="1" customFormat="1" ht="12" customHeight="1">
      <c r="B87" s="25"/>
      <c r="C87" s="22" t="s">
        <v>18</v>
      </c>
      <c r="L87" s="44" t="str">
        <f>IF(K8="","",K8)</f>
        <v xml:space="preserve"> </v>
      </c>
      <c r="AI87" s="22" t="s">
        <v>20</v>
      </c>
      <c r="AM87" s="151" t="str">
        <f>IF(AN8= "","",AN8)</f>
        <v>21. 5. 2021</v>
      </c>
      <c r="AN87" s="151"/>
      <c r="AR87" s="25"/>
    </row>
    <row r="88" spans="1:90" s="1" customFormat="1" ht="6.95" customHeight="1">
      <c r="B88" s="25"/>
      <c r="AR88" s="25"/>
    </row>
    <row r="89" spans="1:90" s="1" customFormat="1" ht="15.2" customHeight="1">
      <c r="B89" s="25"/>
      <c r="C89" s="22" t="s">
        <v>22</v>
      </c>
      <c r="L89" s="3" t="str">
        <f>IF(E11= "","",E11)</f>
        <v>STATUTÁRNÍ MĚSTO CHOMUTOV</v>
      </c>
      <c r="AI89" s="22" t="s">
        <v>27</v>
      </c>
      <c r="AM89" s="152" t="str">
        <f>IF(E17="","",E17)</f>
        <v xml:space="preserve"> </v>
      </c>
      <c r="AN89" s="153"/>
      <c r="AO89" s="153"/>
      <c r="AP89" s="153"/>
      <c r="AR89" s="25"/>
      <c r="AS89" s="154" t="s">
        <v>51</v>
      </c>
      <c r="AT89" s="155"/>
      <c r="AU89" s="46"/>
      <c r="AV89" s="46"/>
      <c r="AW89" s="46"/>
      <c r="AX89" s="46"/>
      <c r="AY89" s="46"/>
      <c r="AZ89" s="46"/>
      <c r="BA89" s="46"/>
      <c r="BB89" s="46"/>
      <c r="BC89" s="46"/>
      <c r="BD89" s="47"/>
    </row>
    <row r="90" spans="1:90" s="1" customFormat="1" ht="15.2" customHeight="1">
      <c r="B90" s="25"/>
      <c r="C90" s="22" t="s">
        <v>26</v>
      </c>
      <c r="L90" s="3" t="str">
        <f>IF(E14="","",E14)</f>
        <v xml:space="preserve"> </v>
      </c>
      <c r="AI90" s="22" t="s">
        <v>29</v>
      </c>
      <c r="AM90" s="152" t="str">
        <f>IF(E20="","",E20)</f>
        <v xml:space="preserve"> </v>
      </c>
      <c r="AN90" s="153"/>
      <c r="AO90" s="153"/>
      <c r="AP90" s="153"/>
      <c r="AR90" s="25"/>
      <c r="AS90" s="156"/>
      <c r="AT90" s="157"/>
      <c r="AU90" s="48"/>
      <c r="AV90" s="48"/>
      <c r="AW90" s="48"/>
      <c r="AX90" s="48"/>
      <c r="AY90" s="48"/>
      <c r="AZ90" s="48"/>
      <c r="BA90" s="48"/>
      <c r="BB90" s="48"/>
      <c r="BC90" s="48"/>
      <c r="BD90" s="49"/>
    </row>
    <row r="91" spans="1:90" s="1" customFormat="1" ht="10.9" customHeight="1">
      <c r="B91" s="25"/>
      <c r="AR91" s="25"/>
      <c r="AS91" s="156"/>
      <c r="AT91" s="157"/>
      <c r="AU91" s="48"/>
      <c r="AV91" s="48"/>
      <c r="AW91" s="48"/>
      <c r="AX91" s="48"/>
      <c r="AY91" s="48"/>
      <c r="AZ91" s="48"/>
      <c r="BA91" s="48"/>
      <c r="BB91" s="48"/>
      <c r="BC91" s="48"/>
      <c r="BD91" s="49"/>
    </row>
    <row r="92" spans="1:90" s="1" customFormat="1" ht="29.25" customHeight="1">
      <c r="B92" s="25"/>
      <c r="C92" s="158" t="s">
        <v>52</v>
      </c>
      <c r="D92" s="159"/>
      <c r="E92" s="159"/>
      <c r="F92" s="159"/>
      <c r="G92" s="159"/>
      <c r="H92" s="50"/>
      <c r="I92" s="160" t="s">
        <v>53</v>
      </c>
      <c r="J92" s="159"/>
      <c r="K92" s="159"/>
      <c r="L92" s="159"/>
      <c r="M92" s="159"/>
      <c r="N92" s="159"/>
      <c r="O92" s="159"/>
      <c r="P92" s="159"/>
      <c r="Q92" s="159"/>
      <c r="R92" s="159"/>
      <c r="S92" s="159"/>
      <c r="T92" s="159"/>
      <c r="U92" s="159"/>
      <c r="V92" s="159"/>
      <c r="W92" s="159"/>
      <c r="X92" s="159"/>
      <c r="Y92" s="159"/>
      <c r="Z92" s="159"/>
      <c r="AA92" s="159"/>
      <c r="AB92" s="159"/>
      <c r="AC92" s="159"/>
      <c r="AD92" s="159"/>
      <c r="AE92" s="159"/>
      <c r="AF92" s="159"/>
      <c r="AG92" s="161" t="s">
        <v>54</v>
      </c>
      <c r="AH92" s="159"/>
      <c r="AI92" s="159"/>
      <c r="AJ92" s="159"/>
      <c r="AK92" s="159"/>
      <c r="AL92" s="159"/>
      <c r="AM92" s="159"/>
      <c r="AN92" s="160" t="s">
        <v>55</v>
      </c>
      <c r="AO92" s="159"/>
      <c r="AP92" s="162"/>
      <c r="AQ92" s="51" t="s">
        <v>56</v>
      </c>
      <c r="AR92" s="25"/>
      <c r="AS92" s="52" t="s">
        <v>57</v>
      </c>
      <c r="AT92" s="53" t="s">
        <v>58</v>
      </c>
      <c r="AU92" s="53" t="s">
        <v>59</v>
      </c>
      <c r="AV92" s="53" t="s">
        <v>60</v>
      </c>
      <c r="AW92" s="53" t="s">
        <v>61</v>
      </c>
      <c r="AX92" s="53" t="s">
        <v>62</v>
      </c>
      <c r="AY92" s="53" t="s">
        <v>63</v>
      </c>
      <c r="AZ92" s="53" t="s">
        <v>64</v>
      </c>
      <c r="BA92" s="53" t="s">
        <v>65</v>
      </c>
      <c r="BB92" s="53" t="s">
        <v>66</v>
      </c>
      <c r="BC92" s="53" t="s">
        <v>67</v>
      </c>
      <c r="BD92" s="54" t="s">
        <v>68</v>
      </c>
    </row>
    <row r="93" spans="1:90" s="1" customFormat="1" ht="10.9" customHeight="1">
      <c r="B93" s="25"/>
      <c r="AR93" s="25"/>
      <c r="AS93" s="55"/>
      <c r="AT93" s="46"/>
      <c r="AU93" s="46"/>
      <c r="AV93" s="46"/>
      <c r="AW93" s="46"/>
      <c r="AX93" s="46"/>
      <c r="AY93" s="46"/>
      <c r="AZ93" s="46"/>
      <c r="BA93" s="46"/>
      <c r="BB93" s="46"/>
      <c r="BC93" s="46"/>
      <c r="BD93" s="47"/>
    </row>
    <row r="94" spans="1:90" s="5" customFormat="1" ht="32.450000000000003" customHeight="1">
      <c r="B94" s="56"/>
      <c r="C94" s="57" t="s">
        <v>69</v>
      </c>
      <c r="D94" s="58"/>
      <c r="E94" s="58"/>
      <c r="F94" s="58"/>
      <c r="G94" s="58"/>
      <c r="H94" s="58"/>
      <c r="I94" s="58"/>
      <c r="J94" s="58"/>
      <c r="K94" s="58"/>
      <c r="L94" s="58"/>
      <c r="M94" s="58"/>
      <c r="N94" s="58"/>
      <c r="O94" s="58"/>
      <c r="P94" s="58"/>
      <c r="Q94" s="58"/>
      <c r="R94" s="58"/>
      <c r="S94" s="58"/>
      <c r="T94" s="58"/>
      <c r="U94" s="58"/>
      <c r="V94" s="58"/>
      <c r="W94" s="58"/>
      <c r="X94" s="58"/>
      <c r="Y94" s="58"/>
      <c r="Z94" s="58"/>
      <c r="AA94" s="58"/>
      <c r="AB94" s="58"/>
      <c r="AC94" s="58"/>
      <c r="AD94" s="58"/>
      <c r="AE94" s="58"/>
      <c r="AF94" s="58"/>
      <c r="AG94" s="166">
        <f>ROUND(AG95,2)</f>
        <v>0</v>
      </c>
      <c r="AH94" s="166"/>
      <c r="AI94" s="166"/>
      <c r="AJ94" s="166"/>
      <c r="AK94" s="166"/>
      <c r="AL94" s="166"/>
      <c r="AM94" s="166"/>
      <c r="AN94" s="167">
        <f>SUM(AG94,AT94)</f>
        <v>0</v>
      </c>
      <c r="AO94" s="167"/>
      <c r="AP94" s="167"/>
      <c r="AQ94" s="60" t="s">
        <v>1</v>
      </c>
      <c r="AR94" s="56"/>
      <c r="AS94" s="61">
        <f>ROUND(AS95,2)</f>
        <v>0</v>
      </c>
      <c r="AT94" s="62">
        <f>ROUND(SUM(AV94:AW94),2)</f>
        <v>0</v>
      </c>
      <c r="AU94" s="63">
        <f>ROUND(AU95,5)</f>
        <v>160.07731000000001</v>
      </c>
      <c r="AV94" s="62">
        <f>ROUND(AZ94*L29,2)</f>
        <v>0</v>
      </c>
      <c r="AW94" s="62">
        <f>ROUND(BA94*L30,2)</f>
        <v>0</v>
      </c>
      <c r="AX94" s="62">
        <f>ROUND(BB94*L29,2)</f>
        <v>0</v>
      </c>
      <c r="AY94" s="62">
        <f>ROUND(BC94*L30,2)</f>
        <v>0</v>
      </c>
      <c r="AZ94" s="62">
        <f>ROUND(AZ95,2)</f>
        <v>0</v>
      </c>
      <c r="BA94" s="62">
        <f>ROUND(BA95,2)</f>
        <v>0</v>
      </c>
      <c r="BB94" s="62">
        <f>ROUND(BB95,2)</f>
        <v>0</v>
      </c>
      <c r="BC94" s="62">
        <f>ROUND(BC95,2)</f>
        <v>0</v>
      </c>
      <c r="BD94" s="64">
        <f>ROUND(BD95,2)</f>
        <v>0</v>
      </c>
      <c r="BS94" s="65" t="s">
        <v>70</v>
      </c>
      <c r="BT94" s="65" t="s">
        <v>71</v>
      </c>
      <c r="BV94" s="65" t="s">
        <v>72</v>
      </c>
      <c r="BW94" s="65" t="s">
        <v>4</v>
      </c>
      <c r="BX94" s="65" t="s">
        <v>73</v>
      </c>
      <c r="CL94" s="65" t="s">
        <v>1</v>
      </c>
    </row>
    <row r="95" spans="1:90" s="6" customFormat="1" ht="27" customHeight="1">
      <c r="A95" s="66" t="s">
        <v>74</v>
      </c>
      <c r="B95" s="67"/>
      <c r="C95" s="68"/>
      <c r="D95" s="165" t="s">
        <v>13</v>
      </c>
      <c r="E95" s="165"/>
      <c r="F95" s="165"/>
      <c r="G95" s="165"/>
      <c r="H95" s="165"/>
      <c r="I95" s="69"/>
      <c r="J95" s="165" t="s">
        <v>15</v>
      </c>
      <c r="K95" s="165"/>
      <c r="L95" s="165"/>
      <c r="M95" s="165"/>
      <c r="N95" s="165"/>
      <c r="O95" s="165"/>
      <c r="P95" s="165"/>
      <c r="Q95" s="165"/>
      <c r="R95" s="165"/>
      <c r="S95" s="165"/>
      <c r="T95" s="165"/>
      <c r="U95" s="165"/>
      <c r="V95" s="165"/>
      <c r="W95" s="165"/>
      <c r="X95" s="165"/>
      <c r="Y95" s="165"/>
      <c r="Z95" s="165"/>
      <c r="AA95" s="165"/>
      <c r="AB95" s="165"/>
      <c r="AC95" s="165"/>
      <c r="AD95" s="165"/>
      <c r="AE95" s="165"/>
      <c r="AF95" s="165"/>
      <c r="AG95" s="163">
        <f>'970 - 4 kontejnerová stan...'!J28</f>
        <v>0</v>
      </c>
      <c r="AH95" s="164"/>
      <c r="AI95" s="164"/>
      <c r="AJ95" s="164"/>
      <c r="AK95" s="164"/>
      <c r="AL95" s="164"/>
      <c r="AM95" s="164"/>
      <c r="AN95" s="163">
        <f>SUM(AG95,AT95)</f>
        <v>0</v>
      </c>
      <c r="AO95" s="164"/>
      <c r="AP95" s="164"/>
      <c r="AQ95" s="70" t="s">
        <v>75</v>
      </c>
      <c r="AR95" s="67"/>
      <c r="AS95" s="71">
        <v>0</v>
      </c>
      <c r="AT95" s="72">
        <f>ROUND(SUM(AV95:AW95),2)</f>
        <v>0</v>
      </c>
      <c r="AU95" s="73">
        <f>'970 - 4 kontejnerová stan...'!P127</f>
        <v>160.07731100000001</v>
      </c>
      <c r="AV95" s="72">
        <f>'970 - 4 kontejnerová stan...'!J31</f>
        <v>0</v>
      </c>
      <c r="AW95" s="72">
        <f>'970 - 4 kontejnerová stan...'!J32</f>
        <v>0</v>
      </c>
      <c r="AX95" s="72">
        <f>'970 - 4 kontejnerová stan...'!J33</f>
        <v>0</v>
      </c>
      <c r="AY95" s="72">
        <f>'970 - 4 kontejnerová stan...'!J34</f>
        <v>0</v>
      </c>
      <c r="AZ95" s="72">
        <f>'970 - 4 kontejnerová stan...'!F31</f>
        <v>0</v>
      </c>
      <c r="BA95" s="72">
        <f>'970 - 4 kontejnerová stan...'!F32</f>
        <v>0</v>
      </c>
      <c r="BB95" s="72">
        <f>'970 - 4 kontejnerová stan...'!F33</f>
        <v>0</v>
      </c>
      <c r="BC95" s="72">
        <f>'970 - 4 kontejnerová stan...'!F34</f>
        <v>0</v>
      </c>
      <c r="BD95" s="74">
        <f>'970 - 4 kontejnerová stan...'!F35</f>
        <v>0</v>
      </c>
      <c r="BT95" s="75" t="s">
        <v>76</v>
      </c>
      <c r="BU95" s="75" t="s">
        <v>77</v>
      </c>
      <c r="BV95" s="75" t="s">
        <v>72</v>
      </c>
      <c r="BW95" s="75" t="s">
        <v>4</v>
      </c>
      <c r="BX95" s="75" t="s">
        <v>73</v>
      </c>
      <c r="CL95" s="75" t="s">
        <v>1</v>
      </c>
    </row>
    <row r="96" spans="1:90" s="1" customFormat="1" ht="30" customHeight="1">
      <c r="B96" s="25"/>
      <c r="AR96" s="25"/>
    </row>
    <row r="97" spans="2:44" s="1" customFormat="1" ht="6.95" customHeight="1">
      <c r="B97" s="37"/>
      <c r="C97" s="38"/>
      <c r="D97" s="38"/>
      <c r="E97" s="38"/>
      <c r="F97" s="38"/>
      <c r="G97" s="38"/>
      <c r="H97" s="38"/>
      <c r="I97" s="38"/>
      <c r="J97" s="38"/>
      <c r="K97" s="38"/>
      <c r="L97" s="38"/>
      <c r="M97" s="38"/>
      <c r="N97" s="38"/>
      <c r="O97" s="38"/>
      <c r="P97" s="38"/>
      <c r="Q97" s="38"/>
      <c r="R97" s="38"/>
      <c r="S97" s="38"/>
      <c r="T97" s="38"/>
      <c r="U97" s="38"/>
      <c r="V97" s="38"/>
      <c r="W97" s="38"/>
      <c r="X97" s="38"/>
      <c r="Y97" s="38"/>
      <c r="Z97" s="38"/>
      <c r="AA97" s="38"/>
      <c r="AB97" s="38"/>
      <c r="AC97" s="38"/>
      <c r="AD97" s="38"/>
      <c r="AE97" s="38"/>
      <c r="AF97" s="38"/>
      <c r="AG97" s="38"/>
      <c r="AH97" s="38"/>
      <c r="AI97" s="38"/>
      <c r="AJ97" s="38"/>
      <c r="AK97" s="38"/>
      <c r="AL97" s="38"/>
      <c r="AM97" s="38"/>
      <c r="AN97" s="38"/>
      <c r="AO97" s="38"/>
      <c r="AP97" s="38"/>
      <c r="AQ97" s="38"/>
      <c r="AR97" s="25"/>
    </row>
  </sheetData>
  <mergeCells count="40">
    <mergeCell ref="X35:AB35"/>
    <mergeCell ref="AK35:AO35"/>
    <mergeCell ref="AK33:AO33"/>
    <mergeCell ref="L33:P33"/>
    <mergeCell ref="W29:AE29"/>
    <mergeCell ref="W32:AE32"/>
    <mergeCell ref="W30:AE30"/>
    <mergeCell ref="W31:AE31"/>
    <mergeCell ref="W33:AE33"/>
    <mergeCell ref="AK30:AO30"/>
    <mergeCell ref="L30:P30"/>
    <mergeCell ref="AK31:AO31"/>
    <mergeCell ref="L31:P31"/>
    <mergeCell ref="AK32:AO32"/>
    <mergeCell ref="L32:P32"/>
    <mergeCell ref="L28:P28"/>
    <mergeCell ref="W28:AE28"/>
    <mergeCell ref="AK28:AO28"/>
    <mergeCell ref="AK29:AO29"/>
    <mergeCell ref="L29:P29"/>
    <mergeCell ref="K5:AO5"/>
    <mergeCell ref="K6:AO6"/>
    <mergeCell ref="AR2:BE2"/>
    <mergeCell ref="E23:AN23"/>
    <mergeCell ref="AK26:AO26"/>
    <mergeCell ref="C92:G92"/>
    <mergeCell ref="I92:AF92"/>
    <mergeCell ref="AG92:AM92"/>
    <mergeCell ref="AN92:AP92"/>
    <mergeCell ref="AN95:AP95"/>
    <mergeCell ref="AG95:AM95"/>
    <mergeCell ref="D95:H95"/>
    <mergeCell ref="J95:AF95"/>
    <mergeCell ref="AG94:AM94"/>
    <mergeCell ref="AN94:AP94"/>
    <mergeCell ref="L85:AO85"/>
    <mergeCell ref="AM87:AN87"/>
    <mergeCell ref="AM89:AP89"/>
    <mergeCell ref="AS89:AT91"/>
    <mergeCell ref="AM90:AP90"/>
  </mergeCells>
  <hyperlinks>
    <hyperlink ref="A95" location="'970 - 4 kontejnerová stan...'!C2" display="/" xr:uid="{00000000-0004-0000-0000-000000000000}"/>
  </hyperlinks>
  <pageMargins left="0.39374999999999999" right="0.39374999999999999" top="0.39374999999999999" bottom="0.39374999999999999" header="0" footer="0"/>
  <pageSetup paperSize="9" fitToHeight="100" orientation="portrait" blackAndWhite="1"/>
  <headerFooter>
    <oddFooter>&amp;CStrana &amp;P z &amp;N</oddFooter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>
    <pageSetUpPr fitToPage="1"/>
  </sheetPr>
  <dimension ref="A1:BM183"/>
  <sheetViews>
    <sheetView showGridLines="0" topLeftCell="A111" workbookViewId="0">
      <selection activeCell="I130" sqref="I130:I182"/>
    </sheetView>
  </sheetViews>
  <sheetFormatPr defaultRowHeight="15"/>
  <cols>
    <col min="1" max="1" width="8.33203125" customWidth="1"/>
    <col min="2" max="2" width="1.6640625" customWidth="1"/>
    <col min="3" max="3" width="4.1640625" customWidth="1"/>
    <col min="4" max="4" width="4.33203125" customWidth="1"/>
    <col min="5" max="5" width="17.1640625" customWidth="1"/>
    <col min="6" max="6" width="50.83203125" customWidth="1"/>
    <col min="7" max="7" width="7" customWidth="1"/>
    <col min="8" max="8" width="11.5" customWidth="1"/>
    <col min="9" max="10" width="20.1640625" customWidth="1"/>
    <col min="11" max="11" width="20.1640625" hidden="1" customWidth="1"/>
    <col min="12" max="12" width="9.33203125" customWidth="1"/>
    <col min="13" max="13" width="10.83203125" hidden="1" customWidth="1"/>
    <col min="14" max="14" width="9.33203125" hidden="1"/>
    <col min="15" max="20" width="14.1640625" hidden="1" customWidth="1"/>
    <col min="21" max="21" width="16.33203125" hidden="1" customWidth="1"/>
    <col min="22" max="22" width="12.33203125" customWidth="1"/>
    <col min="23" max="23" width="16.33203125" customWidth="1"/>
    <col min="24" max="24" width="12.33203125" customWidth="1"/>
    <col min="25" max="25" width="15" customWidth="1"/>
    <col min="26" max="26" width="11" customWidth="1"/>
    <col min="27" max="27" width="15" customWidth="1"/>
    <col min="28" max="28" width="16.33203125" customWidth="1"/>
    <col min="29" max="29" width="11" customWidth="1"/>
    <col min="30" max="30" width="15" customWidth="1"/>
    <col min="31" max="31" width="16.33203125" customWidth="1"/>
    <col min="44" max="65" width="9.33203125" hidden="1"/>
  </cols>
  <sheetData>
    <row r="1" spans="1:46" ht="11.25">
      <c r="A1" s="76"/>
    </row>
    <row r="2" spans="1:46" ht="36.950000000000003" customHeight="1">
      <c r="L2" s="171" t="s">
        <v>5</v>
      </c>
      <c r="M2" s="169"/>
      <c r="N2" s="169"/>
      <c r="O2" s="169"/>
      <c r="P2" s="169"/>
      <c r="Q2" s="169"/>
      <c r="R2" s="169"/>
      <c r="S2" s="169"/>
      <c r="T2" s="169"/>
      <c r="U2" s="169"/>
      <c r="V2" s="169"/>
      <c r="AT2" s="13" t="s">
        <v>4</v>
      </c>
    </row>
    <row r="3" spans="1:46" ht="6.95" customHeight="1">
      <c r="B3" s="14"/>
      <c r="C3" s="15"/>
      <c r="D3" s="15"/>
      <c r="E3" s="15"/>
      <c r="F3" s="15"/>
      <c r="G3" s="15"/>
      <c r="H3" s="15"/>
      <c r="I3" s="15"/>
      <c r="J3" s="15"/>
      <c r="K3" s="15"/>
      <c r="L3" s="16"/>
      <c r="AT3" s="13" t="s">
        <v>78</v>
      </c>
    </row>
    <row r="4" spans="1:46" ht="24.95" customHeight="1">
      <c r="B4" s="16"/>
      <c r="D4" s="17" t="s">
        <v>79</v>
      </c>
      <c r="L4" s="16"/>
      <c r="M4" s="77" t="s">
        <v>10</v>
      </c>
      <c r="AT4" s="13" t="s">
        <v>3</v>
      </c>
    </row>
    <row r="5" spans="1:46" ht="6.95" customHeight="1">
      <c r="B5" s="16"/>
      <c r="L5" s="16"/>
    </row>
    <row r="6" spans="1:46" s="1" customFormat="1" ht="12" customHeight="1">
      <c r="B6" s="25"/>
      <c r="D6" s="22" t="s">
        <v>14</v>
      </c>
      <c r="L6" s="25"/>
    </row>
    <row r="7" spans="1:46" s="1" customFormat="1" ht="36.950000000000003" customHeight="1">
      <c r="B7" s="25"/>
      <c r="E7" s="149" t="s">
        <v>15</v>
      </c>
      <c r="F7" s="183"/>
      <c r="G7" s="183"/>
      <c r="H7" s="183"/>
      <c r="L7" s="25"/>
    </row>
    <row r="8" spans="1:46" s="1" customFormat="1" ht="11.25">
      <c r="B8" s="25"/>
      <c r="L8" s="25"/>
    </row>
    <row r="9" spans="1:46" s="1" customFormat="1" ht="12" customHeight="1">
      <c r="B9" s="25"/>
      <c r="D9" s="22" t="s">
        <v>16</v>
      </c>
      <c r="F9" s="20" t="s">
        <v>1</v>
      </c>
      <c r="I9" s="22" t="s">
        <v>17</v>
      </c>
      <c r="J9" s="20" t="s">
        <v>1</v>
      </c>
      <c r="L9" s="25"/>
    </row>
    <row r="10" spans="1:46" s="1" customFormat="1" ht="12" customHeight="1">
      <c r="B10" s="25"/>
      <c r="D10" s="22" t="s">
        <v>18</v>
      </c>
      <c r="F10" s="20" t="s">
        <v>19</v>
      </c>
      <c r="I10" s="22" t="s">
        <v>20</v>
      </c>
      <c r="J10" s="45" t="str">
        <f>'Rekapitulace stavby'!AN8</f>
        <v>21. 5. 2021</v>
      </c>
      <c r="L10" s="25"/>
    </row>
    <row r="11" spans="1:46" s="1" customFormat="1" ht="10.9" customHeight="1">
      <c r="B11" s="25"/>
      <c r="L11" s="25"/>
    </row>
    <row r="12" spans="1:46" s="1" customFormat="1" ht="12" customHeight="1">
      <c r="B12" s="25"/>
      <c r="D12" s="22" t="s">
        <v>22</v>
      </c>
      <c r="I12" s="22" t="s">
        <v>23</v>
      </c>
      <c r="J12" s="20" t="s">
        <v>1</v>
      </c>
      <c r="L12" s="25"/>
    </row>
    <row r="13" spans="1:46" s="1" customFormat="1" ht="18" customHeight="1">
      <c r="B13" s="25"/>
      <c r="E13" s="20" t="s">
        <v>24</v>
      </c>
      <c r="I13" s="22" t="s">
        <v>25</v>
      </c>
      <c r="J13" s="20" t="s">
        <v>1</v>
      </c>
      <c r="L13" s="25"/>
    </row>
    <row r="14" spans="1:46" s="1" customFormat="1" ht="6.95" customHeight="1">
      <c r="B14" s="25"/>
      <c r="L14" s="25"/>
    </row>
    <row r="15" spans="1:46" s="1" customFormat="1" ht="12" customHeight="1">
      <c r="B15" s="25"/>
      <c r="D15" s="22" t="s">
        <v>26</v>
      </c>
      <c r="I15" s="22" t="s">
        <v>23</v>
      </c>
      <c r="J15" s="20" t="str">
        <f>'Rekapitulace stavby'!AN13</f>
        <v/>
      </c>
      <c r="L15" s="25"/>
    </row>
    <row r="16" spans="1:46" s="1" customFormat="1" ht="18" customHeight="1">
      <c r="B16" s="25"/>
      <c r="E16" s="168" t="str">
        <f>'Rekapitulace stavby'!E14</f>
        <v xml:space="preserve"> </v>
      </c>
      <c r="F16" s="168"/>
      <c r="G16" s="168"/>
      <c r="H16" s="168"/>
      <c r="I16" s="22" t="s">
        <v>25</v>
      </c>
      <c r="J16" s="20" t="str">
        <f>'Rekapitulace stavby'!AN14</f>
        <v/>
      </c>
      <c r="L16" s="25"/>
    </row>
    <row r="17" spans="2:12" s="1" customFormat="1" ht="6.95" customHeight="1">
      <c r="B17" s="25"/>
      <c r="L17" s="25"/>
    </row>
    <row r="18" spans="2:12" s="1" customFormat="1" ht="12" customHeight="1">
      <c r="B18" s="25"/>
      <c r="D18" s="22" t="s">
        <v>27</v>
      </c>
      <c r="I18" s="22" t="s">
        <v>23</v>
      </c>
      <c r="J18" s="20" t="str">
        <f>IF('Rekapitulace stavby'!AN16="","",'Rekapitulace stavby'!AN16)</f>
        <v/>
      </c>
      <c r="L18" s="25"/>
    </row>
    <row r="19" spans="2:12" s="1" customFormat="1" ht="18" customHeight="1">
      <c r="B19" s="25"/>
      <c r="E19" s="20" t="str">
        <f>IF('Rekapitulace stavby'!E17="","",'Rekapitulace stavby'!E17)</f>
        <v xml:space="preserve"> </v>
      </c>
      <c r="I19" s="22" t="s">
        <v>25</v>
      </c>
      <c r="J19" s="20" t="str">
        <f>IF('Rekapitulace stavby'!AN17="","",'Rekapitulace stavby'!AN17)</f>
        <v/>
      </c>
      <c r="L19" s="25"/>
    </row>
    <row r="20" spans="2:12" s="1" customFormat="1" ht="6.95" customHeight="1">
      <c r="B20" s="25"/>
      <c r="L20" s="25"/>
    </row>
    <row r="21" spans="2:12" s="1" customFormat="1" ht="12" customHeight="1">
      <c r="B21" s="25"/>
      <c r="D21" s="22" t="s">
        <v>29</v>
      </c>
      <c r="I21" s="22" t="s">
        <v>23</v>
      </c>
      <c r="J21" s="20" t="str">
        <f>IF('Rekapitulace stavby'!AN19="","",'Rekapitulace stavby'!AN19)</f>
        <v/>
      </c>
      <c r="L21" s="25"/>
    </row>
    <row r="22" spans="2:12" s="1" customFormat="1" ht="18" customHeight="1">
      <c r="B22" s="25"/>
      <c r="E22" s="20" t="str">
        <f>IF('Rekapitulace stavby'!E20="","",'Rekapitulace stavby'!E20)</f>
        <v xml:space="preserve"> </v>
      </c>
      <c r="I22" s="22" t="s">
        <v>25</v>
      </c>
      <c r="J22" s="20" t="str">
        <f>IF('Rekapitulace stavby'!AN20="","",'Rekapitulace stavby'!AN20)</f>
        <v/>
      </c>
      <c r="L22" s="25"/>
    </row>
    <row r="23" spans="2:12" s="1" customFormat="1" ht="6.95" customHeight="1">
      <c r="B23" s="25"/>
      <c r="L23" s="25"/>
    </row>
    <row r="24" spans="2:12" s="1" customFormat="1" ht="12" customHeight="1">
      <c r="B24" s="25"/>
      <c r="D24" s="22" t="s">
        <v>30</v>
      </c>
      <c r="L24" s="25"/>
    </row>
    <row r="25" spans="2:12" s="7" customFormat="1" ht="16.5" customHeight="1">
      <c r="B25" s="78"/>
      <c r="E25" s="172" t="s">
        <v>1</v>
      </c>
      <c r="F25" s="172"/>
      <c r="G25" s="172"/>
      <c r="H25" s="172"/>
      <c r="L25" s="78"/>
    </row>
    <row r="26" spans="2:12" s="1" customFormat="1" ht="6.95" customHeight="1">
      <c r="B26" s="25"/>
      <c r="L26" s="25"/>
    </row>
    <row r="27" spans="2:12" s="1" customFormat="1" ht="6.95" customHeight="1">
      <c r="B27" s="25"/>
      <c r="D27" s="46"/>
      <c r="E27" s="46"/>
      <c r="F27" s="46"/>
      <c r="G27" s="46"/>
      <c r="H27" s="46"/>
      <c r="I27" s="46"/>
      <c r="J27" s="46"/>
      <c r="K27" s="46"/>
      <c r="L27" s="25"/>
    </row>
    <row r="28" spans="2:12" s="1" customFormat="1" ht="25.35" customHeight="1">
      <c r="B28" s="25"/>
      <c r="D28" s="79" t="s">
        <v>31</v>
      </c>
      <c r="J28" s="59">
        <f>ROUND(J127, 2)</f>
        <v>0</v>
      </c>
      <c r="L28" s="25"/>
    </row>
    <row r="29" spans="2:12" s="1" customFormat="1" ht="6.95" customHeight="1">
      <c r="B29" s="25"/>
      <c r="D29" s="46"/>
      <c r="E29" s="46"/>
      <c r="F29" s="46"/>
      <c r="G29" s="46"/>
      <c r="H29" s="46"/>
      <c r="I29" s="46"/>
      <c r="J29" s="46"/>
      <c r="K29" s="46"/>
      <c r="L29" s="25"/>
    </row>
    <row r="30" spans="2:12" s="1" customFormat="1" ht="14.45" customHeight="1">
      <c r="B30" s="25"/>
      <c r="F30" s="28" t="s">
        <v>33</v>
      </c>
      <c r="I30" s="28" t="s">
        <v>32</v>
      </c>
      <c r="J30" s="28" t="s">
        <v>34</v>
      </c>
      <c r="L30" s="25"/>
    </row>
    <row r="31" spans="2:12" s="1" customFormat="1" ht="14.45" customHeight="1">
      <c r="B31" s="25"/>
      <c r="D31" s="80" t="s">
        <v>35</v>
      </c>
      <c r="E31" s="22" t="s">
        <v>36</v>
      </c>
      <c r="F31" s="81">
        <f>ROUND((SUM(BE127:BE182)),  2)</f>
        <v>0</v>
      </c>
      <c r="I31" s="82">
        <v>0.21</v>
      </c>
      <c r="J31" s="81">
        <f>ROUND(((SUM(BE127:BE182))*I31),  2)</f>
        <v>0</v>
      </c>
      <c r="L31" s="25"/>
    </row>
    <row r="32" spans="2:12" s="1" customFormat="1" ht="14.45" customHeight="1">
      <c r="B32" s="25"/>
      <c r="E32" s="22" t="s">
        <v>37</v>
      </c>
      <c r="F32" s="81">
        <f>ROUND((SUM(BF127:BF182)),  2)</f>
        <v>0</v>
      </c>
      <c r="I32" s="82">
        <v>0.15</v>
      </c>
      <c r="J32" s="81">
        <f>ROUND(((SUM(BF127:BF182))*I32),  2)</f>
        <v>0</v>
      </c>
      <c r="L32" s="25"/>
    </row>
    <row r="33" spans="2:12" s="1" customFormat="1" ht="14.45" hidden="1" customHeight="1">
      <c r="B33" s="25"/>
      <c r="E33" s="22" t="s">
        <v>38</v>
      </c>
      <c r="F33" s="81">
        <f>ROUND((SUM(BG127:BG182)),  2)</f>
        <v>0</v>
      </c>
      <c r="I33" s="82">
        <v>0.21</v>
      </c>
      <c r="J33" s="81">
        <f>0</f>
        <v>0</v>
      </c>
      <c r="L33" s="25"/>
    </row>
    <row r="34" spans="2:12" s="1" customFormat="1" ht="14.45" hidden="1" customHeight="1">
      <c r="B34" s="25"/>
      <c r="E34" s="22" t="s">
        <v>39</v>
      </c>
      <c r="F34" s="81">
        <f>ROUND((SUM(BH127:BH182)),  2)</f>
        <v>0</v>
      </c>
      <c r="I34" s="82">
        <v>0.15</v>
      </c>
      <c r="J34" s="81">
        <f>0</f>
        <v>0</v>
      </c>
      <c r="L34" s="25"/>
    </row>
    <row r="35" spans="2:12" s="1" customFormat="1" ht="14.45" hidden="1" customHeight="1">
      <c r="B35" s="25"/>
      <c r="E35" s="22" t="s">
        <v>40</v>
      </c>
      <c r="F35" s="81">
        <f>ROUND((SUM(BI127:BI182)),  2)</f>
        <v>0</v>
      </c>
      <c r="I35" s="82">
        <v>0</v>
      </c>
      <c r="J35" s="81">
        <f>0</f>
        <v>0</v>
      </c>
      <c r="L35" s="25"/>
    </row>
    <row r="36" spans="2:12" s="1" customFormat="1" ht="6.95" customHeight="1">
      <c r="B36" s="25"/>
      <c r="L36" s="25"/>
    </row>
    <row r="37" spans="2:12" s="1" customFormat="1" ht="25.35" customHeight="1">
      <c r="B37" s="25"/>
      <c r="C37" s="83"/>
      <c r="D37" s="84" t="s">
        <v>41</v>
      </c>
      <c r="E37" s="50"/>
      <c r="F37" s="50"/>
      <c r="G37" s="85" t="s">
        <v>42</v>
      </c>
      <c r="H37" s="86" t="s">
        <v>43</v>
      </c>
      <c r="I37" s="50"/>
      <c r="J37" s="87">
        <f>SUM(J28:J35)</f>
        <v>0</v>
      </c>
      <c r="K37" s="88"/>
      <c r="L37" s="25"/>
    </row>
    <row r="38" spans="2:12" s="1" customFormat="1" ht="14.45" customHeight="1">
      <c r="B38" s="25"/>
      <c r="L38" s="25"/>
    </row>
    <row r="39" spans="2:12" ht="14.45" customHeight="1">
      <c r="B39" s="16"/>
      <c r="L39" s="16"/>
    </row>
    <row r="40" spans="2:12" ht="14.45" customHeight="1">
      <c r="B40" s="16"/>
      <c r="L40" s="16"/>
    </row>
    <row r="41" spans="2:12" ht="14.45" customHeight="1">
      <c r="B41" s="16"/>
      <c r="L41" s="16"/>
    </row>
    <row r="42" spans="2:12" ht="14.45" customHeight="1">
      <c r="B42" s="16"/>
      <c r="L42" s="16"/>
    </row>
    <row r="43" spans="2:12" ht="14.45" customHeight="1">
      <c r="B43" s="16"/>
      <c r="L43" s="16"/>
    </row>
    <row r="44" spans="2:12" ht="14.45" customHeight="1">
      <c r="B44" s="16"/>
      <c r="L44" s="16"/>
    </row>
    <row r="45" spans="2:12" ht="14.45" customHeight="1">
      <c r="B45" s="16"/>
      <c r="L45" s="16"/>
    </row>
    <row r="46" spans="2:12" ht="14.45" customHeight="1">
      <c r="B46" s="16"/>
      <c r="L46" s="16"/>
    </row>
    <row r="47" spans="2:12" ht="14.45" customHeight="1">
      <c r="B47" s="16"/>
      <c r="L47" s="16"/>
    </row>
    <row r="48" spans="2:12" ht="14.45" customHeight="1">
      <c r="B48" s="16"/>
      <c r="L48" s="16"/>
    </row>
    <row r="49" spans="2:12" ht="14.45" customHeight="1">
      <c r="B49" s="16"/>
      <c r="L49" s="16"/>
    </row>
    <row r="50" spans="2:12" s="1" customFormat="1" ht="14.45" customHeight="1">
      <c r="B50" s="25"/>
      <c r="D50" s="34" t="s">
        <v>44</v>
      </c>
      <c r="E50" s="35"/>
      <c r="F50" s="35"/>
      <c r="G50" s="34" t="s">
        <v>45</v>
      </c>
      <c r="H50" s="35"/>
      <c r="I50" s="35"/>
      <c r="J50" s="35"/>
      <c r="K50" s="35"/>
      <c r="L50" s="25"/>
    </row>
    <row r="51" spans="2:12" ht="11.25">
      <c r="B51" s="16"/>
      <c r="L51" s="16"/>
    </row>
    <row r="52" spans="2:12" ht="11.25">
      <c r="B52" s="16"/>
      <c r="L52" s="16"/>
    </row>
    <row r="53" spans="2:12" ht="11.25">
      <c r="B53" s="16"/>
      <c r="L53" s="16"/>
    </row>
    <row r="54" spans="2:12" ht="11.25">
      <c r="B54" s="16"/>
      <c r="L54" s="16"/>
    </row>
    <row r="55" spans="2:12" ht="11.25">
      <c r="B55" s="16"/>
      <c r="L55" s="16"/>
    </row>
    <row r="56" spans="2:12" ht="11.25">
      <c r="B56" s="16"/>
      <c r="L56" s="16"/>
    </row>
    <row r="57" spans="2:12" ht="11.25">
      <c r="B57" s="16"/>
      <c r="L57" s="16"/>
    </row>
    <row r="58" spans="2:12" ht="11.25">
      <c r="B58" s="16"/>
      <c r="L58" s="16"/>
    </row>
    <row r="59" spans="2:12" ht="11.25">
      <c r="B59" s="16"/>
      <c r="L59" s="16"/>
    </row>
    <row r="60" spans="2:12" ht="11.25">
      <c r="B60" s="16"/>
      <c r="L60" s="16"/>
    </row>
    <row r="61" spans="2:12" s="1" customFormat="1" ht="12.75">
      <c r="B61" s="25"/>
      <c r="D61" s="36" t="s">
        <v>46</v>
      </c>
      <c r="E61" s="27"/>
      <c r="F61" s="89" t="s">
        <v>47</v>
      </c>
      <c r="G61" s="36" t="s">
        <v>46</v>
      </c>
      <c r="H61" s="27"/>
      <c r="I61" s="27"/>
      <c r="J61" s="90" t="s">
        <v>47</v>
      </c>
      <c r="K61" s="27"/>
      <c r="L61" s="25"/>
    </row>
    <row r="62" spans="2:12" ht="11.25">
      <c r="B62" s="16"/>
      <c r="L62" s="16"/>
    </row>
    <row r="63" spans="2:12" ht="11.25">
      <c r="B63" s="16"/>
      <c r="L63" s="16"/>
    </row>
    <row r="64" spans="2:12" ht="11.25">
      <c r="B64" s="16"/>
      <c r="L64" s="16"/>
    </row>
    <row r="65" spans="2:12" s="1" customFormat="1" ht="12.75">
      <c r="B65" s="25"/>
      <c r="D65" s="34" t="s">
        <v>48</v>
      </c>
      <c r="E65" s="35"/>
      <c r="F65" s="35"/>
      <c r="G65" s="34" t="s">
        <v>49</v>
      </c>
      <c r="H65" s="35"/>
      <c r="I65" s="35"/>
      <c r="J65" s="35"/>
      <c r="K65" s="35"/>
      <c r="L65" s="25"/>
    </row>
    <row r="66" spans="2:12" ht="11.25">
      <c r="B66" s="16"/>
      <c r="L66" s="16"/>
    </row>
    <row r="67" spans="2:12" ht="11.25">
      <c r="B67" s="16"/>
      <c r="L67" s="16"/>
    </row>
    <row r="68" spans="2:12" ht="11.25">
      <c r="B68" s="16"/>
      <c r="L68" s="16"/>
    </row>
    <row r="69" spans="2:12" ht="11.25">
      <c r="B69" s="16"/>
      <c r="L69" s="16"/>
    </row>
    <row r="70" spans="2:12" ht="11.25">
      <c r="B70" s="16"/>
      <c r="L70" s="16"/>
    </row>
    <row r="71" spans="2:12" ht="11.25">
      <c r="B71" s="16"/>
      <c r="L71" s="16"/>
    </row>
    <row r="72" spans="2:12" ht="11.25">
      <c r="B72" s="16"/>
      <c r="L72" s="16"/>
    </row>
    <row r="73" spans="2:12" ht="11.25">
      <c r="B73" s="16"/>
      <c r="L73" s="16"/>
    </row>
    <row r="74" spans="2:12" ht="11.25">
      <c r="B74" s="16"/>
      <c r="L74" s="16"/>
    </row>
    <row r="75" spans="2:12" ht="11.25">
      <c r="B75" s="16"/>
      <c r="L75" s="16"/>
    </row>
    <row r="76" spans="2:12" s="1" customFormat="1" ht="12.75">
      <c r="B76" s="25"/>
      <c r="D76" s="36" t="s">
        <v>46</v>
      </c>
      <c r="E76" s="27"/>
      <c r="F76" s="89" t="s">
        <v>47</v>
      </c>
      <c r="G76" s="36" t="s">
        <v>46</v>
      </c>
      <c r="H76" s="27"/>
      <c r="I76" s="27"/>
      <c r="J76" s="90" t="s">
        <v>47</v>
      </c>
      <c r="K76" s="27"/>
      <c r="L76" s="25"/>
    </row>
    <row r="77" spans="2:12" s="1" customFormat="1" ht="14.45" customHeight="1">
      <c r="B77" s="37"/>
      <c r="C77" s="38"/>
      <c r="D77" s="38"/>
      <c r="E77" s="38"/>
      <c r="F77" s="38"/>
      <c r="G77" s="38"/>
      <c r="H77" s="38"/>
      <c r="I77" s="38"/>
      <c r="J77" s="38"/>
      <c r="K77" s="38"/>
      <c r="L77" s="25"/>
    </row>
    <row r="81" spans="2:47" s="1" customFormat="1" ht="6.95" customHeight="1">
      <c r="B81" s="39"/>
      <c r="C81" s="40"/>
      <c r="D81" s="40"/>
      <c r="E81" s="40"/>
      <c r="F81" s="40"/>
      <c r="G81" s="40"/>
      <c r="H81" s="40"/>
      <c r="I81" s="40"/>
      <c r="J81" s="40"/>
      <c r="K81" s="40"/>
      <c r="L81" s="25"/>
    </row>
    <row r="82" spans="2:47" s="1" customFormat="1" ht="24.95" customHeight="1">
      <c r="B82" s="25"/>
      <c r="C82" s="17" t="s">
        <v>80</v>
      </c>
      <c r="L82" s="25"/>
    </row>
    <row r="83" spans="2:47" s="1" customFormat="1" ht="6.95" customHeight="1">
      <c r="B83" s="25"/>
      <c r="L83" s="25"/>
    </row>
    <row r="84" spans="2:47" s="1" customFormat="1" ht="12" customHeight="1">
      <c r="B84" s="25"/>
      <c r="C84" s="22" t="s">
        <v>14</v>
      </c>
      <c r="L84" s="25"/>
    </row>
    <row r="85" spans="2:47" s="1" customFormat="1" ht="16.5" customHeight="1">
      <c r="B85" s="25"/>
      <c r="E85" s="149" t="str">
        <f>E7</f>
        <v>4 kontejnerová stanoviště u Jitřenky, Chomutov - stanoviště č.4</v>
      </c>
      <c r="F85" s="183"/>
      <c r="G85" s="183"/>
      <c r="H85" s="183"/>
      <c r="L85" s="25"/>
    </row>
    <row r="86" spans="2:47" s="1" customFormat="1" ht="6.95" customHeight="1">
      <c r="B86" s="25"/>
      <c r="L86" s="25"/>
    </row>
    <row r="87" spans="2:47" s="1" customFormat="1" ht="12" customHeight="1">
      <c r="B87" s="25"/>
      <c r="C87" s="22" t="s">
        <v>18</v>
      </c>
      <c r="F87" s="20" t="str">
        <f>F10</f>
        <v xml:space="preserve"> </v>
      </c>
      <c r="I87" s="22" t="s">
        <v>20</v>
      </c>
      <c r="J87" s="45" t="str">
        <f>IF(J10="","",J10)</f>
        <v>21. 5. 2021</v>
      </c>
      <c r="L87" s="25"/>
    </row>
    <row r="88" spans="2:47" s="1" customFormat="1" ht="6.95" customHeight="1">
      <c r="B88" s="25"/>
      <c r="L88" s="25"/>
    </row>
    <row r="89" spans="2:47" s="1" customFormat="1" ht="15.2" customHeight="1">
      <c r="B89" s="25"/>
      <c r="C89" s="22" t="s">
        <v>22</v>
      </c>
      <c r="F89" s="20" t="str">
        <f>E13</f>
        <v>STATUTÁRNÍ MĚSTO CHOMUTOV</v>
      </c>
      <c r="I89" s="22" t="s">
        <v>27</v>
      </c>
      <c r="J89" s="23" t="str">
        <f>E19</f>
        <v xml:space="preserve"> </v>
      </c>
      <c r="L89" s="25"/>
    </row>
    <row r="90" spans="2:47" s="1" customFormat="1" ht="15.2" customHeight="1">
      <c r="B90" s="25"/>
      <c r="C90" s="22" t="s">
        <v>26</v>
      </c>
      <c r="F90" s="20" t="str">
        <f>IF(E16="","",E16)</f>
        <v xml:space="preserve"> </v>
      </c>
      <c r="I90" s="22" t="s">
        <v>29</v>
      </c>
      <c r="J90" s="23" t="str">
        <f>E22</f>
        <v xml:space="preserve"> </v>
      </c>
      <c r="L90" s="25"/>
    </row>
    <row r="91" spans="2:47" s="1" customFormat="1" ht="10.35" customHeight="1">
      <c r="B91" s="25"/>
      <c r="L91" s="25"/>
    </row>
    <row r="92" spans="2:47" s="1" customFormat="1" ht="29.25" customHeight="1">
      <c r="B92" s="25"/>
      <c r="C92" s="91" t="s">
        <v>81</v>
      </c>
      <c r="D92" s="83"/>
      <c r="E92" s="83"/>
      <c r="F92" s="83"/>
      <c r="G92" s="83"/>
      <c r="H92" s="83"/>
      <c r="I92" s="83"/>
      <c r="J92" s="92" t="s">
        <v>82</v>
      </c>
      <c r="K92" s="83"/>
      <c r="L92" s="25"/>
    </row>
    <row r="93" spans="2:47" s="1" customFormat="1" ht="10.35" customHeight="1">
      <c r="B93" s="25"/>
      <c r="L93" s="25"/>
    </row>
    <row r="94" spans="2:47" s="1" customFormat="1" ht="22.9" customHeight="1">
      <c r="B94" s="25"/>
      <c r="C94" s="93" t="s">
        <v>83</v>
      </c>
      <c r="J94" s="59">
        <f>J127</f>
        <v>0</v>
      </c>
      <c r="L94" s="25"/>
      <c r="AU94" s="13" t="s">
        <v>84</v>
      </c>
    </row>
    <row r="95" spans="2:47" s="8" customFormat="1" ht="24.95" customHeight="1">
      <c r="B95" s="94"/>
      <c r="D95" s="95" t="s">
        <v>85</v>
      </c>
      <c r="E95" s="96"/>
      <c r="F95" s="96"/>
      <c r="G95" s="96"/>
      <c r="H95" s="96"/>
      <c r="I95" s="96"/>
      <c r="J95" s="97">
        <f>J128</f>
        <v>0</v>
      </c>
      <c r="L95" s="94"/>
    </row>
    <row r="96" spans="2:47" s="9" customFormat="1" ht="19.899999999999999" customHeight="1">
      <c r="B96" s="98"/>
      <c r="D96" s="99" t="s">
        <v>86</v>
      </c>
      <c r="E96" s="100"/>
      <c r="F96" s="100"/>
      <c r="G96" s="100"/>
      <c r="H96" s="100"/>
      <c r="I96" s="100"/>
      <c r="J96" s="101">
        <f>J129</f>
        <v>0</v>
      </c>
      <c r="L96" s="98"/>
    </row>
    <row r="97" spans="2:12" s="9" customFormat="1" ht="19.899999999999999" customHeight="1">
      <c r="B97" s="98"/>
      <c r="D97" s="99" t="s">
        <v>87</v>
      </c>
      <c r="E97" s="100"/>
      <c r="F97" s="100"/>
      <c r="G97" s="100"/>
      <c r="H97" s="100"/>
      <c r="I97" s="100"/>
      <c r="J97" s="101">
        <f>J144</f>
        <v>0</v>
      </c>
      <c r="L97" s="98"/>
    </row>
    <row r="98" spans="2:12" s="9" customFormat="1" ht="19.899999999999999" customHeight="1">
      <c r="B98" s="98"/>
      <c r="D98" s="99" t="s">
        <v>88</v>
      </c>
      <c r="E98" s="100"/>
      <c r="F98" s="100"/>
      <c r="G98" s="100"/>
      <c r="H98" s="100"/>
      <c r="I98" s="100"/>
      <c r="J98" s="101">
        <f>J146</f>
        <v>0</v>
      </c>
      <c r="L98" s="98"/>
    </row>
    <row r="99" spans="2:12" s="9" customFormat="1" ht="19.899999999999999" customHeight="1">
      <c r="B99" s="98"/>
      <c r="D99" s="99" t="s">
        <v>89</v>
      </c>
      <c r="E99" s="100"/>
      <c r="F99" s="100"/>
      <c r="G99" s="100"/>
      <c r="H99" s="100"/>
      <c r="I99" s="100"/>
      <c r="J99" s="101">
        <f>J154</f>
        <v>0</v>
      </c>
      <c r="L99" s="98"/>
    </row>
    <row r="100" spans="2:12" s="9" customFormat="1" ht="19.899999999999999" customHeight="1">
      <c r="B100" s="98"/>
      <c r="D100" s="99" t="s">
        <v>90</v>
      </c>
      <c r="E100" s="100"/>
      <c r="F100" s="100"/>
      <c r="G100" s="100"/>
      <c r="H100" s="100"/>
      <c r="I100" s="100"/>
      <c r="J100" s="101">
        <f>J160</f>
        <v>0</v>
      </c>
      <c r="L100" s="98"/>
    </row>
    <row r="101" spans="2:12" s="9" customFormat="1" ht="19.899999999999999" customHeight="1">
      <c r="B101" s="98"/>
      <c r="D101" s="99" t="s">
        <v>91</v>
      </c>
      <c r="E101" s="100"/>
      <c r="F101" s="100"/>
      <c r="G101" s="100"/>
      <c r="H101" s="100"/>
      <c r="I101" s="100"/>
      <c r="J101" s="101">
        <f>J167</f>
        <v>0</v>
      </c>
      <c r="L101" s="98"/>
    </row>
    <row r="102" spans="2:12" s="8" customFormat="1" ht="24.95" customHeight="1">
      <c r="B102" s="94"/>
      <c r="D102" s="95" t="s">
        <v>92</v>
      </c>
      <c r="E102" s="96"/>
      <c r="F102" s="96"/>
      <c r="G102" s="96"/>
      <c r="H102" s="96"/>
      <c r="I102" s="96"/>
      <c r="J102" s="97">
        <f>J169</f>
        <v>0</v>
      </c>
      <c r="L102" s="94"/>
    </row>
    <row r="103" spans="2:12" s="9" customFormat="1" ht="19.899999999999999" customHeight="1">
      <c r="B103" s="98"/>
      <c r="D103" s="99" t="s">
        <v>93</v>
      </c>
      <c r="E103" s="100"/>
      <c r="F103" s="100"/>
      <c r="G103" s="100"/>
      <c r="H103" s="100"/>
      <c r="I103" s="100"/>
      <c r="J103" s="101">
        <f>J170</f>
        <v>0</v>
      </c>
      <c r="L103" s="98"/>
    </row>
    <row r="104" spans="2:12" s="9" customFormat="1" ht="19.899999999999999" customHeight="1">
      <c r="B104" s="98"/>
      <c r="D104" s="99" t="s">
        <v>94</v>
      </c>
      <c r="E104" s="100"/>
      <c r="F104" s="100"/>
      <c r="G104" s="100"/>
      <c r="H104" s="100"/>
      <c r="I104" s="100"/>
      <c r="J104" s="101">
        <f>J172</f>
        <v>0</v>
      </c>
      <c r="L104" s="98"/>
    </row>
    <row r="105" spans="2:12" s="8" customFormat="1" ht="24.95" customHeight="1">
      <c r="B105" s="94"/>
      <c r="D105" s="95" t="s">
        <v>95</v>
      </c>
      <c r="E105" s="96"/>
      <c r="F105" s="96"/>
      <c r="G105" s="96"/>
      <c r="H105" s="96"/>
      <c r="I105" s="96"/>
      <c r="J105" s="97">
        <f>J174</f>
        <v>0</v>
      </c>
      <c r="L105" s="94"/>
    </row>
    <row r="106" spans="2:12" s="9" customFormat="1" ht="19.899999999999999" customHeight="1">
      <c r="B106" s="98"/>
      <c r="D106" s="99" t="s">
        <v>96</v>
      </c>
      <c r="E106" s="100"/>
      <c r="F106" s="100"/>
      <c r="G106" s="100"/>
      <c r="H106" s="100"/>
      <c r="I106" s="100"/>
      <c r="J106" s="101">
        <f>J175</f>
        <v>0</v>
      </c>
      <c r="L106" s="98"/>
    </row>
    <row r="107" spans="2:12" s="8" customFormat="1" ht="24.95" customHeight="1">
      <c r="B107" s="94"/>
      <c r="D107" s="95" t="s">
        <v>97</v>
      </c>
      <c r="E107" s="96"/>
      <c r="F107" s="96"/>
      <c r="G107" s="96"/>
      <c r="H107" s="96"/>
      <c r="I107" s="96"/>
      <c r="J107" s="97">
        <f>J178</f>
        <v>0</v>
      </c>
      <c r="L107" s="94"/>
    </row>
    <row r="108" spans="2:12" s="9" customFormat="1" ht="19.899999999999999" customHeight="1">
      <c r="B108" s="98"/>
      <c r="D108" s="99" t="s">
        <v>98</v>
      </c>
      <c r="E108" s="100"/>
      <c r="F108" s="100"/>
      <c r="G108" s="100"/>
      <c r="H108" s="100"/>
      <c r="I108" s="100"/>
      <c r="J108" s="101">
        <f>J179</f>
        <v>0</v>
      </c>
      <c r="L108" s="98"/>
    </row>
    <row r="109" spans="2:12" s="9" customFormat="1" ht="19.899999999999999" customHeight="1">
      <c r="B109" s="98"/>
      <c r="D109" s="99" t="s">
        <v>99</v>
      </c>
      <c r="E109" s="100"/>
      <c r="F109" s="100"/>
      <c r="G109" s="100"/>
      <c r="H109" s="100"/>
      <c r="I109" s="100"/>
      <c r="J109" s="101">
        <f>J181</f>
        <v>0</v>
      </c>
      <c r="L109" s="98"/>
    </row>
    <row r="110" spans="2:12" s="1" customFormat="1" ht="21.75" customHeight="1">
      <c r="B110" s="25"/>
      <c r="L110" s="25"/>
    </row>
    <row r="111" spans="2:12" s="1" customFormat="1" ht="6.95" customHeight="1">
      <c r="B111" s="37"/>
      <c r="C111" s="38"/>
      <c r="D111" s="38"/>
      <c r="E111" s="38"/>
      <c r="F111" s="38"/>
      <c r="G111" s="38"/>
      <c r="H111" s="38"/>
      <c r="I111" s="38"/>
      <c r="J111" s="38"/>
      <c r="K111" s="38"/>
      <c r="L111" s="25"/>
    </row>
    <row r="115" spans="2:63" s="1" customFormat="1" ht="6.95" customHeight="1">
      <c r="B115" s="39"/>
      <c r="C115" s="40"/>
      <c r="D115" s="40"/>
      <c r="E115" s="40"/>
      <c r="F115" s="40"/>
      <c r="G115" s="40"/>
      <c r="H115" s="40"/>
      <c r="I115" s="40"/>
      <c r="J115" s="40"/>
      <c r="K115" s="40"/>
      <c r="L115" s="25"/>
    </row>
    <row r="116" spans="2:63" s="1" customFormat="1" ht="24.95" customHeight="1">
      <c r="B116" s="25"/>
      <c r="C116" s="17" t="s">
        <v>100</v>
      </c>
      <c r="L116" s="25"/>
    </row>
    <row r="117" spans="2:63" s="1" customFormat="1" ht="6.95" customHeight="1">
      <c r="B117" s="25"/>
      <c r="L117" s="25"/>
    </row>
    <row r="118" spans="2:63" s="1" customFormat="1" ht="12" customHeight="1">
      <c r="B118" s="25"/>
      <c r="C118" s="22" t="s">
        <v>14</v>
      </c>
      <c r="L118" s="25"/>
    </row>
    <row r="119" spans="2:63" s="1" customFormat="1" ht="16.5" customHeight="1">
      <c r="B119" s="25"/>
      <c r="E119" s="149" t="str">
        <f>E7</f>
        <v>4 kontejnerová stanoviště u Jitřenky, Chomutov - stanoviště č.4</v>
      </c>
      <c r="F119" s="183"/>
      <c r="G119" s="183"/>
      <c r="H119" s="183"/>
      <c r="L119" s="25"/>
    </row>
    <row r="120" spans="2:63" s="1" customFormat="1" ht="6.95" customHeight="1">
      <c r="B120" s="25"/>
      <c r="L120" s="25"/>
    </row>
    <row r="121" spans="2:63" s="1" customFormat="1" ht="12" customHeight="1">
      <c r="B121" s="25"/>
      <c r="C121" s="22" t="s">
        <v>18</v>
      </c>
      <c r="F121" s="20" t="str">
        <f>F10</f>
        <v xml:space="preserve"> </v>
      </c>
      <c r="I121" s="22" t="s">
        <v>20</v>
      </c>
      <c r="J121" s="45" t="str">
        <f>IF(J10="","",J10)</f>
        <v>21. 5. 2021</v>
      </c>
      <c r="L121" s="25"/>
    </row>
    <row r="122" spans="2:63" s="1" customFormat="1" ht="6.95" customHeight="1">
      <c r="B122" s="25"/>
      <c r="L122" s="25"/>
    </row>
    <row r="123" spans="2:63" s="1" customFormat="1" ht="15.2" customHeight="1">
      <c r="B123" s="25"/>
      <c r="C123" s="22" t="s">
        <v>22</v>
      </c>
      <c r="F123" s="20" t="str">
        <f>E13</f>
        <v>STATUTÁRNÍ MĚSTO CHOMUTOV</v>
      </c>
      <c r="I123" s="22" t="s">
        <v>27</v>
      </c>
      <c r="J123" s="23" t="str">
        <f>E19</f>
        <v xml:space="preserve"> </v>
      </c>
      <c r="L123" s="25"/>
    </row>
    <row r="124" spans="2:63" s="1" customFormat="1" ht="15.2" customHeight="1">
      <c r="B124" s="25"/>
      <c r="C124" s="22" t="s">
        <v>26</v>
      </c>
      <c r="F124" s="20" t="str">
        <f>IF(E16="","",E16)</f>
        <v xml:space="preserve"> </v>
      </c>
      <c r="I124" s="22" t="s">
        <v>29</v>
      </c>
      <c r="J124" s="23" t="str">
        <f>E22</f>
        <v xml:space="preserve"> </v>
      </c>
      <c r="L124" s="25"/>
    </row>
    <row r="125" spans="2:63" s="1" customFormat="1" ht="10.35" customHeight="1">
      <c r="B125" s="25"/>
      <c r="L125" s="25"/>
    </row>
    <row r="126" spans="2:63" s="10" customFormat="1" ht="29.25" customHeight="1">
      <c r="B126" s="102"/>
      <c r="C126" s="103" t="s">
        <v>101</v>
      </c>
      <c r="D126" s="104" t="s">
        <v>56</v>
      </c>
      <c r="E126" s="104" t="s">
        <v>52</v>
      </c>
      <c r="F126" s="104" t="s">
        <v>53</v>
      </c>
      <c r="G126" s="104" t="s">
        <v>102</v>
      </c>
      <c r="H126" s="104" t="s">
        <v>103</v>
      </c>
      <c r="I126" s="104" t="s">
        <v>104</v>
      </c>
      <c r="J126" s="105" t="s">
        <v>82</v>
      </c>
      <c r="K126" s="106" t="s">
        <v>105</v>
      </c>
      <c r="L126" s="102"/>
      <c r="M126" s="52" t="s">
        <v>1</v>
      </c>
      <c r="N126" s="53" t="s">
        <v>35</v>
      </c>
      <c r="O126" s="53" t="s">
        <v>106</v>
      </c>
      <c r="P126" s="53" t="s">
        <v>107</v>
      </c>
      <c r="Q126" s="53" t="s">
        <v>108</v>
      </c>
      <c r="R126" s="53" t="s">
        <v>109</v>
      </c>
      <c r="S126" s="53" t="s">
        <v>110</v>
      </c>
      <c r="T126" s="54" t="s">
        <v>111</v>
      </c>
    </row>
    <row r="127" spans="2:63" s="1" customFormat="1" ht="22.9" customHeight="1">
      <c r="B127" s="25"/>
      <c r="C127" s="57" t="s">
        <v>112</v>
      </c>
      <c r="J127" s="107">
        <f>BK127</f>
        <v>0</v>
      </c>
      <c r="L127" s="25"/>
      <c r="M127" s="55"/>
      <c r="N127" s="46"/>
      <c r="O127" s="46"/>
      <c r="P127" s="108">
        <f>P128+P169+P174+P178</f>
        <v>160.07731100000001</v>
      </c>
      <c r="Q127" s="46"/>
      <c r="R127" s="108">
        <f>R128+R169+R174+R178</f>
        <v>16.868375400000001</v>
      </c>
      <c r="S127" s="46"/>
      <c r="T127" s="109">
        <f>T128+T169+T174+T178</f>
        <v>4.8565000000000005</v>
      </c>
      <c r="AT127" s="13" t="s">
        <v>70</v>
      </c>
      <c r="AU127" s="13" t="s">
        <v>84</v>
      </c>
      <c r="BK127" s="110">
        <f>BK128+BK169+BK174+BK178</f>
        <v>0</v>
      </c>
    </row>
    <row r="128" spans="2:63" s="11" customFormat="1" ht="25.9" customHeight="1">
      <c r="B128" s="111"/>
      <c r="D128" s="112" t="s">
        <v>70</v>
      </c>
      <c r="E128" s="113" t="s">
        <v>113</v>
      </c>
      <c r="F128" s="113" t="s">
        <v>114</v>
      </c>
      <c r="J128" s="114">
        <f>BK128</f>
        <v>0</v>
      </c>
      <c r="L128" s="111"/>
      <c r="M128" s="115"/>
      <c r="N128" s="116"/>
      <c r="O128" s="116"/>
      <c r="P128" s="117">
        <f>P129+P144+P146+P154+P160+P167</f>
        <v>144.65531100000001</v>
      </c>
      <c r="Q128" s="116"/>
      <c r="R128" s="117">
        <f>R129+R144+R146+R154+R160+R167</f>
        <v>16.8682254</v>
      </c>
      <c r="S128" s="116"/>
      <c r="T128" s="118">
        <f>T129+T144+T146+T154+T160+T167</f>
        <v>4.8565000000000005</v>
      </c>
      <c r="AR128" s="112" t="s">
        <v>76</v>
      </c>
      <c r="AT128" s="119" t="s">
        <v>70</v>
      </c>
      <c r="AU128" s="119" t="s">
        <v>71</v>
      </c>
      <c r="AY128" s="112" t="s">
        <v>115</v>
      </c>
      <c r="BK128" s="120">
        <f>BK129+BK144+BK146+BK154+BK160+BK167</f>
        <v>0</v>
      </c>
    </row>
    <row r="129" spans="2:65" s="11" customFormat="1" ht="22.9" customHeight="1">
      <c r="B129" s="111"/>
      <c r="D129" s="112" t="s">
        <v>70</v>
      </c>
      <c r="E129" s="121" t="s">
        <v>76</v>
      </c>
      <c r="F129" s="121" t="s">
        <v>116</v>
      </c>
      <c r="J129" s="122">
        <f>BK129</f>
        <v>0</v>
      </c>
      <c r="L129" s="111"/>
      <c r="M129" s="115"/>
      <c r="N129" s="116"/>
      <c r="O129" s="116"/>
      <c r="P129" s="117">
        <f>SUM(P130:P143)</f>
        <v>84.555739000000003</v>
      </c>
      <c r="Q129" s="116"/>
      <c r="R129" s="117">
        <f>SUM(R130:R143)</f>
        <v>9.5674999999999996E-2</v>
      </c>
      <c r="S129" s="116"/>
      <c r="T129" s="118">
        <f>SUM(T130:T143)</f>
        <v>4.8565000000000005</v>
      </c>
      <c r="AR129" s="112" t="s">
        <v>76</v>
      </c>
      <c r="AT129" s="119" t="s">
        <v>70</v>
      </c>
      <c r="AU129" s="119" t="s">
        <v>76</v>
      </c>
      <c r="AY129" s="112" t="s">
        <v>115</v>
      </c>
      <c r="BK129" s="120">
        <f>SUM(BK130:BK143)</f>
        <v>0</v>
      </c>
    </row>
    <row r="130" spans="2:65" s="1" customFormat="1" ht="24" customHeight="1">
      <c r="B130" s="123"/>
      <c r="C130" s="124" t="s">
        <v>117</v>
      </c>
      <c r="D130" s="124" t="s">
        <v>118</v>
      </c>
      <c r="E130" s="125" t="s">
        <v>119</v>
      </c>
      <c r="F130" s="126" t="s">
        <v>120</v>
      </c>
      <c r="G130" s="127" t="s">
        <v>121</v>
      </c>
      <c r="H130" s="128">
        <v>6.7</v>
      </c>
      <c r="I130" s="129"/>
      <c r="J130" s="129">
        <f t="shared" ref="J130:J143" si="0">ROUND(I130*H130,2)</f>
        <v>0</v>
      </c>
      <c r="K130" s="126" t="s">
        <v>122</v>
      </c>
      <c r="L130" s="25"/>
      <c r="M130" s="130" t="s">
        <v>1</v>
      </c>
      <c r="N130" s="131" t="s">
        <v>36</v>
      </c>
      <c r="O130" s="132">
        <v>1.35</v>
      </c>
      <c r="P130" s="132">
        <f t="shared" ref="P130:P143" si="1">O130*H130</f>
        <v>9.0450000000000017</v>
      </c>
      <c r="Q130" s="132">
        <v>0</v>
      </c>
      <c r="R130" s="132">
        <f t="shared" ref="R130:R143" si="2">Q130*H130</f>
        <v>0</v>
      </c>
      <c r="S130" s="132">
        <v>0.32500000000000001</v>
      </c>
      <c r="T130" s="133">
        <f t="shared" ref="T130:T143" si="3">S130*H130</f>
        <v>2.1775000000000002</v>
      </c>
      <c r="AR130" s="134" t="s">
        <v>123</v>
      </c>
      <c r="AT130" s="134" t="s">
        <v>118</v>
      </c>
      <c r="AU130" s="134" t="s">
        <v>78</v>
      </c>
      <c r="AY130" s="13" t="s">
        <v>115</v>
      </c>
      <c r="BE130" s="135">
        <f t="shared" ref="BE130:BE143" si="4">IF(N130="základní",J130,0)</f>
        <v>0</v>
      </c>
      <c r="BF130" s="135">
        <f t="shared" ref="BF130:BF143" si="5">IF(N130="snížená",J130,0)</f>
        <v>0</v>
      </c>
      <c r="BG130" s="135">
        <f t="shared" ref="BG130:BG143" si="6">IF(N130="zákl. přenesená",J130,0)</f>
        <v>0</v>
      </c>
      <c r="BH130" s="135">
        <f t="shared" ref="BH130:BH143" si="7">IF(N130="sníž. přenesená",J130,0)</f>
        <v>0</v>
      </c>
      <c r="BI130" s="135">
        <f t="shared" ref="BI130:BI143" si="8">IF(N130="nulová",J130,0)</f>
        <v>0</v>
      </c>
      <c r="BJ130" s="13" t="s">
        <v>76</v>
      </c>
      <c r="BK130" s="135">
        <f t="shared" ref="BK130:BK143" si="9">ROUND(I130*H130,2)</f>
        <v>0</v>
      </c>
      <c r="BL130" s="13" t="s">
        <v>123</v>
      </c>
      <c r="BM130" s="134" t="s">
        <v>124</v>
      </c>
    </row>
    <row r="131" spans="2:65" s="1" customFormat="1" ht="16.5" customHeight="1">
      <c r="B131" s="123"/>
      <c r="C131" s="124" t="s">
        <v>125</v>
      </c>
      <c r="D131" s="124" t="s">
        <v>118</v>
      </c>
      <c r="E131" s="125" t="s">
        <v>126</v>
      </c>
      <c r="F131" s="126" t="s">
        <v>127</v>
      </c>
      <c r="G131" s="127" t="s">
        <v>121</v>
      </c>
      <c r="H131" s="128">
        <v>6.7</v>
      </c>
      <c r="I131" s="129"/>
      <c r="J131" s="129">
        <f t="shared" si="0"/>
        <v>0</v>
      </c>
      <c r="K131" s="126" t="s">
        <v>122</v>
      </c>
      <c r="L131" s="25"/>
      <c r="M131" s="130" t="s">
        <v>1</v>
      </c>
      <c r="N131" s="131" t="s">
        <v>36</v>
      </c>
      <c r="O131" s="132">
        <v>0.22</v>
      </c>
      <c r="P131" s="132">
        <f t="shared" si="1"/>
        <v>1.474</v>
      </c>
      <c r="Q131" s="132">
        <v>0</v>
      </c>
      <c r="R131" s="132">
        <f t="shared" si="2"/>
        <v>0</v>
      </c>
      <c r="S131" s="132">
        <v>9.8000000000000004E-2</v>
      </c>
      <c r="T131" s="133">
        <f t="shared" si="3"/>
        <v>0.65660000000000007</v>
      </c>
      <c r="AR131" s="134" t="s">
        <v>123</v>
      </c>
      <c r="AT131" s="134" t="s">
        <v>118</v>
      </c>
      <c r="AU131" s="134" t="s">
        <v>78</v>
      </c>
      <c r="AY131" s="13" t="s">
        <v>115</v>
      </c>
      <c r="BE131" s="135">
        <f t="shared" si="4"/>
        <v>0</v>
      </c>
      <c r="BF131" s="135">
        <f t="shared" si="5"/>
        <v>0</v>
      </c>
      <c r="BG131" s="135">
        <f t="shared" si="6"/>
        <v>0</v>
      </c>
      <c r="BH131" s="135">
        <f t="shared" si="7"/>
        <v>0</v>
      </c>
      <c r="BI131" s="135">
        <f t="shared" si="8"/>
        <v>0</v>
      </c>
      <c r="BJ131" s="13" t="s">
        <v>76</v>
      </c>
      <c r="BK131" s="135">
        <f t="shared" si="9"/>
        <v>0</v>
      </c>
      <c r="BL131" s="13" t="s">
        <v>123</v>
      </c>
      <c r="BM131" s="134" t="s">
        <v>128</v>
      </c>
    </row>
    <row r="132" spans="2:65" s="1" customFormat="1" ht="24" customHeight="1">
      <c r="B132" s="123"/>
      <c r="C132" s="124" t="s">
        <v>129</v>
      </c>
      <c r="D132" s="124" t="s">
        <v>118</v>
      </c>
      <c r="E132" s="125" t="s">
        <v>130</v>
      </c>
      <c r="F132" s="126" t="s">
        <v>131</v>
      </c>
      <c r="G132" s="127" t="s">
        <v>121</v>
      </c>
      <c r="H132" s="128">
        <v>7.9</v>
      </c>
      <c r="I132" s="129"/>
      <c r="J132" s="129">
        <f t="shared" si="0"/>
        <v>0</v>
      </c>
      <c r="K132" s="126" t="s">
        <v>122</v>
      </c>
      <c r="L132" s="25"/>
      <c r="M132" s="130" t="s">
        <v>1</v>
      </c>
      <c r="N132" s="131" t="s">
        <v>36</v>
      </c>
      <c r="O132" s="132">
        <v>9.4E-2</v>
      </c>
      <c r="P132" s="132">
        <f t="shared" si="1"/>
        <v>0.74260000000000004</v>
      </c>
      <c r="Q132" s="132">
        <v>8.0000000000000007E-5</v>
      </c>
      <c r="R132" s="132">
        <f t="shared" si="2"/>
        <v>6.3200000000000007E-4</v>
      </c>
      <c r="S132" s="132">
        <v>0.25600000000000001</v>
      </c>
      <c r="T132" s="133">
        <f t="shared" si="3"/>
        <v>2.0224000000000002</v>
      </c>
      <c r="AR132" s="134" t="s">
        <v>123</v>
      </c>
      <c r="AT132" s="134" t="s">
        <v>118</v>
      </c>
      <c r="AU132" s="134" t="s">
        <v>78</v>
      </c>
      <c r="AY132" s="13" t="s">
        <v>115</v>
      </c>
      <c r="BE132" s="135">
        <f t="shared" si="4"/>
        <v>0</v>
      </c>
      <c r="BF132" s="135">
        <f t="shared" si="5"/>
        <v>0</v>
      </c>
      <c r="BG132" s="135">
        <f t="shared" si="6"/>
        <v>0</v>
      </c>
      <c r="BH132" s="135">
        <f t="shared" si="7"/>
        <v>0</v>
      </c>
      <c r="BI132" s="135">
        <f t="shared" si="8"/>
        <v>0</v>
      </c>
      <c r="BJ132" s="13" t="s">
        <v>76</v>
      </c>
      <c r="BK132" s="135">
        <f t="shared" si="9"/>
        <v>0</v>
      </c>
      <c r="BL132" s="13" t="s">
        <v>123</v>
      </c>
      <c r="BM132" s="134" t="s">
        <v>132</v>
      </c>
    </row>
    <row r="133" spans="2:65" s="1" customFormat="1" ht="24" customHeight="1">
      <c r="B133" s="123"/>
      <c r="C133" s="124" t="s">
        <v>78</v>
      </c>
      <c r="D133" s="124" t="s">
        <v>118</v>
      </c>
      <c r="E133" s="125" t="s">
        <v>133</v>
      </c>
      <c r="F133" s="126" t="s">
        <v>134</v>
      </c>
      <c r="G133" s="127" t="s">
        <v>135</v>
      </c>
      <c r="H133" s="128">
        <v>37.6</v>
      </c>
      <c r="I133" s="129"/>
      <c r="J133" s="129">
        <f t="shared" si="0"/>
        <v>0</v>
      </c>
      <c r="K133" s="126" t="s">
        <v>1</v>
      </c>
      <c r="L133" s="25"/>
      <c r="M133" s="130" t="s">
        <v>1</v>
      </c>
      <c r="N133" s="131" t="s">
        <v>36</v>
      </c>
      <c r="O133" s="132">
        <v>1.6659999999999999</v>
      </c>
      <c r="P133" s="132">
        <f t="shared" si="1"/>
        <v>62.641599999999997</v>
      </c>
      <c r="Q133" s="132">
        <v>0</v>
      </c>
      <c r="R133" s="132">
        <f t="shared" si="2"/>
        <v>0</v>
      </c>
      <c r="S133" s="132">
        <v>0</v>
      </c>
      <c r="T133" s="133">
        <f t="shared" si="3"/>
        <v>0</v>
      </c>
      <c r="AR133" s="134" t="s">
        <v>123</v>
      </c>
      <c r="AT133" s="134" t="s">
        <v>118</v>
      </c>
      <c r="AU133" s="134" t="s">
        <v>78</v>
      </c>
      <c r="AY133" s="13" t="s">
        <v>115</v>
      </c>
      <c r="BE133" s="135">
        <f t="shared" si="4"/>
        <v>0</v>
      </c>
      <c r="BF133" s="135">
        <f t="shared" si="5"/>
        <v>0</v>
      </c>
      <c r="BG133" s="135">
        <f t="shared" si="6"/>
        <v>0</v>
      </c>
      <c r="BH133" s="135">
        <f t="shared" si="7"/>
        <v>0</v>
      </c>
      <c r="BI133" s="135">
        <f t="shared" si="8"/>
        <v>0</v>
      </c>
      <c r="BJ133" s="13" t="s">
        <v>76</v>
      </c>
      <c r="BK133" s="135">
        <f t="shared" si="9"/>
        <v>0</v>
      </c>
      <c r="BL133" s="13" t="s">
        <v>123</v>
      </c>
      <c r="BM133" s="134" t="s">
        <v>136</v>
      </c>
    </row>
    <row r="134" spans="2:65" s="1" customFormat="1" ht="24" customHeight="1">
      <c r="B134" s="123"/>
      <c r="C134" s="124" t="s">
        <v>137</v>
      </c>
      <c r="D134" s="124" t="s">
        <v>118</v>
      </c>
      <c r="E134" s="125" t="s">
        <v>138</v>
      </c>
      <c r="F134" s="126" t="s">
        <v>139</v>
      </c>
      <c r="G134" s="127" t="s">
        <v>135</v>
      </c>
      <c r="H134" s="128">
        <v>16.544</v>
      </c>
      <c r="I134" s="129"/>
      <c r="J134" s="129">
        <f t="shared" si="0"/>
        <v>0</v>
      </c>
      <c r="K134" s="126" t="s">
        <v>1</v>
      </c>
      <c r="L134" s="25"/>
      <c r="M134" s="130" t="s">
        <v>1</v>
      </c>
      <c r="N134" s="131" t="s">
        <v>36</v>
      </c>
      <c r="O134" s="132">
        <v>0.36799999999999999</v>
      </c>
      <c r="P134" s="132">
        <f t="shared" si="1"/>
        <v>6.0881920000000003</v>
      </c>
      <c r="Q134" s="132">
        <v>0</v>
      </c>
      <c r="R134" s="132">
        <f t="shared" si="2"/>
        <v>0</v>
      </c>
      <c r="S134" s="132">
        <v>0</v>
      </c>
      <c r="T134" s="133">
        <f t="shared" si="3"/>
        <v>0</v>
      </c>
      <c r="AR134" s="134" t="s">
        <v>123</v>
      </c>
      <c r="AT134" s="134" t="s">
        <v>118</v>
      </c>
      <c r="AU134" s="134" t="s">
        <v>78</v>
      </c>
      <c r="AY134" s="13" t="s">
        <v>115</v>
      </c>
      <c r="BE134" s="135">
        <f t="shared" si="4"/>
        <v>0</v>
      </c>
      <c r="BF134" s="135">
        <f t="shared" si="5"/>
        <v>0</v>
      </c>
      <c r="BG134" s="135">
        <f t="shared" si="6"/>
        <v>0</v>
      </c>
      <c r="BH134" s="135">
        <f t="shared" si="7"/>
        <v>0</v>
      </c>
      <c r="BI134" s="135">
        <f t="shared" si="8"/>
        <v>0</v>
      </c>
      <c r="BJ134" s="13" t="s">
        <v>76</v>
      </c>
      <c r="BK134" s="135">
        <f t="shared" si="9"/>
        <v>0</v>
      </c>
      <c r="BL134" s="13" t="s">
        <v>123</v>
      </c>
      <c r="BM134" s="134" t="s">
        <v>140</v>
      </c>
    </row>
    <row r="135" spans="2:65" s="1" customFormat="1" ht="60" customHeight="1">
      <c r="B135" s="123"/>
      <c r="C135" s="124" t="s">
        <v>123</v>
      </c>
      <c r="D135" s="124" t="s">
        <v>118</v>
      </c>
      <c r="E135" s="125" t="s">
        <v>141</v>
      </c>
      <c r="F135" s="126" t="s">
        <v>142</v>
      </c>
      <c r="G135" s="127" t="s">
        <v>135</v>
      </c>
      <c r="H135" s="128">
        <v>22.184000000000001</v>
      </c>
      <c r="I135" s="129"/>
      <c r="J135" s="129">
        <f t="shared" si="0"/>
        <v>0</v>
      </c>
      <c r="K135" s="126" t="s">
        <v>122</v>
      </c>
      <c r="L135" s="25"/>
      <c r="M135" s="130" t="s">
        <v>1</v>
      </c>
      <c r="N135" s="131" t="s">
        <v>36</v>
      </c>
      <c r="O135" s="132">
        <v>8.3000000000000004E-2</v>
      </c>
      <c r="P135" s="132">
        <f t="shared" si="1"/>
        <v>1.8412720000000002</v>
      </c>
      <c r="Q135" s="132">
        <v>0</v>
      </c>
      <c r="R135" s="132">
        <f t="shared" si="2"/>
        <v>0</v>
      </c>
      <c r="S135" s="132">
        <v>0</v>
      </c>
      <c r="T135" s="133">
        <f t="shared" si="3"/>
        <v>0</v>
      </c>
      <c r="AR135" s="134" t="s">
        <v>123</v>
      </c>
      <c r="AT135" s="134" t="s">
        <v>118</v>
      </c>
      <c r="AU135" s="134" t="s">
        <v>78</v>
      </c>
      <c r="AY135" s="13" t="s">
        <v>115</v>
      </c>
      <c r="BE135" s="135">
        <f t="shared" si="4"/>
        <v>0</v>
      </c>
      <c r="BF135" s="135">
        <f t="shared" si="5"/>
        <v>0</v>
      </c>
      <c r="BG135" s="135">
        <f t="shared" si="6"/>
        <v>0</v>
      </c>
      <c r="BH135" s="135">
        <f t="shared" si="7"/>
        <v>0</v>
      </c>
      <c r="BI135" s="135">
        <f t="shared" si="8"/>
        <v>0</v>
      </c>
      <c r="BJ135" s="13" t="s">
        <v>76</v>
      </c>
      <c r="BK135" s="135">
        <f t="shared" si="9"/>
        <v>0</v>
      </c>
      <c r="BL135" s="13" t="s">
        <v>123</v>
      </c>
      <c r="BM135" s="134" t="s">
        <v>143</v>
      </c>
    </row>
    <row r="136" spans="2:65" s="1" customFormat="1" ht="16.5" customHeight="1">
      <c r="B136" s="123"/>
      <c r="C136" s="124" t="s">
        <v>144</v>
      </c>
      <c r="D136" s="124" t="s">
        <v>118</v>
      </c>
      <c r="E136" s="125" t="s">
        <v>145</v>
      </c>
      <c r="F136" s="126" t="s">
        <v>146</v>
      </c>
      <c r="G136" s="127" t="s">
        <v>135</v>
      </c>
      <c r="H136" s="128">
        <v>22.184000000000001</v>
      </c>
      <c r="I136" s="129"/>
      <c r="J136" s="129">
        <f t="shared" si="0"/>
        <v>0</v>
      </c>
      <c r="K136" s="126" t="s">
        <v>122</v>
      </c>
      <c r="L136" s="25"/>
      <c r="M136" s="130" t="s">
        <v>1</v>
      </c>
      <c r="N136" s="131" t="s">
        <v>36</v>
      </c>
      <c r="O136" s="132">
        <v>8.9999999999999993E-3</v>
      </c>
      <c r="P136" s="132">
        <f t="shared" si="1"/>
        <v>0.199656</v>
      </c>
      <c r="Q136" s="132">
        <v>0</v>
      </c>
      <c r="R136" s="132">
        <f t="shared" si="2"/>
        <v>0</v>
      </c>
      <c r="S136" s="132">
        <v>0</v>
      </c>
      <c r="T136" s="133">
        <f t="shared" si="3"/>
        <v>0</v>
      </c>
      <c r="AR136" s="134" t="s">
        <v>123</v>
      </c>
      <c r="AT136" s="134" t="s">
        <v>118</v>
      </c>
      <c r="AU136" s="134" t="s">
        <v>78</v>
      </c>
      <c r="AY136" s="13" t="s">
        <v>115</v>
      </c>
      <c r="BE136" s="135">
        <f t="shared" si="4"/>
        <v>0</v>
      </c>
      <c r="BF136" s="135">
        <f t="shared" si="5"/>
        <v>0</v>
      </c>
      <c r="BG136" s="135">
        <f t="shared" si="6"/>
        <v>0</v>
      </c>
      <c r="BH136" s="135">
        <f t="shared" si="7"/>
        <v>0</v>
      </c>
      <c r="BI136" s="135">
        <f t="shared" si="8"/>
        <v>0</v>
      </c>
      <c r="BJ136" s="13" t="s">
        <v>76</v>
      </c>
      <c r="BK136" s="135">
        <f t="shared" si="9"/>
        <v>0</v>
      </c>
      <c r="BL136" s="13" t="s">
        <v>123</v>
      </c>
      <c r="BM136" s="134" t="s">
        <v>147</v>
      </c>
    </row>
    <row r="137" spans="2:65" s="1" customFormat="1" ht="24" customHeight="1">
      <c r="B137" s="123"/>
      <c r="C137" s="124" t="s">
        <v>148</v>
      </c>
      <c r="D137" s="124" t="s">
        <v>118</v>
      </c>
      <c r="E137" s="125" t="s">
        <v>149</v>
      </c>
      <c r="F137" s="126" t="s">
        <v>150</v>
      </c>
      <c r="G137" s="127" t="s">
        <v>151</v>
      </c>
      <c r="H137" s="128">
        <v>39.930999999999997</v>
      </c>
      <c r="I137" s="129"/>
      <c r="J137" s="129">
        <f t="shared" si="0"/>
        <v>0</v>
      </c>
      <c r="K137" s="126" t="s">
        <v>122</v>
      </c>
      <c r="L137" s="25"/>
      <c r="M137" s="130" t="s">
        <v>1</v>
      </c>
      <c r="N137" s="131" t="s">
        <v>36</v>
      </c>
      <c r="O137" s="132">
        <v>0</v>
      </c>
      <c r="P137" s="132">
        <f t="shared" si="1"/>
        <v>0</v>
      </c>
      <c r="Q137" s="132">
        <v>0</v>
      </c>
      <c r="R137" s="132">
        <f t="shared" si="2"/>
        <v>0</v>
      </c>
      <c r="S137" s="132">
        <v>0</v>
      </c>
      <c r="T137" s="133">
        <f t="shared" si="3"/>
        <v>0</v>
      </c>
      <c r="AR137" s="134" t="s">
        <v>123</v>
      </c>
      <c r="AT137" s="134" t="s">
        <v>118</v>
      </c>
      <c r="AU137" s="134" t="s">
        <v>78</v>
      </c>
      <c r="AY137" s="13" t="s">
        <v>115</v>
      </c>
      <c r="BE137" s="135">
        <f t="shared" si="4"/>
        <v>0</v>
      </c>
      <c r="BF137" s="135">
        <f t="shared" si="5"/>
        <v>0</v>
      </c>
      <c r="BG137" s="135">
        <f t="shared" si="6"/>
        <v>0</v>
      </c>
      <c r="BH137" s="135">
        <f t="shared" si="7"/>
        <v>0</v>
      </c>
      <c r="BI137" s="135">
        <f t="shared" si="8"/>
        <v>0</v>
      </c>
      <c r="BJ137" s="13" t="s">
        <v>76</v>
      </c>
      <c r="BK137" s="135">
        <f t="shared" si="9"/>
        <v>0</v>
      </c>
      <c r="BL137" s="13" t="s">
        <v>123</v>
      </c>
      <c r="BM137" s="134" t="s">
        <v>152</v>
      </c>
    </row>
    <row r="138" spans="2:65" s="1" customFormat="1" ht="24" customHeight="1">
      <c r="B138" s="123"/>
      <c r="C138" s="124" t="s">
        <v>153</v>
      </c>
      <c r="D138" s="124" t="s">
        <v>118</v>
      </c>
      <c r="E138" s="125" t="s">
        <v>154</v>
      </c>
      <c r="F138" s="126" t="s">
        <v>155</v>
      </c>
      <c r="G138" s="127" t="s">
        <v>121</v>
      </c>
      <c r="H138" s="128">
        <v>22.184000000000001</v>
      </c>
      <c r="I138" s="129"/>
      <c r="J138" s="129">
        <f t="shared" si="0"/>
        <v>0</v>
      </c>
      <c r="K138" s="126" t="s">
        <v>122</v>
      </c>
      <c r="L138" s="25"/>
      <c r="M138" s="130" t="s">
        <v>1</v>
      </c>
      <c r="N138" s="131" t="s">
        <v>36</v>
      </c>
      <c r="O138" s="132">
        <v>5.8000000000000003E-2</v>
      </c>
      <c r="P138" s="132">
        <f t="shared" si="1"/>
        <v>1.286672</v>
      </c>
      <c r="Q138" s="132">
        <v>0</v>
      </c>
      <c r="R138" s="132">
        <f t="shared" si="2"/>
        <v>0</v>
      </c>
      <c r="S138" s="132">
        <v>0</v>
      </c>
      <c r="T138" s="133">
        <f t="shared" si="3"/>
        <v>0</v>
      </c>
      <c r="AR138" s="134" t="s">
        <v>123</v>
      </c>
      <c r="AT138" s="134" t="s">
        <v>118</v>
      </c>
      <c r="AU138" s="134" t="s">
        <v>78</v>
      </c>
      <c r="AY138" s="13" t="s">
        <v>115</v>
      </c>
      <c r="BE138" s="135">
        <f t="shared" si="4"/>
        <v>0</v>
      </c>
      <c r="BF138" s="135">
        <f t="shared" si="5"/>
        <v>0</v>
      </c>
      <c r="BG138" s="135">
        <f t="shared" si="6"/>
        <v>0</v>
      </c>
      <c r="BH138" s="135">
        <f t="shared" si="7"/>
        <v>0</v>
      </c>
      <c r="BI138" s="135">
        <f t="shared" si="8"/>
        <v>0</v>
      </c>
      <c r="BJ138" s="13" t="s">
        <v>76</v>
      </c>
      <c r="BK138" s="135">
        <f t="shared" si="9"/>
        <v>0</v>
      </c>
      <c r="BL138" s="13" t="s">
        <v>123</v>
      </c>
      <c r="BM138" s="134" t="s">
        <v>156</v>
      </c>
    </row>
    <row r="139" spans="2:65" s="1" customFormat="1" ht="16.5" customHeight="1">
      <c r="B139" s="123"/>
      <c r="C139" s="136" t="s">
        <v>157</v>
      </c>
      <c r="D139" s="136" t="s">
        <v>158</v>
      </c>
      <c r="E139" s="137" t="s">
        <v>159</v>
      </c>
      <c r="F139" s="138" t="s">
        <v>160</v>
      </c>
      <c r="G139" s="139" t="s">
        <v>161</v>
      </c>
      <c r="H139" s="140">
        <v>0.33300000000000002</v>
      </c>
      <c r="I139" s="141"/>
      <c r="J139" s="141">
        <f t="shared" si="0"/>
        <v>0</v>
      </c>
      <c r="K139" s="138" t="s">
        <v>122</v>
      </c>
      <c r="L139" s="142"/>
      <c r="M139" s="143" t="s">
        <v>1</v>
      </c>
      <c r="N139" s="144" t="s">
        <v>36</v>
      </c>
      <c r="O139" s="132">
        <v>0</v>
      </c>
      <c r="P139" s="132">
        <f t="shared" si="1"/>
        <v>0</v>
      </c>
      <c r="Q139" s="132">
        <v>1E-3</v>
      </c>
      <c r="R139" s="132">
        <f t="shared" si="2"/>
        <v>3.3300000000000002E-4</v>
      </c>
      <c r="S139" s="132">
        <v>0</v>
      </c>
      <c r="T139" s="133">
        <f t="shared" si="3"/>
        <v>0</v>
      </c>
      <c r="AR139" s="134" t="s">
        <v>157</v>
      </c>
      <c r="AT139" s="134" t="s">
        <v>158</v>
      </c>
      <c r="AU139" s="134" t="s">
        <v>78</v>
      </c>
      <c r="AY139" s="13" t="s">
        <v>115</v>
      </c>
      <c r="BE139" s="135">
        <f t="shared" si="4"/>
        <v>0</v>
      </c>
      <c r="BF139" s="135">
        <f t="shared" si="5"/>
        <v>0</v>
      </c>
      <c r="BG139" s="135">
        <f t="shared" si="6"/>
        <v>0</v>
      </c>
      <c r="BH139" s="135">
        <f t="shared" si="7"/>
        <v>0</v>
      </c>
      <c r="BI139" s="135">
        <f t="shared" si="8"/>
        <v>0</v>
      </c>
      <c r="BJ139" s="13" t="s">
        <v>76</v>
      </c>
      <c r="BK139" s="135">
        <f t="shared" si="9"/>
        <v>0</v>
      </c>
      <c r="BL139" s="13" t="s">
        <v>123</v>
      </c>
      <c r="BM139" s="134" t="s">
        <v>162</v>
      </c>
    </row>
    <row r="140" spans="2:65" s="1" customFormat="1" ht="24" customHeight="1">
      <c r="B140" s="123"/>
      <c r="C140" s="124" t="s">
        <v>163</v>
      </c>
      <c r="D140" s="124" t="s">
        <v>118</v>
      </c>
      <c r="E140" s="125" t="s">
        <v>164</v>
      </c>
      <c r="F140" s="126" t="s">
        <v>165</v>
      </c>
      <c r="G140" s="127" t="s">
        <v>121</v>
      </c>
      <c r="H140" s="128">
        <v>43.27</v>
      </c>
      <c r="I140" s="129"/>
      <c r="J140" s="129">
        <f t="shared" si="0"/>
        <v>0</v>
      </c>
      <c r="K140" s="126" t="s">
        <v>1</v>
      </c>
      <c r="L140" s="25"/>
      <c r="M140" s="130" t="s">
        <v>1</v>
      </c>
      <c r="N140" s="131" t="s">
        <v>36</v>
      </c>
      <c r="O140" s="132">
        <v>1.7999999999999999E-2</v>
      </c>
      <c r="P140" s="132">
        <f t="shared" si="1"/>
        <v>0.77886</v>
      </c>
      <c r="Q140" s="132">
        <v>0</v>
      </c>
      <c r="R140" s="132">
        <f t="shared" si="2"/>
        <v>0</v>
      </c>
      <c r="S140" s="132">
        <v>0</v>
      </c>
      <c r="T140" s="133">
        <f t="shared" si="3"/>
        <v>0</v>
      </c>
      <c r="AR140" s="134" t="s">
        <v>123</v>
      </c>
      <c r="AT140" s="134" t="s">
        <v>118</v>
      </c>
      <c r="AU140" s="134" t="s">
        <v>78</v>
      </c>
      <c r="AY140" s="13" t="s">
        <v>115</v>
      </c>
      <c r="BE140" s="135">
        <f t="shared" si="4"/>
        <v>0</v>
      </c>
      <c r="BF140" s="135">
        <f t="shared" si="5"/>
        <v>0</v>
      </c>
      <c r="BG140" s="135">
        <f t="shared" si="6"/>
        <v>0</v>
      </c>
      <c r="BH140" s="135">
        <f t="shared" si="7"/>
        <v>0</v>
      </c>
      <c r="BI140" s="135">
        <f t="shared" si="8"/>
        <v>0</v>
      </c>
      <c r="BJ140" s="13" t="s">
        <v>76</v>
      </c>
      <c r="BK140" s="135">
        <f t="shared" si="9"/>
        <v>0</v>
      </c>
      <c r="BL140" s="13" t="s">
        <v>123</v>
      </c>
      <c r="BM140" s="134" t="s">
        <v>166</v>
      </c>
    </row>
    <row r="141" spans="2:65" s="1" customFormat="1" ht="24" customHeight="1">
      <c r="B141" s="123"/>
      <c r="C141" s="124" t="s">
        <v>167</v>
      </c>
      <c r="D141" s="124" t="s">
        <v>118</v>
      </c>
      <c r="E141" s="125" t="s">
        <v>168</v>
      </c>
      <c r="F141" s="126" t="s">
        <v>169</v>
      </c>
      <c r="G141" s="127" t="s">
        <v>121</v>
      </c>
      <c r="H141" s="128">
        <v>7.77</v>
      </c>
      <c r="I141" s="129"/>
      <c r="J141" s="129">
        <f t="shared" si="0"/>
        <v>0</v>
      </c>
      <c r="K141" s="126" t="s">
        <v>122</v>
      </c>
      <c r="L141" s="25"/>
      <c r="M141" s="130" t="s">
        <v>1</v>
      </c>
      <c r="N141" s="131" t="s">
        <v>36</v>
      </c>
      <c r="O141" s="132">
        <v>5.5E-2</v>
      </c>
      <c r="P141" s="132">
        <f t="shared" si="1"/>
        <v>0.42734999999999995</v>
      </c>
      <c r="Q141" s="132">
        <v>0</v>
      </c>
      <c r="R141" s="132">
        <f t="shared" si="2"/>
        <v>0</v>
      </c>
      <c r="S141" s="132">
        <v>0</v>
      </c>
      <c r="T141" s="133">
        <f t="shared" si="3"/>
        <v>0</v>
      </c>
      <c r="AR141" s="134" t="s">
        <v>123</v>
      </c>
      <c r="AT141" s="134" t="s">
        <v>118</v>
      </c>
      <c r="AU141" s="134" t="s">
        <v>78</v>
      </c>
      <c r="AY141" s="13" t="s">
        <v>115</v>
      </c>
      <c r="BE141" s="135">
        <f t="shared" si="4"/>
        <v>0</v>
      </c>
      <c r="BF141" s="135">
        <f t="shared" si="5"/>
        <v>0</v>
      </c>
      <c r="BG141" s="135">
        <f t="shared" si="6"/>
        <v>0</v>
      </c>
      <c r="BH141" s="135">
        <f t="shared" si="7"/>
        <v>0</v>
      </c>
      <c r="BI141" s="135">
        <f t="shared" si="8"/>
        <v>0</v>
      </c>
      <c r="BJ141" s="13" t="s">
        <v>76</v>
      </c>
      <c r="BK141" s="135">
        <f t="shared" si="9"/>
        <v>0</v>
      </c>
      <c r="BL141" s="13" t="s">
        <v>123</v>
      </c>
      <c r="BM141" s="134" t="s">
        <v>170</v>
      </c>
    </row>
    <row r="142" spans="2:65" s="1" customFormat="1" ht="16.5" customHeight="1">
      <c r="B142" s="123"/>
      <c r="C142" s="136" t="s">
        <v>171</v>
      </c>
      <c r="D142" s="136" t="s">
        <v>158</v>
      </c>
      <c r="E142" s="137" t="s">
        <v>172</v>
      </c>
      <c r="F142" s="138" t="s">
        <v>173</v>
      </c>
      <c r="G142" s="139" t="s">
        <v>135</v>
      </c>
      <c r="H142" s="140">
        <v>0.45100000000000001</v>
      </c>
      <c r="I142" s="141"/>
      <c r="J142" s="141">
        <f t="shared" si="0"/>
        <v>0</v>
      </c>
      <c r="K142" s="138" t="s">
        <v>122</v>
      </c>
      <c r="L142" s="142"/>
      <c r="M142" s="143" t="s">
        <v>1</v>
      </c>
      <c r="N142" s="144" t="s">
        <v>36</v>
      </c>
      <c r="O142" s="132">
        <v>0</v>
      </c>
      <c r="P142" s="132">
        <f t="shared" si="1"/>
        <v>0</v>
      </c>
      <c r="Q142" s="132">
        <v>0.21</v>
      </c>
      <c r="R142" s="132">
        <f t="shared" si="2"/>
        <v>9.4710000000000003E-2</v>
      </c>
      <c r="S142" s="132">
        <v>0</v>
      </c>
      <c r="T142" s="133">
        <f t="shared" si="3"/>
        <v>0</v>
      </c>
      <c r="AR142" s="134" t="s">
        <v>157</v>
      </c>
      <c r="AT142" s="134" t="s">
        <v>158</v>
      </c>
      <c r="AU142" s="134" t="s">
        <v>78</v>
      </c>
      <c r="AY142" s="13" t="s">
        <v>115</v>
      </c>
      <c r="BE142" s="135">
        <f t="shared" si="4"/>
        <v>0</v>
      </c>
      <c r="BF142" s="135">
        <f t="shared" si="5"/>
        <v>0</v>
      </c>
      <c r="BG142" s="135">
        <f t="shared" si="6"/>
        <v>0</v>
      </c>
      <c r="BH142" s="135">
        <f t="shared" si="7"/>
        <v>0</v>
      </c>
      <c r="BI142" s="135">
        <f t="shared" si="8"/>
        <v>0</v>
      </c>
      <c r="BJ142" s="13" t="s">
        <v>76</v>
      </c>
      <c r="BK142" s="135">
        <f t="shared" si="9"/>
        <v>0</v>
      </c>
      <c r="BL142" s="13" t="s">
        <v>123</v>
      </c>
      <c r="BM142" s="134" t="s">
        <v>174</v>
      </c>
    </row>
    <row r="143" spans="2:65" s="1" customFormat="1" ht="16.5" customHeight="1">
      <c r="B143" s="123"/>
      <c r="C143" s="124" t="s">
        <v>175</v>
      </c>
      <c r="D143" s="124" t="s">
        <v>118</v>
      </c>
      <c r="E143" s="125" t="s">
        <v>176</v>
      </c>
      <c r="F143" s="126" t="s">
        <v>177</v>
      </c>
      <c r="G143" s="127" t="s">
        <v>135</v>
      </c>
      <c r="H143" s="128">
        <v>0.11700000000000001</v>
      </c>
      <c r="I143" s="129"/>
      <c r="J143" s="129">
        <f t="shared" si="0"/>
        <v>0</v>
      </c>
      <c r="K143" s="126" t="s">
        <v>122</v>
      </c>
      <c r="L143" s="25"/>
      <c r="M143" s="130" t="s">
        <v>1</v>
      </c>
      <c r="N143" s="131" t="s">
        <v>36</v>
      </c>
      <c r="O143" s="132">
        <v>0.26100000000000001</v>
      </c>
      <c r="P143" s="132">
        <f t="shared" si="1"/>
        <v>3.0537000000000002E-2</v>
      </c>
      <c r="Q143" s="132">
        <v>0</v>
      </c>
      <c r="R143" s="132">
        <f t="shared" si="2"/>
        <v>0</v>
      </c>
      <c r="S143" s="132">
        <v>0</v>
      </c>
      <c r="T143" s="133">
        <f t="shared" si="3"/>
        <v>0</v>
      </c>
      <c r="AR143" s="134" t="s">
        <v>123</v>
      </c>
      <c r="AT143" s="134" t="s">
        <v>118</v>
      </c>
      <c r="AU143" s="134" t="s">
        <v>78</v>
      </c>
      <c r="AY143" s="13" t="s">
        <v>115</v>
      </c>
      <c r="BE143" s="135">
        <f t="shared" si="4"/>
        <v>0</v>
      </c>
      <c r="BF143" s="135">
        <f t="shared" si="5"/>
        <v>0</v>
      </c>
      <c r="BG143" s="135">
        <f t="shared" si="6"/>
        <v>0</v>
      </c>
      <c r="BH143" s="135">
        <f t="shared" si="7"/>
        <v>0</v>
      </c>
      <c r="BI143" s="135">
        <f t="shared" si="8"/>
        <v>0</v>
      </c>
      <c r="BJ143" s="13" t="s">
        <v>76</v>
      </c>
      <c r="BK143" s="135">
        <f t="shared" si="9"/>
        <v>0</v>
      </c>
      <c r="BL143" s="13" t="s">
        <v>123</v>
      </c>
      <c r="BM143" s="134" t="s">
        <v>178</v>
      </c>
    </row>
    <row r="144" spans="2:65" s="11" customFormat="1" ht="22.9" customHeight="1">
      <c r="B144" s="111"/>
      <c r="D144" s="112" t="s">
        <v>70</v>
      </c>
      <c r="E144" s="121" t="s">
        <v>78</v>
      </c>
      <c r="F144" s="121" t="s">
        <v>179</v>
      </c>
      <c r="J144" s="122">
        <f>BK144</f>
        <v>0</v>
      </c>
      <c r="L144" s="111"/>
      <c r="M144" s="115"/>
      <c r="N144" s="116"/>
      <c r="O144" s="116"/>
      <c r="P144" s="117">
        <f>P145</f>
        <v>1.41</v>
      </c>
      <c r="Q144" s="116"/>
      <c r="R144" s="117">
        <f>R145</f>
        <v>1.012335</v>
      </c>
      <c r="S144" s="116"/>
      <c r="T144" s="118">
        <f>T145</f>
        <v>0</v>
      </c>
      <c r="AR144" s="112" t="s">
        <v>76</v>
      </c>
      <c r="AT144" s="119" t="s">
        <v>70</v>
      </c>
      <c r="AU144" s="119" t="s">
        <v>76</v>
      </c>
      <c r="AY144" s="112" t="s">
        <v>115</v>
      </c>
      <c r="BK144" s="120">
        <f>BK145</f>
        <v>0</v>
      </c>
    </row>
    <row r="145" spans="2:65" s="1" customFormat="1" ht="36" customHeight="1">
      <c r="B145" s="123"/>
      <c r="C145" s="124" t="s">
        <v>180</v>
      </c>
      <c r="D145" s="124" t="s">
        <v>118</v>
      </c>
      <c r="E145" s="125" t="s">
        <v>181</v>
      </c>
      <c r="F145" s="126" t="s">
        <v>182</v>
      </c>
      <c r="G145" s="127" t="s">
        <v>121</v>
      </c>
      <c r="H145" s="128">
        <v>1.5</v>
      </c>
      <c r="I145" s="129"/>
      <c r="J145" s="129">
        <f>ROUND(I145*H145,2)</f>
        <v>0</v>
      </c>
      <c r="K145" s="126" t="s">
        <v>122</v>
      </c>
      <c r="L145" s="25"/>
      <c r="M145" s="130" t="s">
        <v>1</v>
      </c>
      <c r="N145" s="131" t="s">
        <v>36</v>
      </c>
      <c r="O145" s="132">
        <v>0.94</v>
      </c>
      <c r="P145" s="132">
        <f>O145*H145</f>
        <v>1.41</v>
      </c>
      <c r="Q145" s="132">
        <v>0.67488999999999999</v>
      </c>
      <c r="R145" s="132">
        <f>Q145*H145</f>
        <v>1.012335</v>
      </c>
      <c r="S145" s="132">
        <v>0</v>
      </c>
      <c r="T145" s="133">
        <f>S145*H145</f>
        <v>0</v>
      </c>
      <c r="AR145" s="134" t="s">
        <v>123</v>
      </c>
      <c r="AT145" s="134" t="s">
        <v>118</v>
      </c>
      <c r="AU145" s="134" t="s">
        <v>78</v>
      </c>
      <c r="AY145" s="13" t="s">
        <v>115</v>
      </c>
      <c r="BE145" s="135">
        <f>IF(N145="základní",J145,0)</f>
        <v>0</v>
      </c>
      <c r="BF145" s="135">
        <f>IF(N145="snížená",J145,0)</f>
        <v>0</v>
      </c>
      <c r="BG145" s="135">
        <f>IF(N145="zákl. přenesená",J145,0)</f>
        <v>0</v>
      </c>
      <c r="BH145" s="135">
        <f>IF(N145="sníž. přenesená",J145,0)</f>
        <v>0</v>
      </c>
      <c r="BI145" s="135">
        <f>IF(N145="nulová",J145,0)</f>
        <v>0</v>
      </c>
      <c r="BJ145" s="13" t="s">
        <v>76</v>
      </c>
      <c r="BK145" s="135">
        <f>ROUND(I145*H145,2)</f>
        <v>0</v>
      </c>
      <c r="BL145" s="13" t="s">
        <v>123</v>
      </c>
      <c r="BM145" s="134" t="s">
        <v>183</v>
      </c>
    </row>
    <row r="146" spans="2:65" s="11" customFormat="1" ht="22.9" customHeight="1">
      <c r="B146" s="111"/>
      <c r="D146" s="112" t="s">
        <v>70</v>
      </c>
      <c r="E146" s="121" t="s">
        <v>148</v>
      </c>
      <c r="F146" s="121" t="s">
        <v>184</v>
      </c>
      <c r="J146" s="122">
        <f>BK146</f>
        <v>0</v>
      </c>
      <c r="L146" s="111"/>
      <c r="M146" s="115"/>
      <c r="N146" s="116"/>
      <c r="O146" s="116"/>
      <c r="P146" s="117">
        <f>SUM(P147:P153)</f>
        <v>33.6374</v>
      </c>
      <c r="Q146" s="116"/>
      <c r="R146" s="117">
        <f>SUM(R147:R153)</f>
        <v>9.2594830000000012</v>
      </c>
      <c r="S146" s="116"/>
      <c r="T146" s="118">
        <f>SUM(T147:T153)</f>
        <v>0</v>
      </c>
      <c r="AR146" s="112" t="s">
        <v>76</v>
      </c>
      <c r="AT146" s="119" t="s">
        <v>70</v>
      </c>
      <c r="AU146" s="119" t="s">
        <v>76</v>
      </c>
      <c r="AY146" s="112" t="s">
        <v>115</v>
      </c>
      <c r="BK146" s="120">
        <f>SUM(BK147:BK153)</f>
        <v>0</v>
      </c>
    </row>
    <row r="147" spans="2:65" s="1" customFormat="1" ht="16.5" customHeight="1">
      <c r="B147" s="123"/>
      <c r="C147" s="124" t="s">
        <v>185</v>
      </c>
      <c r="D147" s="124" t="s">
        <v>118</v>
      </c>
      <c r="E147" s="125" t="s">
        <v>186</v>
      </c>
      <c r="F147" s="126" t="s">
        <v>187</v>
      </c>
      <c r="G147" s="127" t="s">
        <v>121</v>
      </c>
      <c r="H147" s="128">
        <v>35.5</v>
      </c>
      <c r="I147" s="129"/>
      <c r="J147" s="129">
        <f t="shared" ref="J147:J153" si="10">ROUND(I147*H147,2)</f>
        <v>0</v>
      </c>
      <c r="K147" s="126" t="s">
        <v>122</v>
      </c>
      <c r="L147" s="25"/>
      <c r="M147" s="130" t="s">
        <v>1</v>
      </c>
      <c r="N147" s="131" t="s">
        <v>36</v>
      </c>
      <c r="O147" s="132">
        <v>2.3E-2</v>
      </c>
      <c r="P147" s="132">
        <f t="shared" ref="P147:P153" si="11">O147*H147</f>
        <v>0.8165</v>
      </c>
      <c r="Q147" s="132">
        <v>0</v>
      </c>
      <c r="R147" s="132">
        <f t="shared" ref="R147:R153" si="12">Q147*H147</f>
        <v>0</v>
      </c>
      <c r="S147" s="132">
        <v>0</v>
      </c>
      <c r="T147" s="133">
        <f t="shared" ref="T147:T153" si="13">S147*H147</f>
        <v>0</v>
      </c>
      <c r="AR147" s="134" t="s">
        <v>123</v>
      </c>
      <c r="AT147" s="134" t="s">
        <v>118</v>
      </c>
      <c r="AU147" s="134" t="s">
        <v>78</v>
      </c>
      <c r="AY147" s="13" t="s">
        <v>115</v>
      </c>
      <c r="BE147" s="135">
        <f t="shared" ref="BE147:BE153" si="14">IF(N147="základní",J147,0)</f>
        <v>0</v>
      </c>
      <c r="BF147" s="135">
        <f t="shared" ref="BF147:BF153" si="15">IF(N147="snížená",J147,0)</f>
        <v>0</v>
      </c>
      <c r="BG147" s="135">
        <f t="shared" ref="BG147:BG153" si="16">IF(N147="zákl. přenesená",J147,0)</f>
        <v>0</v>
      </c>
      <c r="BH147" s="135">
        <f t="shared" ref="BH147:BH153" si="17">IF(N147="sníž. přenesená",J147,0)</f>
        <v>0</v>
      </c>
      <c r="BI147" s="135">
        <f t="shared" ref="BI147:BI153" si="18">IF(N147="nulová",J147,0)</f>
        <v>0</v>
      </c>
      <c r="BJ147" s="13" t="s">
        <v>76</v>
      </c>
      <c r="BK147" s="135">
        <f t="shared" ref="BK147:BK153" si="19">ROUND(I147*H147,2)</f>
        <v>0</v>
      </c>
      <c r="BL147" s="13" t="s">
        <v>123</v>
      </c>
      <c r="BM147" s="134" t="s">
        <v>188</v>
      </c>
    </row>
    <row r="148" spans="2:65" s="1" customFormat="1" ht="16.5" customHeight="1">
      <c r="B148" s="123"/>
      <c r="C148" s="124" t="s">
        <v>189</v>
      </c>
      <c r="D148" s="124" t="s">
        <v>118</v>
      </c>
      <c r="E148" s="125" t="s">
        <v>190</v>
      </c>
      <c r="F148" s="126" t="s">
        <v>191</v>
      </c>
      <c r="G148" s="127" t="s">
        <v>121</v>
      </c>
      <c r="H148" s="128">
        <v>6.7</v>
      </c>
      <c r="I148" s="129"/>
      <c r="J148" s="129">
        <f t="shared" si="10"/>
        <v>0</v>
      </c>
      <c r="K148" s="126" t="s">
        <v>122</v>
      </c>
      <c r="L148" s="25"/>
      <c r="M148" s="130" t="s">
        <v>1</v>
      </c>
      <c r="N148" s="131" t="s">
        <v>36</v>
      </c>
      <c r="O148" s="132">
        <v>2.5999999999999999E-2</v>
      </c>
      <c r="P148" s="132">
        <f t="shared" si="11"/>
        <v>0.17419999999999999</v>
      </c>
      <c r="Q148" s="132">
        <v>0</v>
      </c>
      <c r="R148" s="132">
        <f t="shared" si="12"/>
        <v>0</v>
      </c>
      <c r="S148" s="132">
        <v>0</v>
      </c>
      <c r="T148" s="133">
        <f t="shared" si="13"/>
        <v>0</v>
      </c>
      <c r="AR148" s="134" t="s">
        <v>123</v>
      </c>
      <c r="AT148" s="134" t="s">
        <v>118</v>
      </c>
      <c r="AU148" s="134" t="s">
        <v>78</v>
      </c>
      <c r="AY148" s="13" t="s">
        <v>115</v>
      </c>
      <c r="BE148" s="135">
        <f t="shared" si="14"/>
        <v>0</v>
      </c>
      <c r="BF148" s="135">
        <f t="shared" si="15"/>
        <v>0</v>
      </c>
      <c r="BG148" s="135">
        <f t="shared" si="16"/>
        <v>0</v>
      </c>
      <c r="BH148" s="135">
        <f t="shared" si="17"/>
        <v>0</v>
      </c>
      <c r="BI148" s="135">
        <f t="shared" si="18"/>
        <v>0</v>
      </c>
      <c r="BJ148" s="13" t="s">
        <v>76</v>
      </c>
      <c r="BK148" s="135">
        <f t="shared" si="19"/>
        <v>0</v>
      </c>
      <c r="BL148" s="13" t="s">
        <v>123</v>
      </c>
      <c r="BM148" s="134" t="s">
        <v>192</v>
      </c>
    </row>
    <row r="149" spans="2:65" s="1" customFormat="1" ht="16.5" customHeight="1">
      <c r="B149" s="123"/>
      <c r="C149" s="124" t="s">
        <v>193</v>
      </c>
      <c r="D149" s="124" t="s">
        <v>118</v>
      </c>
      <c r="E149" s="125" t="s">
        <v>194</v>
      </c>
      <c r="F149" s="126" t="s">
        <v>195</v>
      </c>
      <c r="G149" s="127" t="s">
        <v>121</v>
      </c>
      <c r="H149" s="128">
        <v>35.5</v>
      </c>
      <c r="I149" s="129"/>
      <c r="J149" s="129">
        <f t="shared" si="10"/>
        <v>0</v>
      </c>
      <c r="K149" s="126" t="s">
        <v>122</v>
      </c>
      <c r="L149" s="25"/>
      <c r="M149" s="130" t="s">
        <v>1</v>
      </c>
      <c r="N149" s="131" t="s">
        <v>36</v>
      </c>
      <c r="O149" s="132">
        <v>3.1E-2</v>
      </c>
      <c r="P149" s="132">
        <f t="shared" si="11"/>
        <v>1.1005</v>
      </c>
      <c r="Q149" s="132">
        <v>0</v>
      </c>
      <c r="R149" s="132">
        <f t="shared" si="12"/>
        <v>0</v>
      </c>
      <c r="S149" s="132">
        <v>0</v>
      </c>
      <c r="T149" s="133">
        <f t="shared" si="13"/>
        <v>0</v>
      </c>
      <c r="AR149" s="134" t="s">
        <v>123</v>
      </c>
      <c r="AT149" s="134" t="s">
        <v>118</v>
      </c>
      <c r="AU149" s="134" t="s">
        <v>78</v>
      </c>
      <c r="AY149" s="13" t="s">
        <v>115</v>
      </c>
      <c r="BE149" s="135">
        <f t="shared" si="14"/>
        <v>0</v>
      </c>
      <c r="BF149" s="135">
        <f t="shared" si="15"/>
        <v>0</v>
      </c>
      <c r="BG149" s="135">
        <f t="shared" si="16"/>
        <v>0</v>
      </c>
      <c r="BH149" s="135">
        <f t="shared" si="17"/>
        <v>0</v>
      </c>
      <c r="BI149" s="135">
        <f t="shared" si="18"/>
        <v>0</v>
      </c>
      <c r="BJ149" s="13" t="s">
        <v>76</v>
      </c>
      <c r="BK149" s="135">
        <f t="shared" si="19"/>
        <v>0</v>
      </c>
      <c r="BL149" s="13" t="s">
        <v>123</v>
      </c>
      <c r="BM149" s="134" t="s">
        <v>196</v>
      </c>
    </row>
    <row r="150" spans="2:65" s="1" customFormat="1" ht="24" customHeight="1">
      <c r="B150" s="123"/>
      <c r="C150" s="124" t="s">
        <v>197</v>
      </c>
      <c r="D150" s="124" t="s">
        <v>118</v>
      </c>
      <c r="E150" s="125" t="s">
        <v>198</v>
      </c>
      <c r="F150" s="126" t="s">
        <v>199</v>
      </c>
      <c r="G150" s="127" t="s">
        <v>121</v>
      </c>
      <c r="H150" s="128">
        <v>7.8</v>
      </c>
      <c r="I150" s="129"/>
      <c r="J150" s="129">
        <f t="shared" si="10"/>
        <v>0</v>
      </c>
      <c r="K150" s="126" t="s">
        <v>122</v>
      </c>
      <c r="L150" s="25"/>
      <c r="M150" s="130" t="s">
        <v>1</v>
      </c>
      <c r="N150" s="131" t="s">
        <v>36</v>
      </c>
      <c r="O150" s="132">
        <v>6.6000000000000003E-2</v>
      </c>
      <c r="P150" s="132">
        <f t="shared" si="11"/>
        <v>0.51480000000000004</v>
      </c>
      <c r="Q150" s="132">
        <v>0</v>
      </c>
      <c r="R150" s="132">
        <f t="shared" si="12"/>
        <v>0</v>
      </c>
      <c r="S150" s="132">
        <v>0</v>
      </c>
      <c r="T150" s="133">
        <f t="shared" si="13"/>
        <v>0</v>
      </c>
      <c r="AR150" s="134" t="s">
        <v>123</v>
      </c>
      <c r="AT150" s="134" t="s">
        <v>118</v>
      </c>
      <c r="AU150" s="134" t="s">
        <v>78</v>
      </c>
      <c r="AY150" s="13" t="s">
        <v>115</v>
      </c>
      <c r="BE150" s="135">
        <f t="shared" si="14"/>
        <v>0</v>
      </c>
      <c r="BF150" s="135">
        <f t="shared" si="15"/>
        <v>0</v>
      </c>
      <c r="BG150" s="135">
        <f t="shared" si="16"/>
        <v>0</v>
      </c>
      <c r="BH150" s="135">
        <f t="shared" si="17"/>
        <v>0</v>
      </c>
      <c r="BI150" s="135">
        <f t="shared" si="18"/>
        <v>0</v>
      </c>
      <c r="BJ150" s="13" t="s">
        <v>76</v>
      </c>
      <c r="BK150" s="135">
        <f t="shared" si="19"/>
        <v>0</v>
      </c>
      <c r="BL150" s="13" t="s">
        <v>123</v>
      </c>
      <c r="BM150" s="134" t="s">
        <v>200</v>
      </c>
    </row>
    <row r="151" spans="2:65" s="1" customFormat="1" ht="24" customHeight="1">
      <c r="B151" s="123"/>
      <c r="C151" s="124" t="s">
        <v>201</v>
      </c>
      <c r="D151" s="124" t="s">
        <v>118</v>
      </c>
      <c r="E151" s="125" t="s">
        <v>202</v>
      </c>
      <c r="F151" s="126" t="s">
        <v>203</v>
      </c>
      <c r="G151" s="127" t="s">
        <v>121</v>
      </c>
      <c r="H151" s="128">
        <v>7.8</v>
      </c>
      <c r="I151" s="129"/>
      <c r="J151" s="129">
        <f t="shared" si="10"/>
        <v>0</v>
      </c>
      <c r="K151" s="126" t="s">
        <v>122</v>
      </c>
      <c r="L151" s="25"/>
      <c r="M151" s="130" t="s">
        <v>1</v>
      </c>
      <c r="N151" s="131" t="s">
        <v>36</v>
      </c>
      <c r="O151" s="132">
        <v>8.3000000000000004E-2</v>
      </c>
      <c r="P151" s="132">
        <f t="shared" si="11"/>
        <v>0.64739999999999998</v>
      </c>
      <c r="Q151" s="132">
        <v>0</v>
      </c>
      <c r="R151" s="132">
        <f t="shared" si="12"/>
        <v>0</v>
      </c>
      <c r="S151" s="132">
        <v>0</v>
      </c>
      <c r="T151" s="133">
        <f t="shared" si="13"/>
        <v>0</v>
      </c>
      <c r="AR151" s="134" t="s">
        <v>123</v>
      </c>
      <c r="AT151" s="134" t="s">
        <v>118</v>
      </c>
      <c r="AU151" s="134" t="s">
        <v>78</v>
      </c>
      <c r="AY151" s="13" t="s">
        <v>115</v>
      </c>
      <c r="BE151" s="135">
        <f t="shared" si="14"/>
        <v>0</v>
      </c>
      <c r="BF151" s="135">
        <f t="shared" si="15"/>
        <v>0</v>
      </c>
      <c r="BG151" s="135">
        <f t="shared" si="16"/>
        <v>0</v>
      </c>
      <c r="BH151" s="135">
        <f t="shared" si="17"/>
        <v>0</v>
      </c>
      <c r="BI151" s="135">
        <f t="shared" si="18"/>
        <v>0</v>
      </c>
      <c r="BJ151" s="13" t="s">
        <v>76</v>
      </c>
      <c r="BK151" s="135">
        <f t="shared" si="19"/>
        <v>0</v>
      </c>
      <c r="BL151" s="13" t="s">
        <v>123</v>
      </c>
      <c r="BM151" s="134" t="s">
        <v>204</v>
      </c>
    </row>
    <row r="152" spans="2:65" s="1" customFormat="1" ht="24" customHeight="1">
      <c r="B152" s="123"/>
      <c r="C152" s="124" t="s">
        <v>205</v>
      </c>
      <c r="D152" s="124" t="s">
        <v>118</v>
      </c>
      <c r="E152" s="125" t="s">
        <v>206</v>
      </c>
      <c r="F152" s="126" t="s">
        <v>207</v>
      </c>
      <c r="G152" s="127" t="s">
        <v>121</v>
      </c>
      <c r="H152" s="128">
        <v>42.2</v>
      </c>
      <c r="I152" s="129"/>
      <c r="J152" s="129">
        <f t="shared" si="10"/>
        <v>0</v>
      </c>
      <c r="K152" s="126" t="s">
        <v>1</v>
      </c>
      <c r="L152" s="25"/>
      <c r="M152" s="130" t="s">
        <v>1</v>
      </c>
      <c r="N152" s="131" t="s">
        <v>36</v>
      </c>
      <c r="O152" s="132">
        <v>0.72</v>
      </c>
      <c r="P152" s="132">
        <f t="shared" si="11"/>
        <v>30.384</v>
      </c>
      <c r="Q152" s="132">
        <v>8.4250000000000005E-2</v>
      </c>
      <c r="R152" s="132">
        <f t="shared" si="12"/>
        <v>3.5553500000000007</v>
      </c>
      <c r="S152" s="132">
        <v>0</v>
      </c>
      <c r="T152" s="133">
        <f t="shared" si="13"/>
        <v>0</v>
      </c>
      <c r="AR152" s="134" t="s">
        <v>123</v>
      </c>
      <c r="AT152" s="134" t="s">
        <v>118</v>
      </c>
      <c r="AU152" s="134" t="s">
        <v>78</v>
      </c>
      <c r="AY152" s="13" t="s">
        <v>115</v>
      </c>
      <c r="BE152" s="135">
        <f t="shared" si="14"/>
        <v>0</v>
      </c>
      <c r="BF152" s="135">
        <f t="shared" si="15"/>
        <v>0</v>
      </c>
      <c r="BG152" s="135">
        <f t="shared" si="16"/>
        <v>0</v>
      </c>
      <c r="BH152" s="135">
        <f t="shared" si="17"/>
        <v>0</v>
      </c>
      <c r="BI152" s="135">
        <f t="shared" si="18"/>
        <v>0</v>
      </c>
      <c r="BJ152" s="13" t="s">
        <v>76</v>
      </c>
      <c r="BK152" s="135">
        <f t="shared" si="19"/>
        <v>0</v>
      </c>
      <c r="BL152" s="13" t="s">
        <v>123</v>
      </c>
      <c r="BM152" s="134" t="s">
        <v>208</v>
      </c>
    </row>
    <row r="153" spans="2:65" s="1" customFormat="1" ht="16.5" customHeight="1">
      <c r="B153" s="123"/>
      <c r="C153" s="136" t="s">
        <v>209</v>
      </c>
      <c r="D153" s="136" t="s">
        <v>158</v>
      </c>
      <c r="E153" s="137" t="s">
        <v>210</v>
      </c>
      <c r="F153" s="138" t="s">
        <v>211</v>
      </c>
      <c r="G153" s="139" t="s">
        <v>121</v>
      </c>
      <c r="H153" s="140">
        <v>43.542999999999999</v>
      </c>
      <c r="I153" s="141"/>
      <c r="J153" s="141">
        <f t="shared" si="10"/>
        <v>0</v>
      </c>
      <c r="K153" s="138" t="s">
        <v>122</v>
      </c>
      <c r="L153" s="142"/>
      <c r="M153" s="143" t="s">
        <v>1</v>
      </c>
      <c r="N153" s="144" t="s">
        <v>36</v>
      </c>
      <c r="O153" s="132">
        <v>0</v>
      </c>
      <c r="P153" s="132">
        <f t="shared" si="11"/>
        <v>0</v>
      </c>
      <c r="Q153" s="132">
        <v>0.13100000000000001</v>
      </c>
      <c r="R153" s="132">
        <f t="shared" si="12"/>
        <v>5.7041330000000006</v>
      </c>
      <c r="S153" s="132">
        <v>0</v>
      </c>
      <c r="T153" s="133">
        <f t="shared" si="13"/>
        <v>0</v>
      </c>
      <c r="AR153" s="134" t="s">
        <v>157</v>
      </c>
      <c r="AT153" s="134" t="s">
        <v>158</v>
      </c>
      <c r="AU153" s="134" t="s">
        <v>78</v>
      </c>
      <c r="AY153" s="13" t="s">
        <v>115</v>
      </c>
      <c r="BE153" s="135">
        <f t="shared" si="14"/>
        <v>0</v>
      </c>
      <c r="BF153" s="135">
        <f t="shared" si="15"/>
        <v>0</v>
      </c>
      <c r="BG153" s="135">
        <f t="shared" si="16"/>
        <v>0</v>
      </c>
      <c r="BH153" s="135">
        <f t="shared" si="17"/>
        <v>0</v>
      </c>
      <c r="BI153" s="135">
        <f t="shared" si="18"/>
        <v>0</v>
      </c>
      <c r="BJ153" s="13" t="s">
        <v>76</v>
      </c>
      <c r="BK153" s="135">
        <f t="shared" si="19"/>
        <v>0</v>
      </c>
      <c r="BL153" s="13" t="s">
        <v>123</v>
      </c>
      <c r="BM153" s="134" t="s">
        <v>212</v>
      </c>
    </row>
    <row r="154" spans="2:65" s="11" customFormat="1" ht="22.9" customHeight="1">
      <c r="B154" s="111"/>
      <c r="D154" s="112" t="s">
        <v>70</v>
      </c>
      <c r="E154" s="121" t="s">
        <v>163</v>
      </c>
      <c r="F154" s="121" t="s">
        <v>213</v>
      </c>
      <c r="J154" s="122">
        <f>BK154</f>
        <v>0</v>
      </c>
      <c r="L154" s="111"/>
      <c r="M154" s="115"/>
      <c r="N154" s="116"/>
      <c r="O154" s="116"/>
      <c r="P154" s="117">
        <f>SUM(P155:P159)</f>
        <v>16.850940000000001</v>
      </c>
      <c r="Q154" s="116"/>
      <c r="R154" s="117">
        <f>SUM(R155:R159)</f>
        <v>6.5007323999999995</v>
      </c>
      <c r="S154" s="116"/>
      <c r="T154" s="118">
        <f>SUM(T155:T159)</f>
        <v>0</v>
      </c>
      <c r="AR154" s="112" t="s">
        <v>76</v>
      </c>
      <c r="AT154" s="119" t="s">
        <v>70</v>
      </c>
      <c r="AU154" s="119" t="s">
        <v>76</v>
      </c>
      <c r="AY154" s="112" t="s">
        <v>115</v>
      </c>
      <c r="BK154" s="120">
        <f>SUM(BK155:BK159)</f>
        <v>0</v>
      </c>
    </row>
    <row r="155" spans="2:65" s="1" customFormat="1" ht="24" customHeight="1">
      <c r="B155" s="123"/>
      <c r="C155" s="124" t="s">
        <v>214</v>
      </c>
      <c r="D155" s="124" t="s">
        <v>118</v>
      </c>
      <c r="E155" s="125" t="s">
        <v>215</v>
      </c>
      <c r="F155" s="126" t="s">
        <v>216</v>
      </c>
      <c r="G155" s="127" t="s">
        <v>217</v>
      </c>
      <c r="H155" s="128">
        <v>30.38</v>
      </c>
      <c r="I155" s="129"/>
      <c r="J155" s="129">
        <f>ROUND(I155*H155,2)</f>
        <v>0</v>
      </c>
      <c r="K155" s="126" t="s">
        <v>122</v>
      </c>
      <c r="L155" s="25"/>
      <c r="M155" s="130" t="s">
        <v>1</v>
      </c>
      <c r="N155" s="131" t="s">
        <v>36</v>
      </c>
      <c r="O155" s="132">
        <v>0.27100000000000002</v>
      </c>
      <c r="P155" s="132">
        <f>O155*H155</f>
        <v>8.2329799999999995</v>
      </c>
      <c r="Q155" s="132">
        <v>0.16849</v>
      </c>
      <c r="R155" s="132">
        <f>Q155*H155</f>
        <v>5.1187262000000002</v>
      </c>
      <c r="S155" s="132">
        <v>0</v>
      </c>
      <c r="T155" s="133">
        <f>S155*H155</f>
        <v>0</v>
      </c>
      <c r="AR155" s="134" t="s">
        <v>123</v>
      </c>
      <c r="AT155" s="134" t="s">
        <v>118</v>
      </c>
      <c r="AU155" s="134" t="s">
        <v>78</v>
      </c>
      <c r="AY155" s="13" t="s">
        <v>115</v>
      </c>
      <c r="BE155" s="135">
        <f>IF(N155="základní",J155,0)</f>
        <v>0</v>
      </c>
      <c r="BF155" s="135">
        <f>IF(N155="snížená",J155,0)</f>
        <v>0</v>
      </c>
      <c r="BG155" s="135">
        <f>IF(N155="zákl. přenesená",J155,0)</f>
        <v>0</v>
      </c>
      <c r="BH155" s="135">
        <f>IF(N155="sníž. přenesená",J155,0)</f>
        <v>0</v>
      </c>
      <c r="BI155" s="135">
        <f>IF(N155="nulová",J155,0)</f>
        <v>0</v>
      </c>
      <c r="BJ155" s="13" t="s">
        <v>76</v>
      </c>
      <c r="BK155" s="135">
        <f>ROUND(I155*H155,2)</f>
        <v>0</v>
      </c>
      <c r="BL155" s="13" t="s">
        <v>123</v>
      </c>
      <c r="BM155" s="134" t="s">
        <v>218</v>
      </c>
    </row>
    <row r="156" spans="2:65" s="1" customFormat="1" ht="16.5" customHeight="1">
      <c r="B156" s="123"/>
      <c r="C156" s="136" t="s">
        <v>219</v>
      </c>
      <c r="D156" s="136" t="s">
        <v>158</v>
      </c>
      <c r="E156" s="137" t="s">
        <v>220</v>
      </c>
      <c r="F156" s="138" t="s">
        <v>221</v>
      </c>
      <c r="G156" s="139" t="s">
        <v>217</v>
      </c>
      <c r="H156" s="140">
        <v>30.38</v>
      </c>
      <c r="I156" s="141"/>
      <c r="J156" s="141">
        <f>ROUND(I156*H156,2)</f>
        <v>0</v>
      </c>
      <c r="K156" s="138" t="s">
        <v>122</v>
      </c>
      <c r="L156" s="142"/>
      <c r="M156" s="143" t="s">
        <v>1</v>
      </c>
      <c r="N156" s="144" t="s">
        <v>36</v>
      </c>
      <c r="O156" s="132">
        <v>0</v>
      </c>
      <c r="P156" s="132">
        <f>O156*H156</f>
        <v>0</v>
      </c>
      <c r="Q156" s="132">
        <v>4.4999999999999998E-2</v>
      </c>
      <c r="R156" s="132">
        <f>Q156*H156</f>
        <v>1.3671</v>
      </c>
      <c r="S156" s="132">
        <v>0</v>
      </c>
      <c r="T156" s="133">
        <f>S156*H156</f>
        <v>0</v>
      </c>
      <c r="AR156" s="134" t="s">
        <v>157</v>
      </c>
      <c r="AT156" s="134" t="s">
        <v>158</v>
      </c>
      <c r="AU156" s="134" t="s">
        <v>78</v>
      </c>
      <c r="AY156" s="13" t="s">
        <v>115</v>
      </c>
      <c r="BE156" s="135">
        <f>IF(N156="základní",J156,0)</f>
        <v>0</v>
      </c>
      <c r="BF156" s="135">
        <f>IF(N156="snížená",J156,0)</f>
        <v>0</v>
      </c>
      <c r="BG156" s="135">
        <f>IF(N156="zákl. přenesená",J156,0)</f>
        <v>0</v>
      </c>
      <c r="BH156" s="135">
        <f>IF(N156="sníž. přenesená",J156,0)</f>
        <v>0</v>
      </c>
      <c r="BI156" s="135">
        <f>IF(N156="nulová",J156,0)</f>
        <v>0</v>
      </c>
      <c r="BJ156" s="13" t="s">
        <v>76</v>
      </c>
      <c r="BK156" s="135">
        <f>ROUND(I156*H156,2)</f>
        <v>0</v>
      </c>
      <c r="BL156" s="13" t="s">
        <v>123</v>
      </c>
      <c r="BM156" s="134" t="s">
        <v>222</v>
      </c>
    </row>
    <row r="157" spans="2:65" s="1" customFormat="1" ht="24" customHeight="1">
      <c r="B157" s="123"/>
      <c r="C157" s="124" t="s">
        <v>223</v>
      </c>
      <c r="D157" s="124" t="s">
        <v>118</v>
      </c>
      <c r="E157" s="125" t="s">
        <v>224</v>
      </c>
      <c r="F157" s="126" t="s">
        <v>225</v>
      </c>
      <c r="G157" s="127" t="s">
        <v>217</v>
      </c>
      <c r="H157" s="128">
        <v>15.04</v>
      </c>
      <c r="I157" s="129"/>
      <c r="J157" s="129">
        <f>ROUND(I157*H157,2)</f>
        <v>0</v>
      </c>
      <c r="K157" s="126" t="s">
        <v>122</v>
      </c>
      <c r="L157" s="25"/>
      <c r="M157" s="130" t="s">
        <v>1</v>
      </c>
      <c r="N157" s="131" t="s">
        <v>36</v>
      </c>
      <c r="O157" s="132">
        <v>0.159</v>
      </c>
      <c r="P157" s="132">
        <f>O157*H157</f>
        <v>2.3913599999999997</v>
      </c>
      <c r="Q157" s="132">
        <v>3.3E-4</v>
      </c>
      <c r="R157" s="132">
        <f>Q157*H157</f>
        <v>4.9632000000000001E-3</v>
      </c>
      <c r="S157" s="132">
        <v>0</v>
      </c>
      <c r="T157" s="133">
        <f>S157*H157</f>
        <v>0</v>
      </c>
      <c r="AR157" s="134" t="s">
        <v>123</v>
      </c>
      <c r="AT157" s="134" t="s">
        <v>118</v>
      </c>
      <c r="AU157" s="134" t="s">
        <v>78</v>
      </c>
      <c r="AY157" s="13" t="s">
        <v>115</v>
      </c>
      <c r="BE157" s="135">
        <f>IF(N157="základní",J157,0)</f>
        <v>0</v>
      </c>
      <c r="BF157" s="135">
        <f>IF(N157="snížená",J157,0)</f>
        <v>0</v>
      </c>
      <c r="BG157" s="135">
        <f>IF(N157="zákl. přenesená",J157,0)</f>
        <v>0</v>
      </c>
      <c r="BH157" s="135">
        <f>IF(N157="sníž. přenesená",J157,0)</f>
        <v>0</v>
      </c>
      <c r="BI157" s="135">
        <f>IF(N157="nulová",J157,0)</f>
        <v>0</v>
      </c>
      <c r="BJ157" s="13" t="s">
        <v>76</v>
      </c>
      <c r="BK157" s="135">
        <f>ROUND(I157*H157,2)</f>
        <v>0</v>
      </c>
      <c r="BL157" s="13" t="s">
        <v>123</v>
      </c>
      <c r="BM157" s="134" t="s">
        <v>226</v>
      </c>
    </row>
    <row r="158" spans="2:65" s="1" customFormat="1" ht="24" customHeight="1">
      <c r="B158" s="123"/>
      <c r="C158" s="124" t="s">
        <v>227</v>
      </c>
      <c r="D158" s="124" t="s">
        <v>118</v>
      </c>
      <c r="E158" s="125" t="s">
        <v>228</v>
      </c>
      <c r="F158" s="126" t="s">
        <v>229</v>
      </c>
      <c r="G158" s="127" t="s">
        <v>217</v>
      </c>
      <c r="H158" s="128">
        <v>16.3</v>
      </c>
      <c r="I158" s="129"/>
      <c r="J158" s="129">
        <f>ROUND(I158*H158,2)</f>
        <v>0</v>
      </c>
      <c r="K158" s="126" t="s">
        <v>122</v>
      </c>
      <c r="L158" s="25"/>
      <c r="M158" s="130" t="s">
        <v>1</v>
      </c>
      <c r="N158" s="131" t="s">
        <v>36</v>
      </c>
      <c r="O158" s="132">
        <v>0.186</v>
      </c>
      <c r="P158" s="132">
        <f>O158*H158</f>
        <v>3.0318000000000001</v>
      </c>
      <c r="Q158" s="132">
        <v>6.0999999999999997E-4</v>
      </c>
      <c r="R158" s="132">
        <f>Q158*H158</f>
        <v>9.9430000000000004E-3</v>
      </c>
      <c r="S158" s="132">
        <v>0</v>
      </c>
      <c r="T158" s="133">
        <f>S158*H158</f>
        <v>0</v>
      </c>
      <c r="AR158" s="134" t="s">
        <v>123</v>
      </c>
      <c r="AT158" s="134" t="s">
        <v>118</v>
      </c>
      <c r="AU158" s="134" t="s">
        <v>78</v>
      </c>
      <c r="AY158" s="13" t="s">
        <v>115</v>
      </c>
      <c r="BE158" s="135">
        <f>IF(N158="základní",J158,0)</f>
        <v>0</v>
      </c>
      <c r="BF158" s="135">
        <f>IF(N158="snížená",J158,0)</f>
        <v>0</v>
      </c>
      <c r="BG158" s="135">
        <f>IF(N158="zákl. přenesená",J158,0)</f>
        <v>0</v>
      </c>
      <c r="BH158" s="135">
        <f>IF(N158="sníž. přenesená",J158,0)</f>
        <v>0</v>
      </c>
      <c r="BI158" s="135">
        <f>IF(N158="nulová",J158,0)</f>
        <v>0</v>
      </c>
      <c r="BJ158" s="13" t="s">
        <v>76</v>
      </c>
      <c r="BK158" s="135">
        <f>ROUND(I158*H158,2)</f>
        <v>0</v>
      </c>
      <c r="BL158" s="13" t="s">
        <v>123</v>
      </c>
      <c r="BM158" s="134" t="s">
        <v>230</v>
      </c>
    </row>
    <row r="159" spans="2:65" s="1" customFormat="1" ht="16.5" customHeight="1">
      <c r="B159" s="123"/>
      <c r="C159" s="124" t="s">
        <v>231</v>
      </c>
      <c r="D159" s="124" t="s">
        <v>118</v>
      </c>
      <c r="E159" s="125" t="s">
        <v>232</v>
      </c>
      <c r="F159" s="126" t="s">
        <v>233</v>
      </c>
      <c r="G159" s="127" t="s">
        <v>217</v>
      </c>
      <c r="H159" s="128">
        <v>16.3</v>
      </c>
      <c r="I159" s="129"/>
      <c r="J159" s="129">
        <f>ROUND(I159*H159,2)</f>
        <v>0</v>
      </c>
      <c r="K159" s="126" t="s">
        <v>122</v>
      </c>
      <c r="L159" s="25"/>
      <c r="M159" s="130" t="s">
        <v>1</v>
      </c>
      <c r="N159" s="131" t="s">
        <v>36</v>
      </c>
      <c r="O159" s="132">
        <v>0.19600000000000001</v>
      </c>
      <c r="P159" s="132">
        <f>O159*H159</f>
        <v>3.1948000000000003</v>
      </c>
      <c r="Q159" s="132">
        <v>0</v>
      </c>
      <c r="R159" s="132">
        <f>Q159*H159</f>
        <v>0</v>
      </c>
      <c r="S159" s="132">
        <v>0</v>
      </c>
      <c r="T159" s="133">
        <f>S159*H159</f>
        <v>0</v>
      </c>
      <c r="AR159" s="134" t="s">
        <v>123</v>
      </c>
      <c r="AT159" s="134" t="s">
        <v>118</v>
      </c>
      <c r="AU159" s="134" t="s">
        <v>78</v>
      </c>
      <c r="AY159" s="13" t="s">
        <v>115</v>
      </c>
      <c r="BE159" s="135">
        <f>IF(N159="základní",J159,0)</f>
        <v>0</v>
      </c>
      <c r="BF159" s="135">
        <f>IF(N159="snížená",J159,0)</f>
        <v>0</v>
      </c>
      <c r="BG159" s="135">
        <f>IF(N159="zákl. přenesená",J159,0)</f>
        <v>0</v>
      </c>
      <c r="BH159" s="135">
        <f>IF(N159="sníž. přenesená",J159,0)</f>
        <v>0</v>
      </c>
      <c r="BI159" s="135">
        <f>IF(N159="nulová",J159,0)</f>
        <v>0</v>
      </c>
      <c r="BJ159" s="13" t="s">
        <v>76</v>
      </c>
      <c r="BK159" s="135">
        <f>ROUND(I159*H159,2)</f>
        <v>0</v>
      </c>
      <c r="BL159" s="13" t="s">
        <v>123</v>
      </c>
      <c r="BM159" s="134" t="s">
        <v>234</v>
      </c>
    </row>
    <row r="160" spans="2:65" s="11" customFormat="1" ht="22.9" customHeight="1">
      <c r="B160" s="111"/>
      <c r="D160" s="112" t="s">
        <v>70</v>
      </c>
      <c r="E160" s="121" t="s">
        <v>235</v>
      </c>
      <c r="F160" s="121" t="s">
        <v>236</v>
      </c>
      <c r="J160" s="122">
        <f>BK160</f>
        <v>0</v>
      </c>
      <c r="L160" s="111"/>
      <c r="M160" s="115"/>
      <c r="N160" s="116"/>
      <c r="O160" s="116"/>
      <c r="P160" s="117">
        <f>SUM(P161:P166)</f>
        <v>1.5046360000000001</v>
      </c>
      <c r="Q160" s="116"/>
      <c r="R160" s="117">
        <f>SUM(R161:R166)</f>
        <v>0</v>
      </c>
      <c r="S160" s="116"/>
      <c r="T160" s="118">
        <f>SUM(T161:T166)</f>
        <v>0</v>
      </c>
      <c r="AR160" s="112" t="s">
        <v>76</v>
      </c>
      <c r="AT160" s="119" t="s">
        <v>70</v>
      </c>
      <c r="AU160" s="119" t="s">
        <v>76</v>
      </c>
      <c r="AY160" s="112" t="s">
        <v>115</v>
      </c>
      <c r="BK160" s="120">
        <f>SUM(BK161:BK166)</f>
        <v>0</v>
      </c>
    </row>
    <row r="161" spans="2:65" s="1" customFormat="1" ht="16.5" customHeight="1">
      <c r="B161" s="123"/>
      <c r="C161" s="124" t="s">
        <v>237</v>
      </c>
      <c r="D161" s="124" t="s">
        <v>118</v>
      </c>
      <c r="E161" s="125" t="s">
        <v>238</v>
      </c>
      <c r="F161" s="126" t="s">
        <v>239</v>
      </c>
      <c r="G161" s="127" t="s">
        <v>151</v>
      </c>
      <c r="H161" s="128">
        <v>6.9020000000000001</v>
      </c>
      <c r="I161" s="129"/>
      <c r="J161" s="129">
        <f t="shared" ref="J161:J166" si="20">ROUND(I161*H161,2)</f>
        <v>0</v>
      </c>
      <c r="K161" s="126" t="s">
        <v>122</v>
      </c>
      <c r="L161" s="25"/>
      <c r="M161" s="130" t="s">
        <v>1</v>
      </c>
      <c r="N161" s="131" t="s">
        <v>36</v>
      </c>
      <c r="O161" s="132">
        <v>3.2000000000000001E-2</v>
      </c>
      <c r="P161" s="132">
        <f t="shared" ref="P161:P166" si="21">O161*H161</f>
        <v>0.220864</v>
      </c>
      <c r="Q161" s="132">
        <v>0</v>
      </c>
      <c r="R161" s="132">
        <f t="shared" ref="R161:R166" si="22">Q161*H161</f>
        <v>0</v>
      </c>
      <c r="S161" s="132">
        <v>0</v>
      </c>
      <c r="T161" s="133">
        <f t="shared" ref="T161:T166" si="23">S161*H161</f>
        <v>0</v>
      </c>
      <c r="AR161" s="134" t="s">
        <v>123</v>
      </c>
      <c r="AT161" s="134" t="s">
        <v>118</v>
      </c>
      <c r="AU161" s="134" t="s">
        <v>78</v>
      </c>
      <c r="AY161" s="13" t="s">
        <v>115</v>
      </c>
      <c r="BE161" s="135">
        <f t="shared" ref="BE161:BE166" si="24">IF(N161="základní",J161,0)</f>
        <v>0</v>
      </c>
      <c r="BF161" s="135">
        <f t="shared" ref="BF161:BF166" si="25">IF(N161="snížená",J161,0)</f>
        <v>0</v>
      </c>
      <c r="BG161" s="135">
        <f t="shared" ref="BG161:BG166" si="26">IF(N161="zákl. přenesená",J161,0)</f>
        <v>0</v>
      </c>
      <c r="BH161" s="135">
        <f t="shared" ref="BH161:BH166" si="27">IF(N161="sníž. přenesená",J161,0)</f>
        <v>0</v>
      </c>
      <c r="BI161" s="135">
        <f t="shared" ref="BI161:BI166" si="28">IF(N161="nulová",J161,0)</f>
        <v>0</v>
      </c>
      <c r="BJ161" s="13" t="s">
        <v>76</v>
      </c>
      <c r="BK161" s="135">
        <f t="shared" ref="BK161:BK166" si="29">ROUND(I161*H161,2)</f>
        <v>0</v>
      </c>
      <c r="BL161" s="13" t="s">
        <v>123</v>
      </c>
      <c r="BM161" s="134" t="s">
        <v>240</v>
      </c>
    </row>
    <row r="162" spans="2:65" s="1" customFormat="1" ht="24" customHeight="1">
      <c r="B162" s="123"/>
      <c r="C162" s="124" t="s">
        <v>241</v>
      </c>
      <c r="D162" s="124" t="s">
        <v>118</v>
      </c>
      <c r="E162" s="125" t="s">
        <v>242</v>
      </c>
      <c r="F162" s="126" t="s">
        <v>243</v>
      </c>
      <c r="G162" s="127" t="s">
        <v>151</v>
      </c>
      <c r="H162" s="128">
        <v>62.118000000000002</v>
      </c>
      <c r="I162" s="129"/>
      <c r="J162" s="129">
        <f t="shared" si="20"/>
        <v>0</v>
      </c>
      <c r="K162" s="126" t="s">
        <v>122</v>
      </c>
      <c r="L162" s="25"/>
      <c r="M162" s="130" t="s">
        <v>1</v>
      </c>
      <c r="N162" s="131" t="s">
        <v>36</v>
      </c>
      <c r="O162" s="132">
        <v>3.0000000000000001E-3</v>
      </c>
      <c r="P162" s="132">
        <f t="shared" si="21"/>
        <v>0.18635400000000002</v>
      </c>
      <c r="Q162" s="132">
        <v>0</v>
      </c>
      <c r="R162" s="132">
        <f t="shared" si="22"/>
        <v>0</v>
      </c>
      <c r="S162" s="132">
        <v>0</v>
      </c>
      <c r="T162" s="133">
        <f t="shared" si="23"/>
        <v>0</v>
      </c>
      <c r="AR162" s="134" t="s">
        <v>123</v>
      </c>
      <c r="AT162" s="134" t="s">
        <v>118</v>
      </c>
      <c r="AU162" s="134" t="s">
        <v>78</v>
      </c>
      <c r="AY162" s="13" t="s">
        <v>115</v>
      </c>
      <c r="BE162" s="135">
        <f t="shared" si="24"/>
        <v>0</v>
      </c>
      <c r="BF162" s="135">
        <f t="shared" si="25"/>
        <v>0</v>
      </c>
      <c r="BG162" s="135">
        <f t="shared" si="26"/>
        <v>0</v>
      </c>
      <c r="BH162" s="135">
        <f t="shared" si="27"/>
        <v>0</v>
      </c>
      <c r="BI162" s="135">
        <f t="shared" si="28"/>
        <v>0</v>
      </c>
      <c r="BJ162" s="13" t="s">
        <v>76</v>
      </c>
      <c r="BK162" s="135">
        <f t="shared" si="29"/>
        <v>0</v>
      </c>
      <c r="BL162" s="13" t="s">
        <v>123</v>
      </c>
      <c r="BM162" s="134" t="s">
        <v>244</v>
      </c>
    </row>
    <row r="163" spans="2:65" s="1" customFormat="1" ht="24" customHeight="1">
      <c r="B163" s="123"/>
      <c r="C163" s="124" t="s">
        <v>245</v>
      </c>
      <c r="D163" s="124" t="s">
        <v>118</v>
      </c>
      <c r="E163" s="125" t="s">
        <v>246</v>
      </c>
      <c r="F163" s="126" t="s">
        <v>247</v>
      </c>
      <c r="G163" s="127" t="s">
        <v>151</v>
      </c>
      <c r="H163" s="128">
        <v>6.9020000000000001</v>
      </c>
      <c r="I163" s="129"/>
      <c r="J163" s="129">
        <f t="shared" si="20"/>
        <v>0</v>
      </c>
      <c r="K163" s="126" t="s">
        <v>122</v>
      </c>
      <c r="L163" s="25"/>
      <c r="M163" s="130" t="s">
        <v>1</v>
      </c>
      <c r="N163" s="131" t="s">
        <v>36</v>
      </c>
      <c r="O163" s="132">
        <v>0.159</v>
      </c>
      <c r="P163" s="132">
        <f t="shared" si="21"/>
        <v>1.097418</v>
      </c>
      <c r="Q163" s="132">
        <v>0</v>
      </c>
      <c r="R163" s="132">
        <f t="shared" si="22"/>
        <v>0</v>
      </c>
      <c r="S163" s="132">
        <v>0</v>
      </c>
      <c r="T163" s="133">
        <f t="shared" si="23"/>
        <v>0</v>
      </c>
      <c r="AR163" s="134" t="s">
        <v>123</v>
      </c>
      <c r="AT163" s="134" t="s">
        <v>118</v>
      </c>
      <c r="AU163" s="134" t="s">
        <v>78</v>
      </c>
      <c r="AY163" s="13" t="s">
        <v>115</v>
      </c>
      <c r="BE163" s="135">
        <f t="shared" si="24"/>
        <v>0</v>
      </c>
      <c r="BF163" s="135">
        <f t="shared" si="25"/>
        <v>0</v>
      </c>
      <c r="BG163" s="135">
        <f t="shared" si="26"/>
        <v>0</v>
      </c>
      <c r="BH163" s="135">
        <f t="shared" si="27"/>
        <v>0</v>
      </c>
      <c r="BI163" s="135">
        <f t="shared" si="28"/>
        <v>0</v>
      </c>
      <c r="BJ163" s="13" t="s">
        <v>76</v>
      </c>
      <c r="BK163" s="135">
        <f t="shared" si="29"/>
        <v>0</v>
      </c>
      <c r="BL163" s="13" t="s">
        <v>123</v>
      </c>
      <c r="BM163" s="134" t="s">
        <v>248</v>
      </c>
    </row>
    <row r="164" spans="2:65" s="1" customFormat="1" ht="24" customHeight="1">
      <c r="B164" s="123"/>
      <c r="C164" s="124" t="s">
        <v>249</v>
      </c>
      <c r="D164" s="124" t="s">
        <v>118</v>
      </c>
      <c r="E164" s="125" t="s">
        <v>250</v>
      </c>
      <c r="F164" s="126" t="s">
        <v>251</v>
      </c>
      <c r="G164" s="127" t="s">
        <v>151</v>
      </c>
      <c r="H164" s="128">
        <v>3.2890000000000001</v>
      </c>
      <c r="I164" s="129"/>
      <c r="J164" s="129">
        <f t="shared" si="20"/>
        <v>0</v>
      </c>
      <c r="K164" s="126" t="s">
        <v>122</v>
      </c>
      <c r="L164" s="25"/>
      <c r="M164" s="130" t="s">
        <v>1</v>
      </c>
      <c r="N164" s="131" t="s">
        <v>36</v>
      </c>
      <c r="O164" s="132">
        <v>0</v>
      </c>
      <c r="P164" s="132">
        <f t="shared" si="21"/>
        <v>0</v>
      </c>
      <c r="Q164" s="132">
        <v>0</v>
      </c>
      <c r="R164" s="132">
        <f t="shared" si="22"/>
        <v>0</v>
      </c>
      <c r="S164" s="132">
        <v>0</v>
      </c>
      <c r="T164" s="133">
        <f t="shared" si="23"/>
        <v>0</v>
      </c>
      <c r="AR164" s="134" t="s">
        <v>123</v>
      </c>
      <c r="AT164" s="134" t="s">
        <v>118</v>
      </c>
      <c r="AU164" s="134" t="s">
        <v>78</v>
      </c>
      <c r="AY164" s="13" t="s">
        <v>115</v>
      </c>
      <c r="BE164" s="135">
        <f t="shared" si="24"/>
        <v>0</v>
      </c>
      <c r="BF164" s="135">
        <f t="shared" si="25"/>
        <v>0</v>
      </c>
      <c r="BG164" s="135">
        <f t="shared" si="26"/>
        <v>0</v>
      </c>
      <c r="BH164" s="135">
        <f t="shared" si="27"/>
        <v>0</v>
      </c>
      <c r="BI164" s="135">
        <f t="shared" si="28"/>
        <v>0</v>
      </c>
      <c r="BJ164" s="13" t="s">
        <v>76</v>
      </c>
      <c r="BK164" s="135">
        <f t="shared" si="29"/>
        <v>0</v>
      </c>
      <c r="BL164" s="13" t="s">
        <v>123</v>
      </c>
      <c r="BM164" s="134" t="s">
        <v>252</v>
      </c>
    </row>
    <row r="165" spans="2:65" s="1" customFormat="1" ht="24" customHeight="1">
      <c r="B165" s="123"/>
      <c r="C165" s="124" t="s">
        <v>253</v>
      </c>
      <c r="D165" s="124" t="s">
        <v>118</v>
      </c>
      <c r="E165" s="125" t="s">
        <v>254</v>
      </c>
      <c r="F165" s="126" t="s">
        <v>255</v>
      </c>
      <c r="G165" s="127" t="s">
        <v>151</v>
      </c>
      <c r="H165" s="128">
        <v>2.4740000000000002</v>
      </c>
      <c r="I165" s="129"/>
      <c r="J165" s="129">
        <f t="shared" si="20"/>
        <v>0</v>
      </c>
      <c r="K165" s="126" t="s">
        <v>122</v>
      </c>
      <c r="L165" s="25"/>
      <c r="M165" s="130" t="s">
        <v>1</v>
      </c>
      <c r="N165" s="131" t="s">
        <v>36</v>
      </c>
      <c r="O165" s="132">
        <v>0</v>
      </c>
      <c r="P165" s="132">
        <f t="shared" si="21"/>
        <v>0</v>
      </c>
      <c r="Q165" s="132">
        <v>0</v>
      </c>
      <c r="R165" s="132">
        <f t="shared" si="22"/>
        <v>0</v>
      </c>
      <c r="S165" s="132">
        <v>0</v>
      </c>
      <c r="T165" s="133">
        <f t="shared" si="23"/>
        <v>0</v>
      </c>
      <c r="AR165" s="134" t="s">
        <v>123</v>
      </c>
      <c r="AT165" s="134" t="s">
        <v>118</v>
      </c>
      <c r="AU165" s="134" t="s">
        <v>78</v>
      </c>
      <c r="AY165" s="13" t="s">
        <v>115</v>
      </c>
      <c r="BE165" s="135">
        <f t="shared" si="24"/>
        <v>0</v>
      </c>
      <c r="BF165" s="135">
        <f t="shared" si="25"/>
        <v>0</v>
      </c>
      <c r="BG165" s="135">
        <f t="shared" si="26"/>
        <v>0</v>
      </c>
      <c r="BH165" s="135">
        <f t="shared" si="27"/>
        <v>0</v>
      </c>
      <c r="BI165" s="135">
        <f t="shared" si="28"/>
        <v>0</v>
      </c>
      <c r="BJ165" s="13" t="s">
        <v>76</v>
      </c>
      <c r="BK165" s="135">
        <f t="shared" si="29"/>
        <v>0</v>
      </c>
      <c r="BL165" s="13" t="s">
        <v>123</v>
      </c>
      <c r="BM165" s="134" t="s">
        <v>256</v>
      </c>
    </row>
    <row r="166" spans="2:65" s="1" customFormat="1" ht="24" customHeight="1">
      <c r="B166" s="123"/>
      <c r="C166" s="124" t="s">
        <v>257</v>
      </c>
      <c r="D166" s="124" t="s">
        <v>118</v>
      </c>
      <c r="E166" s="125" t="s">
        <v>258</v>
      </c>
      <c r="F166" s="126" t="s">
        <v>259</v>
      </c>
      <c r="G166" s="127" t="s">
        <v>151</v>
      </c>
      <c r="H166" s="128">
        <v>1.139</v>
      </c>
      <c r="I166" s="129"/>
      <c r="J166" s="129">
        <f t="shared" si="20"/>
        <v>0</v>
      </c>
      <c r="K166" s="126" t="s">
        <v>122</v>
      </c>
      <c r="L166" s="25"/>
      <c r="M166" s="130" t="s">
        <v>1</v>
      </c>
      <c r="N166" s="131" t="s">
        <v>36</v>
      </c>
      <c r="O166" s="132">
        <v>0</v>
      </c>
      <c r="P166" s="132">
        <f t="shared" si="21"/>
        <v>0</v>
      </c>
      <c r="Q166" s="132">
        <v>0</v>
      </c>
      <c r="R166" s="132">
        <f t="shared" si="22"/>
        <v>0</v>
      </c>
      <c r="S166" s="132">
        <v>0</v>
      </c>
      <c r="T166" s="133">
        <f t="shared" si="23"/>
        <v>0</v>
      </c>
      <c r="AR166" s="134" t="s">
        <v>123</v>
      </c>
      <c r="AT166" s="134" t="s">
        <v>118</v>
      </c>
      <c r="AU166" s="134" t="s">
        <v>78</v>
      </c>
      <c r="AY166" s="13" t="s">
        <v>115</v>
      </c>
      <c r="BE166" s="135">
        <f t="shared" si="24"/>
        <v>0</v>
      </c>
      <c r="BF166" s="135">
        <f t="shared" si="25"/>
        <v>0</v>
      </c>
      <c r="BG166" s="135">
        <f t="shared" si="26"/>
        <v>0</v>
      </c>
      <c r="BH166" s="135">
        <f t="shared" si="27"/>
        <v>0</v>
      </c>
      <c r="BI166" s="135">
        <f t="shared" si="28"/>
        <v>0</v>
      </c>
      <c r="BJ166" s="13" t="s">
        <v>76</v>
      </c>
      <c r="BK166" s="135">
        <f t="shared" si="29"/>
        <v>0</v>
      </c>
      <c r="BL166" s="13" t="s">
        <v>123</v>
      </c>
      <c r="BM166" s="134" t="s">
        <v>260</v>
      </c>
    </row>
    <row r="167" spans="2:65" s="11" customFormat="1" ht="22.9" customHeight="1">
      <c r="B167" s="111"/>
      <c r="D167" s="112" t="s">
        <v>70</v>
      </c>
      <c r="E167" s="121" t="s">
        <v>261</v>
      </c>
      <c r="F167" s="121" t="s">
        <v>262</v>
      </c>
      <c r="J167" s="122">
        <f>BK167</f>
        <v>0</v>
      </c>
      <c r="L167" s="111"/>
      <c r="M167" s="115"/>
      <c r="N167" s="116"/>
      <c r="O167" s="116"/>
      <c r="P167" s="117">
        <f>P168</f>
        <v>6.6965959999999995</v>
      </c>
      <c r="Q167" s="116"/>
      <c r="R167" s="117">
        <f>R168</f>
        <v>0</v>
      </c>
      <c r="S167" s="116"/>
      <c r="T167" s="118">
        <f>T168</f>
        <v>0</v>
      </c>
      <c r="AR167" s="112" t="s">
        <v>76</v>
      </c>
      <c r="AT167" s="119" t="s">
        <v>70</v>
      </c>
      <c r="AU167" s="119" t="s">
        <v>76</v>
      </c>
      <c r="AY167" s="112" t="s">
        <v>115</v>
      </c>
      <c r="BK167" s="120">
        <f>BK168</f>
        <v>0</v>
      </c>
    </row>
    <row r="168" spans="2:65" s="1" customFormat="1" ht="24" customHeight="1">
      <c r="B168" s="123"/>
      <c r="C168" s="124" t="s">
        <v>263</v>
      </c>
      <c r="D168" s="124" t="s">
        <v>118</v>
      </c>
      <c r="E168" s="125" t="s">
        <v>264</v>
      </c>
      <c r="F168" s="126" t="s">
        <v>265</v>
      </c>
      <c r="G168" s="127" t="s">
        <v>151</v>
      </c>
      <c r="H168" s="128">
        <v>16.867999999999999</v>
      </c>
      <c r="I168" s="129"/>
      <c r="J168" s="129">
        <f>ROUND(I168*H168,2)</f>
        <v>0</v>
      </c>
      <c r="K168" s="126" t="s">
        <v>122</v>
      </c>
      <c r="L168" s="25"/>
      <c r="M168" s="130" t="s">
        <v>1</v>
      </c>
      <c r="N168" s="131" t="s">
        <v>36</v>
      </c>
      <c r="O168" s="132">
        <v>0.39700000000000002</v>
      </c>
      <c r="P168" s="132">
        <f>O168*H168</f>
        <v>6.6965959999999995</v>
      </c>
      <c r="Q168" s="132">
        <v>0</v>
      </c>
      <c r="R168" s="132">
        <f>Q168*H168</f>
        <v>0</v>
      </c>
      <c r="S168" s="132">
        <v>0</v>
      </c>
      <c r="T168" s="133">
        <f>S168*H168</f>
        <v>0</v>
      </c>
      <c r="AR168" s="134" t="s">
        <v>123</v>
      </c>
      <c r="AT168" s="134" t="s">
        <v>118</v>
      </c>
      <c r="AU168" s="134" t="s">
        <v>78</v>
      </c>
      <c r="AY168" s="13" t="s">
        <v>115</v>
      </c>
      <c r="BE168" s="135">
        <f>IF(N168="základní",J168,0)</f>
        <v>0</v>
      </c>
      <c r="BF168" s="135">
        <f>IF(N168="snížená",J168,0)</f>
        <v>0</v>
      </c>
      <c r="BG168" s="135">
        <f>IF(N168="zákl. přenesená",J168,0)</f>
        <v>0</v>
      </c>
      <c r="BH168" s="135">
        <f>IF(N168="sníž. přenesená",J168,0)</f>
        <v>0</v>
      </c>
      <c r="BI168" s="135">
        <f>IF(N168="nulová",J168,0)</f>
        <v>0</v>
      </c>
      <c r="BJ168" s="13" t="s">
        <v>76</v>
      </c>
      <c r="BK168" s="135">
        <f>ROUND(I168*H168,2)</f>
        <v>0</v>
      </c>
      <c r="BL168" s="13" t="s">
        <v>123</v>
      </c>
      <c r="BM168" s="134" t="s">
        <v>266</v>
      </c>
    </row>
    <row r="169" spans="2:65" s="11" customFormat="1" ht="25.9" customHeight="1">
      <c r="B169" s="111"/>
      <c r="D169" s="112" t="s">
        <v>70</v>
      </c>
      <c r="E169" s="113" t="s">
        <v>267</v>
      </c>
      <c r="F169" s="113" t="s">
        <v>268</v>
      </c>
      <c r="J169" s="114">
        <f>BK169</f>
        <v>0</v>
      </c>
      <c r="L169" s="111"/>
      <c r="M169" s="115"/>
      <c r="N169" s="116"/>
      <c r="O169" s="116"/>
      <c r="P169" s="117">
        <f>P170+P172</f>
        <v>13.097</v>
      </c>
      <c r="Q169" s="116"/>
      <c r="R169" s="117">
        <f>R170+R172</f>
        <v>1.4999999999999999E-4</v>
      </c>
      <c r="S169" s="116"/>
      <c r="T169" s="118">
        <f>T170+T172</f>
        <v>0</v>
      </c>
      <c r="AR169" s="112" t="s">
        <v>78</v>
      </c>
      <c r="AT169" s="119" t="s">
        <v>70</v>
      </c>
      <c r="AU169" s="119" t="s">
        <v>71</v>
      </c>
      <c r="AY169" s="112" t="s">
        <v>115</v>
      </c>
      <c r="BK169" s="120">
        <f>BK170+BK172</f>
        <v>0</v>
      </c>
    </row>
    <row r="170" spans="2:65" s="11" customFormat="1" ht="22.9" customHeight="1">
      <c r="B170" s="111"/>
      <c r="D170" s="112" t="s">
        <v>70</v>
      </c>
      <c r="E170" s="121" t="s">
        <v>269</v>
      </c>
      <c r="F170" s="121" t="s">
        <v>270</v>
      </c>
      <c r="J170" s="122">
        <f>BK170</f>
        <v>0</v>
      </c>
      <c r="L170" s="111"/>
      <c r="M170" s="115"/>
      <c r="N170" s="116"/>
      <c r="O170" s="116"/>
      <c r="P170" s="117">
        <f>P171</f>
        <v>12.398</v>
      </c>
      <c r="Q170" s="116"/>
      <c r="R170" s="117">
        <f>R171</f>
        <v>0</v>
      </c>
      <c r="S170" s="116"/>
      <c r="T170" s="118">
        <f>T171</f>
        <v>0</v>
      </c>
      <c r="AR170" s="112" t="s">
        <v>78</v>
      </c>
      <c r="AT170" s="119" t="s">
        <v>70</v>
      </c>
      <c r="AU170" s="119" t="s">
        <v>76</v>
      </c>
      <c r="AY170" s="112" t="s">
        <v>115</v>
      </c>
      <c r="BK170" s="120">
        <f>BK171</f>
        <v>0</v>
      </c>
    </row>
    <row r="171" spans="2:65" s="1" customFormat="1" ht="36" customHeight="1">
      <c r="B171" s="123"/>
      <c r="C171" s="124" t="s">
        <v>271</v>
      </c>
      <c r="D171" s="124" t="s">
        <v>118</v>
      </c>
      <c r="E171" s="125" t="s">
        <v>272</v>
      </c>
      <c r="F171" s="126" t="s">
        <v>273</v>
      </c>
      <c r="G171" s="127" t="s">
        <v>274</v>
      </c>
      <c r="H171" s="128">
        <v>1</v>
      </c>
      <c r="I171" s="129"/>
      <c r="J171" s="129">
        <f>ROUND(I171*H171,2)</f>
        <v>0</v>
      </c>
      <c r="K171" s="126" t="s">
        <v>122</v>
      </c>
      <c r="L171" s="25"/>
      <c r="M171" s="130" t="s">
        <v>1</v>
      </c>
      <c r="N171" s="131" t="s">
        <v>36</v>
      </c>
      <c r="O171" s="132">
        <v>12.398</v>
      </c>
      <c r="P171" s="132">
        <f>O171*H171</f>
        <v>12.398</v>
      </c>
      <c r="Q171" s="132">
        <v>0</v>
      </c>
      <c r="R171" s="132">
        <f>Q171*H171</f>
        <v>0</v>
      </c>
      <c r="S171" s="132">
        <v>0</v>
      </c>
      <c r="T171" s="133">
        <f>S171*H171</f>
        <v>0</v>
      </c>
      <c r="AR171" s="134" t="s">
        <v>205</v>
      </c>
      <c r="AT171" s="134" t="s">
        <v>118</v>
      </c>
      <c r="AU171" s="134" t="s">
        <v>78</v>
      </c>
      <c r="AY171" s="13" t="s">
        <v>115</v>
      </c>
      <c r="BE171" s="135">
        <f>IF(N171="základní",J171,0)</f>
        <v>0</v>
      </c>
      <c r="BF171" s="135">
        <f>IF(N171="snížená",J171,0)</f>
        <v>0</v>
      </c>
      <c r="BG171" s="135">
        <f>IF(N171="zákl. přenesená",J171,0)</f>
        <v>0</v>
      </c>
      <c r="BH171" s="135">
        <f>IF(N171="sníž. přenesená",J171,0)</f>
        <v>0</v>
      </c>
      <c r="BI171" s="135">
        <f>IF(N171="nulová",J171,0)</f>
        <v>0</v>
      </c>
      <c r="BJ171" s="13" t="s">
        <v>76</v>
      </c>
      <c r="BK171" s="135">
        <f>ROUND(I171*H171,2)</f>
        <v>0</v>
      </c>
      <c r="BL171" s="13" t="s">
        <v>205</v>
      </c>
      <c r="BM171" s="134" t="s">
        <v>275</v>
      </c>
    </row>
    <row r="172" spans="2:65" s="11" customFormat="1" ht="22.9" customHeight="1">
      <c r="B172" s="111"/>
      <c r="D172" s="112" t="s">
        <v>70</v>
      </c>
      <c r="E172" s="121" t="s">
        <v>276</v>
      </c>
      <c r="F172" s="121" t="s">
        <v>277</v>
      </c>
      <c r="J172" s="122">
        <f>BK172</f>
        <v>0</v>
      </c>
      <c r="L172" s="111"/>
      <c r="M172" s="115"/>
      <c r="N172" s="116"/>
      <c r="O172" s="116"/>
      <c r="P172" s="117">
        <f>P173</f>
        <v>0.69899999999999995</v>
      </c>
      <c r="Q172" s="116"/>
      <c r="R172" s="117">
        <f>R173</f>
        <v>1.4999999999999999E-4</v>
      </c>
      <c r="S172" s="116"/>
      <c r="T172" s="118">
        <f>T173</f>
        <v>0</v>
      </c>
      <c r="AR172" s="112" t="s">
        <v>78</v>
      </c>
      <c r="AT172" s="119" t="s">
        <v>70</v>
      </c>
      <c r="AU172" s="119" t="s">
        <v>76</v>
      </c>
      <c r="AY172" s="112" t="s">
        <v>115</v>
      </c>
      <c r="BK172" s="120">
        <f>BK173</f>
        <v>0</v>
      </c>
    </row>
    <row r="173" spans="2:65" s="1" customFormat="1" ht="16.5" customHeight="1">
      <c r="B173" s="123"/>
      <c r="C173" s="124" t="s">
        <v>278</v>
      </c>
      <c r="D173" s="124" t="s">
        <v>118</v>
      </c>
      <c r="E173" s="125" t="s">
        <v>279</v>
      </c>
      <c r="F173" s="126" t="s">
        <v>280</v>
      </c>
      <c r="G173" s="127" t="s">
        <v>281</v>
      </c>
      <c r="H173" s="128">
        <v>1</v>
      </c>
      <c r="I173" s="129"/>
      <c r="J173" s="129">
        <f>ROUND(I173*H173,2)</f>
        <v>0</v>
      </c>
      <c r="K173" s="126" t="s">
        <v>1</v>
      </c>
      <c r="L173" s="25"/>
      <c r="M173" s="130" t="s">
        <v>1</v>
      </c>
      <c r="N173" s="131" t="s">
        <v>36</v>
      </c>
      <c r="O173" s="132">
        <v>0.69899999999999995</v>
      </c>
      <c r="P173" s="132">
        <f>O173*H173</f>
        <v>0.69899999999999995</v>
      </c>
      <c r="Q173" s="132">
        <v>1.4999999999999999E-4</v>
      </c>
      <c r="R173" s="132">
        <f>Q173*H173</f>
        <v>1.4999999999999999E-4</v>
      </c>
      <c r="S173" s="132">
        <v>0</v>
      </c>
      <c r="T173" s="133">
        <f>S173*H173</f>
        <v>0</v>
      </c>
      <c r="AR173" s="134" t="s">
        <v>205</v>
      </c>
      <c r="AT173" s="134" t="s">
        <v>118</v>
      </c>
      <c r="AU173" s="134" t="s">
        <v>78</v>
      </c>
      <c r="AY173" s="13" t="s">
        <v>115</v>
      </c>
      <c r="BE173" s="135">
        <f>IF(N173="základní",J173,0)</f>
        <v>0</v>
      </c>
      <c r="BF173" s="135">
        <f>IF(N173="snížená",J173,0)</f>
        <v>0</v>
      </c>
      <c r="BG173" s="135">
        <f>IF(N173="zákl. přenesená",J173,0)</f>
        <v>0</v>
      </c>
      <c r="BH173" s="135">
        <f>IF(N173="sníž. přenesená",J173,0)</f>
        <v>0</v>
      </c>
      <c r="BI173" s="135">
        <f>IF(N173="nulová",J173,0)</f>
        <v>0</v>
      </c>
      <c r="BJ173" s="13" t="s">
        <v>76</v>
      </c>
      <c r="BK173" s="135">
        <f>ROUND(I173*H173,2)</f>
        <v>0</v>
      </c>
      <c r="BL173" s="13" t="s">
        <v>205</v>
      </c>
      <c r="BM173" s="134" t="s">
        <v>282</v>
      </c>
    </row>
    <row r="174" spans="2:65" s="11" customFormat="1" ht="25.9" customHeight="1">
      <c r="B174" s="111"/>
      <c r="D174" s="112" t="s">
        <v>70</v>
      </c>
      <c r="E174" s="113" t="s">
        <v>158</v>
      </c>
      <c r="F174" s="113" t="s">
        <v>283</v>
      </c>
      <c r="J174" s="114">
        <f>BK174</f>
        <v>0</v>
      </c>
      <c r="L174" s="111"/>
      <c r="M174" s="115"/>
      <c r="N174" s="116"/>
      <c r="O174" s="116"/>
      <c r="P174" s="117">
        <f>P175</f>
        <v>2.3250000000000002</v>
      </c>
      <c r="Q174" s="116"/>
      <c r="R174" s="117">
        <f>R175</f>
        <v>0</v>
      </c>
      <c r="S174" s="116"/>
      <c r="T174" s="118">
        <f>T175</f>
        <v>0</v>
      </c>
      <c r="AR174" s="112" t="s">
        <v>137</v>
      </c>
      <c r="AT174" s="119" t="s">
        <v>70</v>
      </c>
      <c r="AU174" s="119" t="s">
        <v>71</v>
      </c>
      <c r="AY174" s="112" t="s">
        <v>115</v>
      </c>
      <c r="BK174" s="120">
        <f>BK175</f>
        <v>0</v>
      </c>
    </row>
    <row r="175" spans="2:65" s="11" customFormat="1" ht="22.9" customHeight="1">
      <c r="B175" s="111"/>
      <c r="D175" s="112" t="s">
        <v>70</v>
      </c>
      <c r="E175" s="121" t="s">
        <v>284</v>
      </c>
      <c r="F175" s="121" t="s">
        <v>285</v>
      </c>
      <c r="J175" s="122">
        <f>BK175</f>
        <v>0</v>
      </c>
      <c r="L175" s="111"/>
      <c r="M175" s="115"/>
      <c r="N175" s="116"/>
      <c r="O175" s="116"/>
      <c r="P175" s="117">
        <f>SUM(P176:P177)</f>
        <v>2.3250000000000002</v>
      </c>
      <c r="Q175" s="116"/>
      <c r="R175" s="117">
        <f>SUM(R176:R177)</f>
        <v>0</v>
      </c>
      <c r="S175" s="116"/>
      <c r="T175" s="118">
        <f>SUM(T176:T177)</f>
        <v>0</v>
      </c>
      <c r="AR175" s="112" t="s">
        <v>137</v>
      </c>
      <c r="AT175" s="119" t="s">
        <v>70</v>
      </c>
      <c r="AU175" s="119" t="s">
        <v>76</v>
      </c>
      <c r="AY175" s="112" t="s">
        <v>115</v>
      </c>
      <c r="BK175" s="120">
        <f>SUM(BK176:BK177)</f>
        <v>0</v>
      </c>
    </row>
    <row r="176" spans="2:65" s="1" customFormat="1" ht="24" customHeight="1">
      <c r="B176" s="123"/>
      <c r="C176" s="124" t="s">
        <v>286</v>
      </c>
      <c r="D176" s="124" t="s">
        <v>118</v>
      </c>
      <c r="E176" s="125" t="s">
        <v>287</v>
      </c>
      <c r="F176" s="126" t="s">
        <v>288</v>
      </c>
      <c r="G176" s="127" t="s">
        <v>274</v>
      </c>
      <c r="H176" s="128">
        <v>1</v>
      </c>
      <c r="I176" s="129"/>
      <c r="J176" s="129">
        <f>ROUND(I176*H176,2)</f>
        <v>0</v>
      </c>
      <c r="K176" s="126" t="s">
        <v>1</v>
      </c>
      <c r="L176" s="25"/>
      <c r="M176" s="130" t="s">
        <v>1</v>
      </c>
      <c r="N176" s="131" t="s">
        <v>36</v>
      </c>
      <c r="O176" s="132">
        <v>7.4999999999999997E-2</v>
      </c>
      <c r="P176" s="132">
        <f>O176*H176</f>
        <v>7.4999999999999997E-2</v>
      </c>
      <c r="Q176" s="132">
        <v>0</v>
      </c>
      <c r="R176" s="132">
        <f>Q176*H176</f>
        <v>0</v>
      </c>
      <c r="S176" s="132">
        <v>0</v>
      </c>
      <c r="T176" s="133">
        <f>S176*H176</f>
        <v>0</v>
      </c>
      <c r="AR176" s="134" t="s">
        <v>289</v>
      </c>
      <c r="AT176" s="134" t="s">
        <v>118</v>
      </c>
      <c r="AU176" s="134" t="s">
        <v>78</v>
      </c>
      <c r="AY176" s="13" t="s">
        <v>115</v>
      </c>
      <c r="BE176" s="135">
        <f>IF(N176="základní",J176,0)</f>
        <v>0</v>
      </c>
      <c r="BF176" s="135">
        <f>IF(N176="snížená",J176,0)</f>
        <v>0</v>
      </c>
      <c r="BG176" s="135">
        <f>IF(N176="zákl. přenesená",J176,0)</f>
        <v>0</v>
      </c>
      <c r="BH176" s="135">
        <f>IF(N176="sníž. přenesená",J176,0)</f>
        <v>0</v>
      </c>
      <c r="BI176" s="135">
        <f>IF(N176="nulová",J176,0)</f>
        <v>0</v>
      </c>
      <c r="BJ176" s="13" t="s">
        <v>76</v>
      </c>
      <c r="BK176" s="135">
        <f>ROUND(I176*H176,2)</f>
        <v>0</v>
      </c>
      <c r="BL176" s="13" t="s">
        <v>289</v>
      </c>
      <c r="BM176" s="134" t="s">
        <v>290</v>
      </c>
    </row>
    <row r="177" spans="2:65" s="1" customFormat="1" ht="24" customHeight="1">
      <c r="B177" s="123"/>
      <c r="C177" s="124" t="s">
        <v>291</v>
      </c>
      <c r="D177" s="124" t="s">
        <v>118</v>
      </c>
      <c r="E177" s="125" t="s">
        <v>292</v>
      </c>
      <c r="F177" s="126" t="s">
        <v>293</v>
      </c>
      <c r="G177" s="127" t="s">
        <v>217</v>
      </c>
      <c r="H177" s="128">
        <v>30</v>
      </c>
      <c r="I177" s="129"/>
      <c r="J177" s="129">
        <f>ROUND(I177*H177,2)</f>
        <v>0</v>
      </c>
      <c r="K177" s="126" t="s">
        <v>1</v>
      </c>
      <c r="L177" s="25"/>
      <c r="M177" s="130" t="s">
        <v>1</v>
      </c>
      <c r="N177" s="131" t="s">
        <v>36</v>
      </c>
      <c r="O177" s="132">
        <v>7.4999999999999997E-2</v>
      </c>
      <c r="P177" s="132">
        <f>O177*H177</f>
        <v>2.25</v>
      </c>
      <c r="Q177" s="132">
        <v>0</v>
      </c>
      <c r="R177" s="132">
        <f>Q177*H177</f>
        <v>0</v>
      </c>
      <c r="S177" s="132">
        <v>0</v>
      </c>
      <c r="T177" s="133">
        <f>S177*H177</f>
        <v>0</v>
      </c>
      <c r="AR177" s="134" t="s">
        <v>289</v>
      </c>
      <c r="AT177" s="134" t="s">
        <v>118</v>
      </c>
      <c r="AU177" s="134" t="s">
        <v>78</v>
      </c>
      <c r="AY177" s="13" t="s">
        <v>115</v>
      </c>
      <c r="BE177" s="135">
        <f>IF(N177="základní",J177,0)</f>
        <v>0</v>
      </c>
      <c r="BF177" s="135">
        <f>IF(N177="snížená",J177,0)</f>
        <v>0</v>
      </c>
      <c r="BG177" s="135">
        <f>IF(N177="zákl. přenesená",J177,0)</f>
        <v>0</v>
      </c>
      <c r="BH177" s="135">
        <f>IF(N177="sníž. přenesená",J177,0)</f>
        <v>0</v>
      </c>
      <c r="BI177" s="135">
        <f>IF(N177="nulová",J177,0)</f>
        <v>0</v>
      </c>
      <c r="BJ177" s="13" t="s">
        <v>76</v>
      </c>
      <c r="BK177" s="135">
        <f>ROUND(I177*H177,2)</f>
        <v>0</v>
      </c>
      <c r="BL177" s="13" t="s">
        <v>289</v>
      </c>
      <c r="BM177" s="134" t="s">
        <v>294</v>
      </c>
    </row>
    <row r="178" spans="2:65" s="11" customFormat="1" ht="25.9" customHeight="1">
      <c r="B178" s="111"/>
      <c r="D178" s="112" t="s">
        <v>70</v>
      </c>
      <c r="E178" s="113" t="s">
        <v>295</v>
      </c>
      <c r="F178" s="113" t="s">
        <v>296</v>
      </c>
      <c r="J178" s="114">
        <f>BK178</f>
        <v>0</v>
      </c>
      <c r="L178" s="111"/>
      <c r="M178" s="115"/>
      <c r="N178" s="116"/>
      <c r="O178" s="116"/>
      <c r="P178" s="117">
        <f>P179+P181</f>
        <v>0</v>
      </c>
      <c r="Q178" s="116"/>
      <c r="R178" s="117">
        <f>R179+R181</f>
        <v>0</v>
      </c>
      <c r="S178" s="116"/>
      <c r="T178" s="118">
        <f>T179+T181</f>
        <v>0</v>
      </c>
      <c r="AR178" s="112" t="s">
        <v>148</v>
      </c>
      <c r="AT178" s="119" t="s">
        <v>70</v>
      </c>
      <c r="AU178" s="119" t="s">
        <v>71</v>
      </c>
      <c r="AY178" s="112" t="s">
        <v>115</v>
      </c>
      <c r="BK178" s="120">
        <f>BK179+BK181</f>
        <v>0</v>
      </c>
    </row>
    <row r="179" spans="2:65" s="11" customFormat="1" ht="22.9" customHeight="1">
      <c r="B179" s="111"/>
      <c r="D179" s="112" t="s">
        <v>70</v>
      </c>
      <c r="E179" s="121" t="s">
        <v>297</v>
      </c>
      <c r="F179" s="121" t="s">
        <v>298</v>
      </c>
      <c r="J179" s="122">
        <f>BK179</f>
        <v>0</v>
      </c>
      <c r="L179" s="111"/>
      <c r="M179" s="115"/>
      <c r="N179" s="116"/>
      <c r="O179" s="116"/>
      <c r="P179" s="117">
        <f>P180</f>
        <v>0</v>
      </c>
      <c r="Q179" s="116"/>
      <c r="R179" s="117">
        <f>R180</f>
        <v>0</v>
      </c>
      <c r="S179" s="116"/>
      <c r="T179" s="118">
        <f>T180</f>
        <v>0</v>
      </c>
      <c r="AR179" s="112" t="s">
        <v>148</v>
      </c>
      <c r="AT179" s="119" t="s">
        <v>70</v>
      </c>
      <c r="AU179" s="119" t="s">
        <v>76</v>
      </c>
      <c r="AY179" s="112" t="s">
        <v>115</v>
      </c>
      <c r="BK179" s="120">
        <f>BK180</f>
        <v>0</v>
      </c>
    </row>
    <row r="180" spans="2:65" s="1" customFormat="1" ht="16.5" customHeight="1">
      <c r="B180" s="123"/>
      <c r="C180" s="124" t="s">
        <v>299</v>
      </c>
      <c r="D180" s="124" t="s">
        <v>118</v>
      </c>
      <c r="E180" s="125" t="s">
        <v>300</v>
      </c>
      <c r="F180" s="126" t="s">
        <v>298</v>
      </c>
      <c r="G180" s="127" t="s">
        <v>281</v>
      </c>
      <c r="H180" s="128">
        <v>1</v>
      </c>
      <c r="I180" s="129"/>
      <c r="J180" s="129">
        <f>ROUND(I180*H180,2)</f>
        <v>0</v>
      </c>
      <c r="K180" s="126" t="s">
        <v>122</v>
      </c>
      <c r="L180" s="25"/>
      <c r="M180" s="130" t="s">
        <v>1</v>
      </c>
      <c r="N180" s="131" t="s">
        <v>36</v>
      </c>
      <c r="O180" s="132">
        <v>0</v>
      </c>
      <c r="P180" s="132">
        <f>O180*H180</f>
        <v>0</v>
      </c>
      <c r="Q180" s="132">
        <v>0</v>
      </c>
      <c r="R180" s="132">
        <f>Q180*H180</f>
        <v>0</v>
      </c>
      <c r="S180" s="132">
        <v>0</v>
      </c>
      <c r="T180" s="133">
        <f>S180*H180</f>
        <v>0</v>
      </c>
      <c r="AR180" s="134" t="s">
        <v>301</v>
      </c>
      <c r="AT180" s="134" t="s">
        <v>118</v>
      </c>
      <c r="AU180" s="134" t="s">
        <v>78</v>
      </c>
      <c r="AY180" s="13" t="s">
        <v>115</v>
      </c>
      <c r="BE180" s="135">
        <f>IF(N180="základní",J180,0)</f>
        <v>0</v>
      </c>
      <c r="BF180" s="135">
        <f>IF(N180="snížená",J180,0)</f>
        <v>0</v>
      </c>
      <c r="BG180" s="135">
        <f>IF(N180="zákl. přenesená",J180,0)</f>
        <v>0</v>
      </c>
      <c r="BH180" s="135">
        <f>IF(N180="sníž. přenesená",J180,0)</f>
        <v>0</v>
      </c>
      <c r="BI180" s="135">
        <f>IF(N180="nulová",J180,0)</f>
        <v>0</v>
      </c>
      <c r="BJ180" s="13" t="s">
        <v>76</v>
      </c>
      <c r="BK180" s="135">
        <f>ROUND(I180*H180,2)</f>
        <v>0</v>
      </c>
      <c r="BL180" s="13" t="s">
        <v>301</v>
      </c>
      <c r="BM180" s="134" t="s">
        <v>302</v>
      </c>
    </row>
    <row r="181" spans="2:65" s="11" customFormat="1" ht="22.9" customHeight="1">
      <c r="B181" s="111"/>
      <c r="D181" s="112" t="s">
        <v>70</v>
      </c>
      <c r="E181" s="121" t="s">
        <v>303</v>
      </c>
      <c r="F181" s="121" t="s">
        <v>304</v>
      </c>
      <c r="J181" s="122">
        <f>BK181</f>
        <v>0</v>
      </c>
      <c r="L181" s="111"/>
      <c r="M181" s="115"/>
      <c r="N181" s="116"/>
      <c r="O181" s="116"/>
      <c r="P181" s="117">
        <f>P182</f>
        <v>0</v>
      </c>
      <c r="Q181" s="116"/>
      <c r="R181" s="117">
        <f>R182</f>
        <v>0</v>
      </c>
      <c r="S181" s="116"/>
      <c r="T181" s="118">
        <f>T182</f>
        <v>0</v>
      </c>
      <c r="AR181" s="112" t="s">
        <v>148</v>
      </c>
      <c r="AT181" s="119" t="s">
        <v>70</v>
      </c>
      <c r="AU181" s="119" t="s">
        <v>76</v>
      </c>
      <c r="AY181" s="112" t="s">
        <v>115</v>
      </c>
      <c r="BK181" s="120">
        <f>BK182</f>
        <v>0</v>
      </c>
    </row>
    <row r="182" spans="2:65" s="1" customFormat="1" ht="16.5" customHeight="1">
      <c r="B182" s="123"/>
      <c r="C182" s="124" t="s">
        <v>305</v>
      </c>
      <c r="D182" s="124" t="s">
        <v>118</v>
      </c>
      <c r="E182" s="125" t="s">
        <v>306</v>
      </c>
      <c r="F182" s="126" t="s">
        <v>307</v>
      </c>
      <c r="G182" s="127" t="s">
        <v>281</v>
      </c>
      <c r="H182" s="128">
        <v>1</v>
      </c>
      <c r="I182" s="129"/>
      <c r="J182" s="129">
        <f>ROUND(I182*H182,2)</f>
        <v>0</v>
      </c>
      <c r="K182" s="126" t="s">
        <v>122</v>
      </c>
      <c r="L182" s="25"/>
      <c r="M182" s="145" t="s">
        <v>1</v>
      </c>
      <c r="N182" s="146" t="s">
        <v>36</v>
      </c>
      <c r="O182" s="147">
        <v>0</v>
      </c>
      <c r="P182" s="147">
        <f>O182*H182</f>
        <v>0</v>
      </c>
      <c r="Q182" s="147">
        <v>0</v>
      </c>
      <c r="R182" s="147">
        <f>Q182*H182</f>
        <v>0</v>
      </c>
      <c r="S182" s="147">
        <v>0</v>
      </c>
      <c r="T182" s="148">
        <f>S182*H182</f>
        <v>0</v>
      </c>
      <c r="AR182" s="134" t="s">
        <v>301</v>
      </c>
      <c r="AT182" s="134" t="s">
        <v>118</v>
      </c>
      <c r="AU182" s="134" t="s">
        <v>78</v>
      </c>
      <c r="AY182" s="13" t="s">
        <v>115</v>
      </c>
      <c r="BE182" s="135">
        <f>IF(N182="základní",J182,0)</f>
        <v>0</v>
      </c>
      <c r="BF182" s="135">
        <f>IF(N182="snížená",J182,0)</f>
        <v>0</v>
      </c>
      <c r="BG182" s="135">
        <f>IF(N182="zákl. přenesená",J182,0)</f>
        <v>0</v>
      </c>
      <c r="BH182" s="135">
        <f>IF(N182="sníž. přenesená",J182,0)</f>
        <v>0</v>
      </c>
      <c r="BI182" s="135">
        <f>IF(N182="nulová",J182,0)</f>
        <v>0</v>
      </c>
      <c r="BJ182" s="13" t="s">
        <v>76</v>
      </c>
      <c r="BK182" s="135">
        <f>ROUND(I182*H182,2)</f>
        <v>0</v>
      </c>
      <c r="BL182" s="13" t="s">
        <v>301</v>
      </c>
      <c r="BM182" s="134" t="s">
        <v>308</v>
      </c>
    </row>
    <row r="183" spans="2:65" s="1" customFormat="1" ht="6.95" customHeight="1">
      <c r="B183" s="37"/>
      <c r="C183" s="38"/>
      <c r="D183" s="38"/>
      <c r="E183" s="38"/>
      <c r="F183" s="38"/>
      <c r="G183" s="38"/>
      <c r="H183" s="38"/>
      <c r="I183" s="38"/>
      <c r="J183" s="38"/>
      <c r="K183" s="38"/>
      <c r="L183" s="25"/>
    </row>
  </sheetData>
  <autoFilter ref="C126:K182" xr:uid="{00000000-0009-0000-0000-000001000000}"/>
  <mergeCells count="6">
    <mergeCell ref="L2:V2"/>
    <mergeCell ref="E7:H7"/>
    <mergeCell ref="E16:H16"/>
    <mergeCell ref="E25:H25"/>
    <mergeCell ref="E85:H85"/>
    <mergeCell ref="E119:H119"/>
  </mergeCells>
  <pageMargins left="0.39374999999999999" right="0.39374999999999999" top="0.39374999999999999" bottom="0.39374999999999999" header="0" footer="0"/>
  <pageSetup paperSize="9" fitToHeight="100" orientation="portrait" blackAndWhite="1"/>
  <headerFooter>
    <oddFooter>&amp;CStrana &amp;P z &amp;N</oddFooter>
  </headerFooter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Listy</vt:lpstr>
      </vt:variant>
      <vt:variant>
        <vt:i4>2</vt:i4>
      </vt:variant>
      <vt:variant>
        <vt:lpstr>Pojmenované oblasti</vt:lpstr>
      </vt:variant>
      <vt:variant>
        <vt:i4>4</vt:i4>
      </vt:variant>
    </vt:vector>
  </HeadingPairs>
  <TitlesOfParts>
    <vt:vector size="6" baseType="lpstr">
      <vt:lpstr>Rekapitulace stavby</vt:lpstr>
      <vt:lpstr>970 - 4 kontejnerová stan...</vt:lpstr>
      <vt:lpstr>'970 - 4 kontejnerová stan...'!Názvy_tisku</vt:lpstr>
      <vt:lpstr>'Rekapitulace stavby'!Názvy_tisku</vt:lpstr>
      <vt:lpstr>'970 - 4 kontejnerová stan...'!Oblast_tisku</vt:lpstr>
      <vt:lpstr>'Rekapitulace stavby'!Oblast_tisku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Kuna Jan</dc:creator>
  <cp:lastModifiedBy>Kuna Jan</cp:lastModifiedBy>
  <dcterms:created xsi:type="dcterms:W3CDTF">2021-06-09T09:06:18Z</dcterms:created>
  <dcterms:modified xsi:type="dcterms:W3CDTF">2021-06-09T09:08:10Z</dcterms:modified>
</cp:coreProperties>
</file>