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VO Bezručova\výzva\"/>
    </mc:Choice>
  </mc:AlternateContent>
  <bookViews>
    <workbookView xWindow="0" yWindow="0" windowWidth="28800" windowHeight="12435" activeTab="1"/>
  </bookViews>
  <sheets>
    <sheet name="Rekapitulace stavby" sheetId="1" r:id="rId1"/>
    <sheet name="18004-vo - Veřejné osvětlení" sheetId="2" r:id="rId2"/>
  </sheets>
  <definedNames>
    <definedName name="_xlnm._FilterDatabase" localSheetId="1" hidden="1">'18004-vo - Veřejné osvětlení'!$C$90:$L$323</definedName>
    <definedName name="_xlnm.Print_Titles" localSheetId="1">'18004-vo - Veřejné osvětlení'!$90:$90</definedName>
    <definedName name="_xlnm.Print_Titles" localSheetId="0">'Rekapitulace stavby'!$52:$52</definedName>
    <definedName name="_xlnm.Print_Area" localSheetId="1">'18004-vo - Veřejné osvětlení'!$C$4:$K$41,'18004-vo - Veřejné osvětlení'!$C$47:$K$72,'18004-vo - Veřejné osvětlení'!$C$78:$L$323</definedName>
    <definedName name="_xlnm.Print_Area" localSheetId="0">'Rekapitulace stavby'!$D$4:$AO$36,'Rekapitulace stavby'!$C$42:$AQ$56</definedName>
  </definedNames>
  <calcPr calcId="152511"/>
</workbook>
</file>

<file path=xl/calcChain.xml><?xml version="1.0" encoding="utf-8"?>
<calcChain xmlns="http://schemas.openxmlformats.org/spreadsheetml/2006/main">
  <c r="P317" i="2" l="1"/>
  <c r="K317" i="2" s="1"/>
  <c r="BE317" i="2" s="1"/>
  <c r="Q317" i="2"/>
  <c r="Q316" i="2" s="1"/>
  <c r="R317" i="2"/>
  <c r="R316" i="2" s="1"/>
  <c r="T317" i="2"/>
  <c r="T316" i="2" s="1"/>
  <c r="V317" i="2"/>
  <c r="V316" i="2" s="1"/>
  <c r="X317" i="2"/>
  <c r="X316" i="2" s="1"/>
  <c r="BF317" i="2"/>
  <c r="BG317" i="2"/>
  <c r="BH317" i="2"/>
  <c r="BI317" i="2"/>
  <c r="BK317" i="2"/>
  <c r="BK316" i="2" s="1"/>
  <c r="K316" i="2" s="1"/>
  <c r="I70" i="2" l="1"/>
  <c r="J70" i="2"/>
  <c r="K39" i="2"/>
  <c r="K38" i="2"/>
  <c r="BA55" i="1" s="1"/>
  <c r="K37" i="2"/>
  <c r="AZ55" i="1" s="1"/>
  <c r="BI322" i="2"/>
  <c r="BH322" i="2"/>
  <c r="BG322" i="2"/>
  <c r="BF322" i="2"/>
  <c r="R322" i="2"/>
  <c r="Q322" i="2"/>
  <c r="X322" i="2"/>
  <c r="V322" i="2"/>
  <c r="T322" i="2"/>
  <c r="P322" i="2"/>
  <c r="K322" i="2" s="1"/>
  <c r="BE322" i="2" s="1"/>
  <c r="BI320" i="2"/>
  <c r="BH320" i="2"/>
  <c r="BG320" i="2"/>
  <c r="BF320" i="2"/>
  <c r="R320" i="2"/>
  <c r="Q320" i="2"/>
  <c r="X320" i="2"/>
  <c r="V320" i="2"/>
  <c r="T320" i="2"/>
  <c r="P320" i="2"/>
  <c r="BK320" i="2" s="1"/>
  <c r="BI314" i="2"/>
  <c r="BH314" i="2"/>
  <c r="BG314" i="2"/>
  <c r="BF314" i="2"/>
  <c r="R314" i="2"/>
  <c r="R313" i="2" s="1"/>
  <c r="J69" i="2" s="1"/>
  <c r="Q314" i="2"/>
  <c r="Q313" i="2" s="1"/>
  <c r="I69" i="2" s="1"/>
  <c r="X314" i="2"/>
  <c r="X313" i="2" s="1"/>
  <c r="V314" i="2"/>
  <c r="V313" i="2" s="1"/>
  <c r="T314" i="2"/>
  <c r="T313" i="2" s="1"/>
  <c r="P314" i="2"/>
  <c r="K314" i="2" s="1"/>
  <c r="BE314" i="2" s="1"/>
  <c r="BI311" i="2"/>
  <c r="BH311" i="2"/>
  <c r="BG311" i="2"/>
  <c r="BF311" i="2"/>
  <c r="R311" i="2"/>
  <c r="Q311" i="2"/>
  <c r="X311" i="2"/>
  <c r="V311" i="2"/>
  <c r="T311" i="2"/>
  <c r="P311" i="2"/>
  <c r="BI309" i="2"/>
  <c r="BH309" i="2"/>
  <c r="BG309" i="2"/>
  <c r="BF309" i="2"/>
  <c r="R309" i="2"/>
  <c r="Q309" i="2"/>
  <c r="X309" i="2"/>
  <c r="V309" i="2"/>
  <c r="T309" i="2"/>
  <c r="P309" i="2"/>
  <c r="BK309" i="2" s="1"/>
  <c r="BI307" i="2"/>
  <c r="BH307" i="2"/>
  <c r="BG307" i="2"/>
  <c r="BF307" i="2"/>
  <c r="R307" i="2"/>
  <c r="Q307" i="2"/>
  <c r="X307" i="2"/>
  <c r="V307" i="2"/>
  <c r="T307" i="2"/>
  <c r="P307" i="2"/>
  <c r="BI302" i="2"/>
  <c r="BH302" i="2"/>
  <c r="BG302" i="2"/>
  <c r="BF302" i="2"/>
  <c r="R302" i="2"/>
  <c r="Q302" i="2"/>
  <c r="X302" i="2"/>
  <c r="V302" i="2"/>
  <c r="T302" i="2"/>
  <c r="P302" i="2"/>
  <c r="K302" i="2" s="1"/>
  <c r="BE302" i="2" s="1"/>
  <c r="BI299" i="2"/>
  <c r="BH299" i="2"/>
  <c r="BG299" i="2"/>
  <c r="BF299" i="2"/>
  <c r="R299" i="2"/>
  <c r="Q299" i="2"/>
  <c r="X299" i="2"/>
  <c r="V299" i="2"/>
  <c r="T299" i="2"/>
  <c r="P299" i="2"/>
  <c r="BI295" i="2"/>
  <c r="BH295" i="2"/>
  <c r="BG295" i="2"/>
  <c r="BF295" i="2"/>
  <c r="R295" i="2"/>
  <c r="Q295" i="2"/>
  <c r="X295" i="2"/>
  <c r="V295" i="2"/>
  <c r="T295" i="2"/>
  <c r="P295" i="2"/>
  <c r="BK295" i="2" s="1"/>
  <c r="BI292" i="2"/>
  <c r="BH292" i="2"/>
  <c r="BG292" i="2"/>
  <c r="BF292" i="2"/>
  <c r="R292" i="2"/>
  <c r="Q292" i="2"/>
  <c r="X292" i="2"/>
  <c r="V292" i="2"/>
  <c r="T292" i="2"/>
  <c r="P292" i="2"/>
  <c r="BK292" i="2" s="1"/>
  <c r="BI288" i="2"/>
  <c r="BH288" i="2"/>
  <c r="BG288" i="2"/>
  <c r="BF288" i="2"/>
  <c r="R288" i="2"/>
  <c r="Q288" i="2"/>
  <c r="X288" i="2"/>
  <c r="V288" i="2"/>
  <c r="T288" i="2"/>
  <c r="P288" i="2"/>
  <c r="K288" i="2" s="1"/>
  <c r="BE288" i="2" s="1"/>
  <c r="BI285" i="2"/>
  <c r="BH285" i="2"/>
  <c r="BG285" i="2"/>
  <c r="BF285" i="2"/>
  <c r="R285" i="2"/>
  <c r="Q285" i="2"/>
  <c r="X285" i="2"/>
  <c r="V285" i="2"/>
  <c r="T285" i="2"/>
  <c r="P285" i="2"/>
  <c r="BI281" i="2"/>
  <c r="BH281" i="2"/>
  <c r="BG281" i="2"/>
  <c r="BF281" i="2"/>
  <c r="R281" i="2"/>
  <c r="Q281" i="2"/>
  <c r="X281" i="2"/>
  <c r="V281" i="2"/>
  <c r="T281" i="2"/>
  <c r="P281" i="2"/>
  <c r="BK281" i="2" s="1"/>
  <c r="BI278" i="2"/>
  <c r="BH278" i="2"/>
  <c r="BG278" i="2"/>
  <c r="BF278" i="2"/>
  <c r="R278" i="2"/>
  <c r="Q278" i="2"/>
  <c r="X278" i="2"/>
  <c r="V278" i="2"/>
  <c r="T278" i="2"/>
  <c r="P278" i="2"/>
  <c r="K278" i="2" s="1"/>
  <c r="BE278" i="2" s="1"/>
  <c r="BI275" i="2"/>
  <c r="BH275" i="2"/>
  <c r="BG275" i="2"/>
  <c r="BF275" i="2"/>
  <c r="R275" i="2"/>
  <c r="Q275" i="2"/>
  <c r="X275" i="2"/>
  <c r="V275" i="2"/>
  <c r="T275" i="2"/>
  <c r="P275" i="2"/>
  <c r="K275" i="2" s="1"/>
  <c r="BE275" i="2" s="1"/>
  <c r="BI273" i="2"/>
  <c r="BH273" i="2"/>
  <c r="BG273" i="2"/>
  <c r="BF273" i="2"/>
  <c r="R273" i="2"/>
  <c r="Q273" i="2"/>
  <c r="X273" i="2"/>
  <c r="V273" i="2"/>
  <c r="T273" i="2"/>
  <c r="P273" i="2"/>
  <c r="BI271" i="2"/>
  <c r="BH271" i="2"/>
  <c r="BG271" i="2"/>
  <c r="BF271" i="2"/>
  <c r="R271" i="2"/>
  <c r="Q271" i="2"/>
  <c r="X271" i="2"/>
  <c r="V271" i="2"/>
  <c r="T271" i="2"/>
  <c r="P271" i="2"/>
  <c r="BK271" i="2" s="1"/>
  <c r="BI269" i="2"/>
  <c r="BH269" i="2"/>
  <c r="BG269" i="2"/>
  <c r="BF269" i="2"/>
  <c r="R269" i="2"/>
  <c r="Q269" i="2"/>
  <c r="X269" i="2"/>
  <c r="V269" i="2"/>
  <c r="T269" i="2"/>
  <c r="P269" i="2"/>
  <c r="BK269" i="2" s="1"/>
  <c r="BI267" i="2"/>
  <c r="BH267" i="2"/>
  <c r="BG267" i="2"/>
  <c r="BF267" i="2"/>
  <c r="R267" i="2"/>
  <c r="Q267" i="2"/>
  <c r="X267" i="2"/>
  <c r="V267" i="2"/>
  <c r="T267" i="2"/>
  <c r="P267" i="2"/>
  <c r="K267" i="2" s="1"/>
  <c r="BE267" i="2" s="1"/>
  <c r="BI265" i="2"/>
  <c r="BH265" i="2"/>
  <c r="BG265" i="2"/>
  <c r="BF265" i="2"/>
  <c r="R265" i="2"/>
  <c r="Q265" i="2"/>
  <c r="X265" i="2"/>
  <c r="V265" i="2"/>
  <c r="T265" i="2"/>
  <c r="P265" i="2"/>
  <c r="BI262" i="2"/>
  <c r="BH262" i="2"/>
  <c r="BG262" i="2"/>
  <c r="BF262" i="2"/>
  <c r="R262" i="2"/>
  <c r="Q262" i="2"/>
  <c r="X262" i="2"/>
  <c r="V262" i="2"/>
  <c r="T262" i="2"/>
  <c r="P262" i="2"/>
  <c r="BK262" i="2" s="1"/>
  <c r="BI258" i="2"/>
  <c r="BH258" i="2"/>
  <c r="BG258" i="2"/>
  <c r="BF258" i="2"/>
  <c r="R258" i="2"/>
  <c r="Q258" i="2"/>
  <c r="X258" i="2"/>
  <c r="V258" i="2"/>
  <c r="T258" i="2"/>
  <c r="P258" i="2"/>
  <c r="BK258" i="2" s="1"/>
  <c r="BI254" i="2"/>
  <c r="BH254" i="2"/>
  <c r="BG254" i="2"/>
  <c r="BF254" i="2"/>
  <c r="R254" i="2"/>
  <c r="Q254" i="2"/>
  <c r="X254" i="2"/>
  <c r="V254" i="2"/>
  <c r="T254" i="2"/>
  <c r="P254" i="2"/>
  <c r="K254" i="2" s="1"/>
  <c r="BE254" i="2" s="1"/>
  <c r="BI250" i="2"/>
  <c r="BH250" i="2"/>
  <c r="BG250" i="2"/>
  <c r="BF250" i="2"/>
  <c r="R250" i="2"/>
  <c r="Q250" i="2"/>
  <c r="X250" i="2"/>
  <c r="V250" i="2"/>
  <c r="T250" i="2"/>
  <c r="P250" i="2"/>
  <c r="BI246" i="2"/>
  <c r="BH246" i="2"/>
  <c r="BG246" i="2"/>
  <c r="BF246" i="2"/>
  <c r="R246" i="2"/>
  <c r="Q246" i="2"/>
  <c r="X246" i="2"/>
  <c r="V246" i="2"/>
  <c r="T246" i="2"/>
  <c r="P246" i="2"/>
  <c r="BK246" i="2" s="1"/>
  <c r="BI243" i="2"/>
  <c r="BH243" i="2"/>
  <c r="BG243" i="2"/>
  <c r="BF243" i="2"/>
  <c r="R243" i="2"/>
  <c r="Q243" i="2"/>
  <c r="X243" i="2"/>
  <c r="V243" i="2"/>
  <c r="T243" i="2"/>
  <c r="P243" i="2"/>
  <c r="BK243" i="2" s="1"/>
  <c r="BI239" i="2"/>
  <c r="BH239" i="2"/>
  <c r="BG239" i="2"/>
  <c r="BF239" i="2"/>
  <c r="R239" i="2"/>
  <c r="Q239" i="2"/>
  <c r="X239" i="2"/>
  <c r="V239" i="2"/>
  <c r="T239" i="2"/>
  <c r="P239" i="2"/>
  <c r="K239" i="2" s="1"/>
  <c r="BE239" i="2" s="1"/>
  <c r="BI237" i="2"/>
  <c r="BH237" i="2"/>
  <c r="BG237" i="2"/>
  <c r="BF237" i="2"/>
  <c r="R237" i="2"/>
  <c r="Q237" i="2"/>
  <c r="X237" i="2"/>
  <c r="V237" i="2"/>
  <c r="T237" i="2"/>
  <c r="P237" i="2"/>
  <c r="BI235" i="2"/>
  <c r="BH235" i="2"/>
  <c r="BG235" i="2"/>
  <c r="BF235" i="2"/>
  <c r="R235" i="2"/>
  <c r="Q235" i="2"/>
  <c r="X235" i="2"/>
  <c r="V235" i="2"/>
  <c r="T235" i="2"/>
  <c r="P235" i="2"/>
  <c r="BK235" i="2" s="1"/>
  <c r="BI233" i="2"/>
  <c r="BH233" i="2"/>
  <c r="BG233" i="2"/>
  <c r="BF233" i="2"/>
  <c r="R233" i="2"/>
  <c r="Q233" i="2"/>
  <c r="X233" i="2"/>
  <c r="V233" i="2"/>
  <c r="T233" i="2"/>
  <c r="P233" i="2"/>
  <c r="BK233" i="2" s="1"/>
  <c r="BI231" i="2"/>
  <c r="BH231" i="2"/>
  <c r="BG231" i="2"/>
  <c r="BF231" i="2"/>
  <c r="R231" i="2"/>
  <c r="Q231" i="2"/>
  <c r="X231" i="2"/>
  <c r="V231" i="2"/>
  <c r="T231" i="2"/>
  <c r="P231" i="2"/>
  <c r="K231" i="2" s="1"/>
  <c r="BE231" i="2" s="1"/>
  <c r="BI229" i="2"/>
  <c r="BH229" i="2"/>
  <c r="BG229" i="2"/>
  <c r="BF229" i="2"/>
  <c r="R229" i="2"/>
  <c r="Q229" i="2"/>
  <c r="X229" i="2"/>
  <c r="V229" i="2"/>
  <c r="T229" i="2"/>
  <c r="P229" i="2"/>
  <c r="BI226" i="2"/>
  <c r="BH226" i="2"/>
  <c r="BG226" i="2"/>
  <c r="BF226" i="2"/>
  <c r="R226" i="2"/>
  <c r="Q226" i="2"/>
  <c r="X226" i="2"/>
  <c r="V226" i="2"/>
  <c r="T226" i="2"/>
  <c r="P226" i="2"/>
  <c r="BK226" i="2" s="1"/>
  <c r="BI221" i="2"/>
  <c r="BH221" i="2"/>
  <c r="BG221" i="2"/>
  <c r="BF221" i="2"/>
  <c r="R221" i="2"/>
  <c r="Q221" i="2"/>
  <c r="X221" i="2"/>
  <c r="V221" i="2"/>
  <c r="T221" i="2"/>
  <c r="P221" i="2"/>
  <c r="BK221" i="2" s="1"/>
  <c r="BI217" i="2"/>
  <c r="BH217" i="2"/>
  <c r="BG217" i="2"/>
  <c r="BF217" i="2"/>
  <c r="R217" i="2"/>
  <c r="Q217" i="2"/>
  <c r="X217" i="2"/>
  <c r="V217" i="2"/>
  <c r="T217" i="2"/>
  <c r="P217" i="2"/>
  <c r="K217" i="2" s="1"/>
  <c r="BE217" i="2" s="1"/>
  <c r="BI213" i="2"/>
  <c r="BH213" i="2"/>
  <c r="BG213" i="2"/>
  <c r="BF213" i="2"/>
  <c r="R213" i="2"/>
  <c r="Q213" i="2"/>
  <c r="X213" i="2"/>
  <c r="V213" i="2"/>
  <c r="T213" i="2"/>
  <c r="P213" i="2"/>
  <c r="BI209" i="2"/>
  <c r="BH209" i="2"/>
  <c r="BG209" i="2"/>
  <c r="BF209" i="2"/>
  <c r="R209" i="2"/>
  <c r="Q209" i="2"/>
  <c r="X209" i="2"/>
  <c r="V209" i="2"/>
  <c r="T209" i="2"/>
  <c r="P209" i="2"/>
  <c r="BK209" i="2" s="1"/>
  <c r="BI205" i="2"/>
  <c r="BH205" i="2"/>
  <c r="BG205" i="2"/>
  <c r="BF205" i="2"/>
  <c r="R205" i="2"/>
  <c r="Q205" i="2"/>
  <c r="X205" i="2"/>
  <c r="V205" i="2"/>
  <c r="T205" i="2"/>
  <c r="P205" i="2"/>
  <c r="BK205" i="2" s="1"/>
  <c r="BI201" i="2"/>
  <c r="BH201" i="2"/>
  <c r="BG201" i="2"/>
  <c r="BF201" i="2"/>
  <c r="R201" i="2"/>
  <c r="Q201" i="2"/>
  <c r="X201" i="2"/>
  <c r="V201" i="2"/>
  <c r="T201" i="2"/>
  <c r="P201" i="2"/>
  <c r="K201" i="2" s="1"/>
  <c r="BE201" i="2" s="1"/>
  <c r="BI198" i="2"/>
  <c r="BH198" i="2"/>
  <c r="BG198" i="2"/>
  <c r="BF198" i="2"/>
  <c r="R198" i="2"/>
  <c r="Q198" i="2"/>
  <c r="X198" i="2"/>
  <c r="V198" i="2"/>
  <c r="T198" i="2"/>
  <c r="P198" i="2"/>
  <c r="BK198" i="2" s="1"/>
  <c r="BI195" i="2"/>
  <c r="BH195" i="2"/>
  <c r="BG195" i="2"/>
  <c r="BF195" i="2"/>
  <c r="R195" i="2"/>
  <c r="Q195" i="2"/>
  <c r="X195" i="2"/>
  <c r="V195" i="2"/>
  <c r="T195" i="2"/>
  <c r="P195" i="2"/>
  <c r="K195" i="2" s="1"/>
  <c r="BE195" i="2" s="1"/>
  <c r="BI193" i="2"/>
  <c r="BH193" i="2"/>
  <c r="BG193" i="2"/>
  <c r="BF193" i="2"/>
  <c r="R193" i="2"/>
  <c r="Q193" i="2"/>
  <c r="X193" i="2"/>
  <c r="V193" i="2"/>
  <c r="T193" i="2"/>
  <c r="P193" i="2"/>
  <c r="BI191" i="2"/>
  <c r="BH191" i="2"/>
  <c r="BG191" i="2"/>
  <c r="BF191" i="2"/>
  <c r="R191" i="2"/>
  <c r="Q191" i="2"/>
  <c r="X191" i="2"/>
  <c r="V191" i="2"/>
  <c r="T191" i="2"/>
  <c r="P191" i="2"/>
  <c r="BK191" i="2" s="1"/>
  <c r="BI189" i="2"/>
  <c r="BH189" i="2"/>
  <c r="BG189" i="2"/>
  <c r="BF189" i="2"/>
  <c r="R189" i="2"/>
  <c r="Q189" i="2"/>
  <c r="X189" i="2"/>
  <c r="V189" i="2"/>
  <c r="T189" i="2"/>
  <c r="P189" i="2"/>
  <c r="BK189" i="2" s="1"/>
  <c r="BI186" i="2"/>
  <c r="BH186" i="2"/>
  <c r="BG186" i="2"/>
  <c r="BF186" i="2"/>
  <c r="R186" i="2"/>
  <c r="Q186" i="2"/>
  <c r="X186" i="2"/>
  <c r="V186" i="2"/>
  <c r="T186" i="2"/>
  <c r="P186" i="2"/>
  <c r="K186" i="2" s="1"/>
  <c r="BE186" i="2" s="1"/>
  <c r="BI184" i="2"/>
  <c r="BH184" i="2"/>
  <c r="BG184" i="2"/>
  <c r="BF184" i="2"/>
  <c r="R184" i="2"/>
  <c r="Q184" i="2"/>
  <c r="X184" i="2"/>
  <c r="V184" i="2"/>
  <c r="T184" i="2"/>
  <c r="P184" i="2"/>
  <c r="BI181" i="2"/>
  <c r="BH181" i="2"/>
  <c r="BG181" i="2"/>
  <c r="BF181" i="2"/>
  <c r="R181" i="2"/>
  <c r="Q181" i="2"/>
  <c r="X181" i="2"/>
  <c r="V181" i="2"/>
  <c r="T181" i="2"/>
  <c r="P181" i="2"/>
  <c r="BK181" i="2" s="1"/>
  <c r="BI178" i="2"/>
  <c r="BH178" i="2"/>
  <c r="BG178" i="2"/>
  <c r="BF178" i="2"/>
  <c r="R178" i="2"/>
  <c r="Q178" i="2"/>
  <c r="X178" i="2"/>
  <c r="V178" i="2"/>
  <c r="T178" i="2"/>
  <c r="P178" i="2"/>
  <c r="BK178" i="2" s="1"/>
  <c r="BI176" i="2"/>
  <c r="BH176" i="2"/>
  <c r="BG176" i="2"/>
  <c r="BF176" i="2"/>
  <c r="R176" i="2"/>
  <c r="Q176" i="2"/>
  <c r="X176" i="2"/>
  <c r="V176" i="2"/>
  <c r="T176" i="2"/>
  <c r="P176" i="2"/>
  <c r="K176" i="2" s="1"/>
  <c r="BE176" i="2" s="1"/>
  <c r="BI174" i="2"/>
  <c r="BH174" i="2"/>
  <c r="BG174" i="2"/>
  <c r="BF174" i="2"/>
  <c r="R174" i="2"/>
  <c r="Q174" i="2"/>
  <c r="X174" i="2"/>
  <c r="V174" i="2"/>
  <c r="T174" i="2"/>
  <c r="P174" i="2"/>
  <c r="BI172" i="2"/>
  <c r="BH172" i="2"/>
  <c r="BG172" i="2"/>
  <c r="BF172" i="2"/>
  <c r="R172" i="2"/>
  <c r="Q172" i="2"/>
  <c r="X172" i="2"/>
  <c r="V172" i="2"/>
  <c r="T172" i="2"/>
  <c r="P172" i="2"/>
  <c r="BK172" i="2" s="1"/>
  <c r="BI169" i="2"/>
  <c r="BH169" i="2"/>
  <c r="BG169" i="2"/>
  <c r="BF169" i="2"/>
  <c r="R169" i="2"/>
  <c r="Q169" i="2"/>
  <c r="X169" i="2"/>
  <c r="V169" i="2"/>
  <c r="T169" i="2"/>
  <c r="P169" i="2"/>
  <c r="BK169" i="2" s="1"/>
  <c r="BI166" i="2"/>
  <c r="BH166" i="2"/>
  <c r="BG166" i="2"/>
  <c r="BF166" i="2"/>
  <c r="R166" i="2"/>
  <c r="Q166" i="2"/>
  <c r="X166" i="2"/>
  <c r="V166" i="2"/>
  <c r="T166" i="2"/>
  <c r="P166" i="2"/>
  <c r="K166" i="2" s="1"/>
  <c r="BE166" i="2" s="1"/>
  <c r="BI164" i="2"/>
  <c r="BH164" i="2"/>
  <c r="BG164" i="2"/>
  <c r="BF164" i="2"/>
  <c r="R164" i="2"/>
  <c r="Q164" i="2"/>
  <c r="X164" i="2"/>
  <c r="V164" i="2"/>
  <c r="T164" i="2"/>
  <c r="P164" i="2"/>
  <c r="BI162" i="2"/>
  <c r="BH162" i="2"/>
  <c r="BG162" i="2"/>
  <c r="BF162" i="2"/>
  <c r="R162" i="2"/>
  <c r="Q162" i="2"/>
  <c r="X162" i="2"/>
  <c r="V162" i="2"/>
  <c r="T162" i="2"/>
  <c r="P162" i="2"/>
  <c r="BK162" i="2" s="1"/>
  <c r="BI160" i="2"/>
  <c r="BH160" i="2"/>
  <c r="BG160" i="2"/>
  <c r="BF160" i="2"/>
  <c r="R160" i="2"/>
  <c r="Q160" i="2"/>
  <c r="X160" i="2"/>
  <c r="V160" i="2"/>
  <c r="T160" i="2"/>
  <c r="P160" i="2"/>
  <c r="BK160" i="2" s="1"/>
  <c r="BI157" i="2"/>
  <c r="BH157" i="2"/>
  <c r="BG157" i="2"/>
  <c r="BF157" i="2"/>
  <c r="R157" i="2"/>
  <c r="Q157" i="2"/>
  <c r="X157" i="2"/>
  <c r="V157" i="2"/>
  <c r="T157" i="2"/>
  <c r="P157" i="2"/>
  <c r="K157" i="2" s="1"/>
  <c r="BE157" i="2" s="1"/>
  <c r="BI155" i="2"/>
  <c r="BH155" i="2"/>
  <c r="BG155" i="2"/>
  <c r="BF155" i="2"/>
  <c r="R155" i="2"/>
  <c r="Q155" i="2"/>
  <c r="X155" i="2"/>
  <c r="V155" i="2"/>
  <c r="T155" i="2"/>
  <c r="P155" i="2"/>
  <c r="BI153" i="2"/>
  <c r="BH153" i="2"/>
  <c r="BG153" i="2"/>
  <c r="BF153" i="2"/>
  <c r="R153" i="2"/>
  <c r="Q153" i="2"/>
  <c r="X153" i="2"/>
  <c r="V153" i="2"/>
  <c r="T153" i="2"/>
  <c r="P153" i="2"/>
  <c r="BK153" i="2" s="1"/>
  <c r="BI151" i="2"/>
  <c r="BH151" i="2"/>
  <c r="BG151" i="2"/>
  <c r="BF151" i="2"/>
  <c r="R151" i="2"/>
  <c r="Q151" i="2"/>
  <c r="X151" i="2"/>
  <c r="V151" i="2"/>
  <c r="T151" i="2"/>
  <c r="P151" i="2"/>
  <c r="BK151" i="2" s="1"/>
  <c r="BI149" i="2"/>
  <c r="BH149" i="2"/>
  <c r="BG149" i="2"/>
  <c r="BF149" i="2"/>
  <c r="R149" i="2"/>
  <c r="Q149" i="2"/>
  <c r="X149" i="2"/>
  <c r="V149" i="2"/>
  <c r="T149" i="2"/>
  <c r="P149" i="2"/>
  <c r="K149" i="2" s="1"/>
  <c r="BE149" i="2" s="1"/>
  <c r="BI147" i="2"/>
  <c r="BH147" i="2"/>
  <c r="BG147" i="2"/>
  <c r="BF147" i="2"/>
  <c r="R147" i="2"/>
  <c r="Q147" i="2"/>
  <c r="X147" i="2"/>
  <c r="V147" i="2"/>
  <c r="T147" i="2"/>
  <c r="P147" i="2"/>
  <c r="BI145" i="2"/>
  <c r="BH145" i="2"/>
  <c r="BG145" i="2"/>
  <c r="BF145" i="2"/>
  <c r="R145" i="2"/>
  <c r="Q145" i="2"/>
  <c r="X145" i="2"/>
  <c r="V145" i="2"/>
  <c r="T145" i="2"/>
  <c r="P145" i="2"/>
  <c r="K145" i="2" s="1"/>
  <c r="BE145" i="2"/>
  <c r="BI140" i="2"/>
  <c r="BH140" i="2"/>
  <c r="BG140" i="2"/>
  <c r="BF140" i="2"/>
  <c r="R140" i="2"/>
  <c r="Q140" i="2"/>
  <c r="X140" i="2"/>
  <c r="V140" i="2"/>
  <c r="T140" i="2"/>
  <c r="P140" i="2"/>
  <c r="BK140" i="2" s="1"/>
  <c r="BI137" i="2"/>
  <c r="BH137" i="2"/>
  <c r="BG137" i="2"/>
  <c r="BF137" i="2"/>
  <c r="R137" i="2"/>
  <c r="Q137" i="2"/>
  <c r="X137" i="2"/>
  <c r="V137" i="2"/>
  <c r="T137" i="2"/>
  <c r="P137" i="2"/>
  <c r="K137" i="2" s="1"/>
  <c r="BE137" i="2" s="1"/>
  <c r="BI135" i="2"/>
  <c r="BH135" i="2"/>
  <c r="BG135" i="2"/>
  <c r="BF135" i="2"/>
  <c r="R135" i="2"/>
  <c r="Q135" i="2"/>
  <c r="X135" i="2"/>
  <c r="V135" i="2"/>
  <c r="T135" i="2"/>
  <c r="P135" i="2"/>
  <c r="BK135" i="2" s="1"/>
  <c r="BI133" i="2"/>
  <c r="BH133" i="2"/>
  <c r="BG133" i="2"/>
  <c r="BF133" i="2"/>
  <c r="R133" i="2"/>
  <c r="Q133" i="2"/>
  <c r="X133" i="2"/>
  <c r="V133" i="2"/>
  <c r="T133" i="2"/>
  <c r="P133" i="2"/>
  <c r="BK133" i="2" s="1"/>
  <c r="BI130" i="2"/>
  <c r="BH130" i="2"/>
  <c r="BG130" i="2"/>
  <c r="BF130" i="2"/>
  <c r="R130" i="2"/>
  <c r="Q130" i="2"/>
  <c r="X130" i="2"/>
  <c r="V130" i="2"/>
  <c r="T130" i="2"/>
  <c r="P130" i="2"/>
  <c r="BK130" i="2" s="1"/>
  <c r="BI128" i="2"/>
  <c r="BH128" i="2"/>
  <c r="BG128" i="2"/>
  <c r="BF128" i="2"/>
  <c r="R128" i="2"/>
  <c r="Q128" i="2"/>
  <c r="X128" i="2"/>
  <c r="V128" i="2"/>
  <c r="T128" i="2"/>
  <c r="P128" i="2"/>
  <c r="K128" i="2" s="1"/>
  <c r="BE128" i="2" s="1"/>
  <c r="BI126" i="2"/>
  <c r="BH126" i="2"/>
  <c r="BG126" i="2"/>
  <c r="BF126" i="2"/>
  <c r="R126" i="2"/>
  <c r="Q126" i="2"/>
  <c r="X126" i="2"/>
  <c r="V126" i="2"/>
  <c r="T126" i="2"/>
  <c r="P126" i="2"/>
  <c r="BK126" i="2" s="1"/>
  <c r="BI123" i="2"/>
  <c r="BH123" i="2"/>
  <c r="BG123" i="2"/>
  <c r="BF123" i="2"/>
  <c r="R123" i="2"/>
  <c r="Q123" i="2"/>
  <c r="X123" i="2"/>
  <c r="V123" i="2"/>
  <c r="T123" i="2"/>
  <c r="P123" i="2"/>
  <c r="BK123" i="2" s="1"/>
  <c r="BI121" i="2"/>
  <c r="BH121" i="2"/>
  <c r="BG121" i="2"/>
  <c r="BF121" i="2"/>
  <c r="R121" i="2"/>
  <c r="Q121" i="2"/>
  <c r="X121" i="2"/>
  <c r="V121" i="2"/>
  <c r="T121" i="2"/>
  <c r="P121" i="2"/>
  <c r="BK121" i="2" s="1"/>
  <c r="BI118" i="2"/>
  <c r="BH118" i="2"/>
  <c r="BG118" i="2"/>
  <c r="BF118" i="2"/>
  <c r="R118" i="2"/>
  <c r="Q118" i="2"/>
  <c r="X118" i="2"/>
  <c r="V118" i="2"/>
  <c r="T118" i="2"/>
  <c r="P118" i="2"/>
  <c r="K118" i="2" s="1"/>
  <c r="BE118" i="2" s="1"/>
  <c r="BI116" i="2"/>
  <c r="BH116" i="2"/>
  <c r="BG116" i="2"/>
  <c r="BF116" i="2"/>
  <c r="R116" i="2"/>
  <c r="Q116" i="2"/>
  <c r="X116" i="2"/>
  <c r="V116" i="2"/>
  <c r="T116" i="2"/>
  <c r="P116" i="2"/>
  <c r="BK116" i="2" s="1"/>
  <c r="BI114" i="2"/>
  <c r="BH114" i="2"/>
  <c r="BG114" i="2"/>
  <c r="BF114" i="2"/>
  <c r="R114" i="2"/>
  <c r="Q114" i="2"/>
  <c r="X114" i="2"/>
  <c r="V114" i="2"/>
  <c r="T114" i="2"/>
  <c r="P114" i="2"/>
  <c r="BK114" i="2" s="1"/>
  <c r="BI112" i="2"/>
  <c r="BH112" i="2"/>
  <c r="BG112" i="2"/>
  <c r="BF112" i="2"/>
  <c r="R112" i="2"/>
  <c r="Q112" i="2"/>
  <c r="X112" i="2"/>
  <c r="V112" i="2"/>
  <c r="T112" i="2"/>
  <c r="P112" i="2"/>
  <c r="BK112" i="2" s="1"/>
  <c r="BI110" i="2"/>
  <c r="BH110" i="2"/>
  <c r="BG110" i="2"/>
  <c r="BF110" i="2"/>
  <c r="R110" i="2"/>
  <c r="Q110" i="2"/>
  <c r="X110" i="2"/>
  <c r="V110" i="2"/>
  <c r="T110" i="2"/>
  <c r="P110" i="2"/>
  <c r="K110" i="2" s="1"/>
  <c r="BE110" i="2" s="1"/>
  <c r="BI108" i="2"/>
  <c r="BH108" i="2"/>
  <c r="BG108" i="2"/>
  <c r="BF108" i="2"/>
  <c r="R108" i="2"/>
  <c r="Q108" i="2"/>
  <c r="X108" i="2"/>
  <c r="V108" i="2"/>
  <c r="T108" i="2"/>
  <c r="P108" i="2"/>
  <c r="BK108" i="2" s="1"/>
  <c r="BI106" i="2"/>
  <c r="BH106" i="2"/>
  <c r="BG106" i="2"/>
  <c r="BF106" i="2"/>
  <c r="R106" i="2"/>
  <c r="Q106" i="2"/>
  <c r="X106" i="2"/>
  <c r="V106" i="2"/>
  <c r="T106" i="2"/>
  <c r="P106" i="2"/>
  <c r="BK106" i="2" s="1"/>
  <c r="BI103" i="2"/>
  <c r="BH103" i="2"/>
  <c r="BG103" i="2"/>
  <c r="BF103" i="2"/>
  <c r="R103" i="2"/>
  <c r="Q103" i="2"/>
  <c r="X103" i="2"/>
  <c r="V103" i="2"/>
  <c r="T103" i="2"/>
  <c r="P103" i="2"/>
  <c r="BK103" i="2" s="1"/>
  <c r="BI101" i="2"/>
  <c r="BH101" i="2"/>
  <c r="BG101" i="2"/>
  <c r="BF101" i="2"/>
  <c r="R101" i="2"/>
  <c r="Q101" i="2"/>
  <c r="X101" i="2"/>
  <c r="V101" i="2"/>
  <c r="T101" i="2"/>
  <c r="P101" i="2"/>
  <c r="K101" i="2" s="1"/>
  <c r="BE101" i="2" s="1"/>
  <c r="BI99" i="2"/>
  <c r="BH99" i="2"/>
  <c r="BG99" i="2"/>
  <c r="BF99" i="2"/>
  <c r="R99" i="2"/>
  <c r="Q99" i="2"/>
  <c r="X99" i="2"/>
  <c r="V99" i="2"/>
  <c r="T99" i="2"/>
  <c r="P99" i="2"/>
  <c r="BK99" i="2" s="1"/>
  <c r="BI96" i="2"/>
  <c r="BH96" i="2"/>
  <c r="BG96" i="2"/>
  <c r="BF96" i="2"/>
  <c r="R96" i="2"/>
  <c r="Q96" i="2"/>
  <c r="X96" i="2"/>
  <c r="V96" i="2"/>
  <c r="T96" i="2"/>
  <c r="P96" i="2"/>
  <c r="BK96" i="2" s="1"/>
  <c r="BI94" i="2"/>
  <c r="BH94" i="2"/>
  <c r="BG94" i="2"/>
  <c r="BF94" i="2"/>
  <c r="R94" i="2"/>
  <c r="Q94" i="2"/>
  <c r="X94" i="2"/>
  <c r="V94" i="2"/>
  <c r="T94" i="2"/>
  <c r="P94" i="2"/>
  <c r="BK94" i="2" s="1"/>
  <c r="J88" i="2"/>
  <c r="F85" i="2"/>
  <c r="E83" i="2"/>
  <c r="J57" i="2"/>
  <c r="F54" i="2"/>
  <c r="E52" i="2"/>
  <c r="J21" i="2"/>
  <c r="E21" i="2"/>
  <c r="J56" i="2" s="1"/>
  <c r="J20" i="2"/>
  <c r="J18" i="2"/>
  <c r="E18" i="2"/>
  <c r="F88" i="2" s="1"/>
  <c r="J17" i="2"/>
  <c r="J15" i="2"/>
  <c r="E15" i="2"/>
  <c r="F87" i="2" s="1"/>
  <c r="J14" i="2"/>
  <c r="J12" i="2"/>
  <c r="J85" i="2" s="1"/>
  <c r="E7" i="2"/>
  <c r="E81" i="2" s="1"/>
  <c r="AU54" i="1"/>
  <c r="L50" i="1"/>
  <c r="AM50" i="1"/>
  <c r="AM49" i="1"/>
  <c r="L49" i="1"/>
  <c r="AM47" i="1"/>
  <c r="L47" i="1"/>
  <c r="L45" i="1"/>
  <c r="L44" i="1"/>
  <c r="K96" i="2" l="1"/>
  <c r="BE96" i="2" s="1"/>
  <c r="K108" i="2"/>
  <c r="BE108" i="2" s="1"/>
  <c r="K172" i="2"/>
  <c r="BE172" i="2" s="1"/>
  <c r="V306" i="2"/>
  <c r="V319" i="2"/>
  <c r="BK110" i="2"/>
  <c r="K162" i="2"/>
  <c r="BE162" i="2" s="1"/>
  <c r="K169" i="2"/>
  <c r="BE169" i="2" s="1"/>
  <c r="BK278" i="2"/>
  <c r="X319" i="2"/>
  <c r="K70" i="2"/>
  <c r="BK275" i="2"/>
  <c r="V93" i="2"/>
  <c r="V92" i="2" s="1"/>
  <c r="K114" i="2"/>
  <c r="BE114" i="2" s="1"/>
  <c r="R197" i="2"/>
  <c r="J66" i="2" s="1"/>
  <c r="K258" i="2"/>
  <c r="BE258" i="2" s="1"/>
  <c r="K271" i="2"/>
  <c r="BE271" i="2" s="1"/>
  <c r="BK166" i="2"/>
  <c r="BK254" i="2"/>
  <c r="K295" i="2"/>
  <c r="BE295" i="2" s="1"/>
  <c r="R319" i="2"/>
  <c r="J71" i="2" s="1"/>
  <c r="K123" i="2"/>
  <c r="BE123" i="2" s="1"/>
  <c r="K126" i="2"/>
  <c r="BE126" i="2" s="1"/>
  <c r="K133" i="2"/>
  <c r="BE133" i="2" s="1"/>
  <c r="K140" i="2"/>
  <c r="BE140" i="2" s="1"/>
  <c r="BK145" i="2"/>
  <c r="V197" i="2"/>
  <c r="K226" i="2"/>
  <c r="BE226" i="2" s="1"/>
  <c r="T319" i="2"/>
  <c r="J54" i="2"/>
  <c r="F56" i="2"/>
  <c r="J87" i="2"/>
  <c r="T93" i="2"/>
  <c r="T92" i="2" s="1"/>
  <c r="F39" i="2"/>
  <c r="BF55" i="1" s="1"/>
  <c r="BF54" i="1" s="1"/>
  <c r="W33" i="1" s="1"/>
  <c r="X93" i="2"/>
  <c r="X92" i="2" s="1"/>
  <c r="F36" i="2"/>
  <c r="BC55" i="1" s="1"/>
  <c r="BC54" i="1" s="1"/>
  <c r="W30" i="1" s="1"/>
  <c r="K121" i="2"/>
  <c r="BE121" i="2" s="1"/>
  <c r="Q144" i="2"/>
  <c r="I65" i="2" s="1"/>
  <c r="BK157" i="2"/>
  <c r="BK195" i="2"/>
  <c r="K205" i="2"/>
  <c r="BE205" i="2" s="1"/>
  <c r="K233" i="2"/>
  <c r="BE233" i="2" s="1"/>
  <c r="K246" i="2"/>
  <c r="BE246" i="2" s="1"/>
  <c r="BK302" i="2"/>
  <c r="X306" i="2"/>
  <c r="F37" i="2"/>
  <c r="BD55" i="1" s="1"/>
  <c r="BD54" i="1" s="1"/>
  <c r="AZ54" i="1" s="1"/>
  <c r="K103" i="2"/>
  <c r="BE103" i="2" s="1"/>
  <c r="K112" i="2"/>
  <c r="BE112" i="2" s="1"/>
  <c r="K116" i="2"/>
  <c r="BE116" i="2" s="1"/>
  <c r="BK118" i="2"/>
  <c r="K178" i="2"/>
  <c r="BE178" i="2" s="1"/>
  <c r="BK231" i="2"/>
  <c r="BK314" i="2"/>
  <c r="BK313" i="2" s="1"/>
  <c r="K313" i="2" s="1"/>
  <c r="K69" i="2" s="1"/>
  <c r="Q93" i="2"/>
  <c r="I63" i="2" s="1"/>
  <c r="R93" i="2"/>
  <c r="J63" i="2" s="1"/>
  <c r="T197" i="2"/>
  <c r="K106" i="2"/>
  <c r="BE106" i="2" s="1"/>
  <c r="K181" i="2"/>
  <c r="BE181" i="2" s="1"/>
  <c r="K198" i="2"/>
  <c r="BE198" i="2" s="1"/>
  <c r="K209" i="2"/>
  <c r="BE209" i="2" s="1"/>
  <c r="K235" i="2"/>
  <c r="BE235" i="2" s="1"/>
  <c r="K262" i="2"/>
  <c r="BE262" i="2" s="1"/>
  <c r="K281" i="2"/>
  <c r="BE281" i="2" s="1"/>
  <c r="T306" i="2"/>
  <c r="T305" i="2" s="1"/>
  <c r="R306" i="2"/>
  <c r="J68" i="2" s="1"/>
  <c r="K320" i="2"/>
  <c r="BE320" i="2" s="1"/>
  <c r="BK101" i="2"/>
  <c r="BK128" i="2"/>
  <c r="BK137" i="2"/>
  <c r="K151" i="2"/>
  <c r="BE151" i="2" s="1"/>
  <c r="K153" i="2"/>
  <c r="BE153" i="2" s="1"/>
  <c r="BK176" i="2"/>
  <c r="K189" i="2"/>
  <c r="BE189" i="2" s="1"/>
  <c r="K191" i="2"/>
  <c r="BE191" i="2" s="1"/>
  <c r="BK201" i="2"/>
  <c r="K221" i="2"/>
  <c r="BE221" i="2" s="1"/>
  <c r="K243" i="2"/>
  <c r="BE243" i="2" s="1"/>
  <c r="K269" i="2"/>
  <c r="BE269" i="2" s="1"/>
  <c r="K292" i="2"/>
  <c r="BE292" i="2" s="1"/>
  <c r="K309" i="2"/>
  <c r="BE309" i="2" s="1"/>
  <c r="BK322" i="2"/>
  <c r="BK319" i="2" s="1"/>
  <c r="K319" i="2" s="1"/>
  <c r="K71" i="2" s="1"/>
  <c r="T144" i="2"/>
  <c r="BK149" i="2"/>
  <c r="K160" i="2"/>
  <c r="BE160" i="2" s="1"/>
  <c r="BK186" i="2"/>
  <c r="BK217" i="2"/>
  <c r="X197" i="2"/>
  <c r="BK239" i="2"/>
  <c r="BK267" i="2"/>
  <c r="BK288" i="2"/>
  <c r="Q319" i="2"/>
  <c r="I71" i="2" s="1"/>
  <c r="R92" i="2"/>
  <c r="BK155" i="2"/>
  <c r="K155" i="2"/>
  <c r="BE155" i="2" s="1"/>
  <c r="BK193" i="2"/>
  <c r="K193" i="2"/>
  <c r="BE193" i="2" s="1"/>
  <c r="BK229" i="2"/>
  <c r="K229" i="2"/>
  <c r="BE229" i="2" s="1"/>
  <c r="BK273" i="2"/>
  <c r="K273" i="2"/>
  <c r="BE273" i="2" s="1"/>
  <c r="K94" i="2"/>
  <c r="BE94" i="2" s="1"/>
  <c r="BK164" i="2"/>
  <c r="K164" i="2"/>
  <c r="BE164" i="2" s="1"/>
  <c r="E50" i="2"/>
  <c r="R144" i="2"/>
  <c r="BK174" i="2"/>
  <c r="K174" i="2"/>
  <c r="BE174" i="2" s="1"/>
  <c r="BK213" i="2"/>
  <c r="K213" i="2"/>
  <c r="BE213" i="2" s="1"/>
  <c r="Q197" i="2"/>
  <c r="I66" i="2" s="1"/>
  <c r="BK237" i="2"/>
  <c r="K237" i="2"/>
  <c r="BE237" i="2" s="1"/>
  <c r="BK265" i="2"/>
  <c r="K265" i="2"/>
  <c r="BE265" i="2" s="1"/>
  <c r="BK285" i="2"/>
  <c r="K285" i="2"/>
  <c r="BE285" i="2" s="1"/>
  <c r="BK311" i="2"/>
  <c r="K311" i="2"/>
  <c r="BE311" i="2" s="1"/>
  <c r="BK250" i="2"/>
  <c r="K250" i="2"/>
  <c r="BE250" i="2" s="1"/>
  <c r="BK299" i="2"/>
  <c r="K299" i="2"/>
  <c r="BE299" i="2" s="1"/>
  <c r="BK307" i="2"/>
  <c r="K307" i="2"/>
  <c r="BE307" i="2" s="1"/>
  <c r="F57" i="2"/>
  <c r="K36" i="2"/>
  <c r="AY55" i="1" s="1"/>
  <c r="F38" i="2"/>
  <c r="BE55" i="1" s="1"/>
  <c r="BE54" i="1" s="1"/>
  <c r="K99" i="2"/>
  <c r="BE99" i="2" s="1"/>
  <c r="K130" i="2"/>
  <c r="BE130" i="2" s="1"/>
  <c r="K135" i="2"/>
  <c r="BE135" i="2" s="1"/>
  <c r="X144" i="2"/>
  <c r="X143" i="2" s="1"/>
  <c r="BK147" i="2"/>
  <c r="K147" i="2"/>
  <c r="BE147" i="2" s="1"/>
  <c r="V144" i="2"/>
  <c r="BK184" i="2"/>
  <c r="K184" i="2"/>
  <c r="BE184" i="2" s="1"/>
  <c r="Q306" i="2"/>
  <c r="V305" i="2" l="1"/>
  <c r="Q92" i="2"/>
  <c r="X305" i="2"/>
  <c r="X91" i="2" s="1"/>
  <c r="T143" i="2"/>
  <c r="AY54" i="1"/>
  <c r="AK30" i="1" s="1"/>
  <c r="W31" i="1"/>
  <c r="V143" i="2"/>
  <c r="V91" i="2" s="1"/>
  <c r="R305" i="2"/>
  <c r="J67" i="2" s="1"/>
  <c r="BK93" i="2"/>
  <c r="K93" i="2" s="1"/>
  <c r="K63" i="2" s="1"/>
  <c r="BK197" i="2"/>
  <c r="K197" i="2" s="1"/>
  <c r="K66" i="2" s="1"/>
  <c r="BK144" i="2"/>
  <c r="T91" i="2"/>
  <c r="AW55" i="1" s="1"/>
  <c r="AW54" i="1" s="1"/>
  <c r="R143" i="2"/>
  <c r="J64" i="2" s="1"/>
  <c r="J65" i="2"/>
  <c r="J62" i="2"/>
  <c r="BA54" i="1"/>
  <c r="W32" i="1"/>
  <c r="Q143" i="2"/>
  <c r="I64" i="2" s="1"/>
  <c r="I62" i="2"/>
  <c r="K35" i="2"/>
  <c r="AX55" i="1" s="1"/>
  <c r="AV55" i="1" s="1"/>
  <c r="F35" i="2"/>
  <c r="BB55" i="1" s="1"/>
  <c r="BB54" i="1" s="1"/>
  <c r="BK306" i="2"/>
  <c r="Q305" i="2"/>
  <c r="I67" i="2" s="1"/>
  <c r="I68" i="2"/>
  <c r="BK92" i="2" l="1"/>
  <c r="K92" i="2" s="1"/>
  <c r="K62" i="2" s="1"/>
  <c r="BK143" i="2"/>
  <c r="K143" i="2" s="1"/>
  <c r="K64" i="2" s="1"/>
  <c r="K144" i="2"/>
  <c r="K65" i="2" s="1"/>
  <c r="AX54" i="1"/>
  <c r="W29" i="1"/>
  <c r="K306" i="2"/>
  <c r="BK305" i="2"/>
  <c r="K305" i="2" s="1"/>
  <c r="Q91" i="2"/>
  <c r="I61" i="2" s="1"/>
  <c r="K30" i="2" s="1"/>
  <c r="AS55" i="1" s="1"/>
  <c r="AS54" i="1" s="1"/>
  <c r="R91" i="2"/>
  <c r="J61" i="2" s="1"/>
  <c r="K31" i="2" s="1"/>
  <c r="AT55" i="1" s="1"/>
  <c r="AT54" i="1" s="1"/>
  <c r="K68" i="2" l="1"/>
  <c r="K67" i="2"/>
  <c r="BK91" i="2"/>
  <c r="K91" i="2" s="1"/>
  <c r="AK29" i="1"/>
  <c r="AV54" i="1"/>
  <c r="K32" i="2" l="1"/>
  <c r="K61" i="2"/>
  <c r="K41" i="2" l="1"/>
  <c r="AG55" i="1"/>
  <c r="AN55" i="1" l="1"/>
  <c r="AG54" i="1"/>
  <c r="AK26" i="1" l="1"/>
  <c r="AK35" i="1" s="1"/>
  <c r="AN54" i="1"/>
</calcChain>
</file>

<file path=xl/sharedStrings.xml><?xml version="1.0" encoding="utf-8"?>
<sst xmlns="http://schemas.openxmlformats.org/spreadsheetml/2006/main" count="2234" uniqueCount="583">
  <si>
    <t>Export Komplet</t>
  </si>
  <si>
    <t/>
  </si>
  <si>
    <t>2.0</t>
  </si>
  <si>
    <t>ZAMOK</t>
  </si>
  <si>
    <t>False</t>
  </si>
  <si>
    <t>True</t>
  </si>
  <si>
    <t>{7a5c71ff-c111-4d3d-9134-8bdde835418c}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</si>
  <si>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</si>
  <si>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</si>
  <si>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</si>
  <si>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</si>
  <si>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</si>
  <si>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</si>
  <si>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</si>
  <si>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</si>
  <si>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18004-1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</si>
  <si>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</si>
  <si>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</si>
  <si>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Výměna veřejného osvětlení v ul. Bezručova, Chomutov</t>
  </si>
  <si>
    <t>KSO:</t>
  </si>
  <si>
    <t>CC-CZ:</t>
  </si>
  <si>
    <t>Místo:</t>
  </si>
  <si>
    <t>Chomutov</t>
  </si>
  <si>
    <t>Datum:</t>
  </si>
  <si>
    <t>29. 11. 2018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</si>
  <si>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</si>
  <si>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</si>
  <si>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</si>
  <si>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</si>
  <si>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</si>
  <si>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</si>
  <si>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</si>
  <si>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</si>
  <si>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</si>
  <si>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</si>
  <si>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</si>
  <si>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</si>
  <si>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</si>
  <si>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</si>
  <si>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</si>
  <si>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</si>
  <si>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</si>
  <si>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</si>
  <si>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</si>
  <si>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</si>
  <si>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</si>
  <si>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</si>
  <si>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</si>
  <si>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</si>
  <si>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</si>
  <si>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</si>
  <si>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</si>
  <si>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</si>
  <si>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</si>
  <si>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</si>
  <si>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</si>
  <si>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</si>
  <si>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</si>
  <si>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</si>
  <si>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</si>
  <si>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</si>
  <si>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</si>
  <si>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</si>
  <si>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</si>
  <si>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</si>
  <si>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</si>
  <si>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</si>
  <si>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</si>
  <si>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</si>
  <si>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</si>
  <si>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</si>
  <si>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</si>
  <si>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</si>
  <si>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</si>
  <si>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</si>
  <si>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18004-vo</t>
  </si>
  <si>
    <t>Veřejné osvětlení</t>
  </si>
  <si>
    <t>STA</t>
  </si>
  <si>
    <t>1</t>
  </si>
  <si>
    <t>{8eac670a-6c37-43a0-86fc-949db4f692bb}</t>
  </si>
  <si>
    <t>2</t>
  </si>
  <si>
    <t>KRYCÍ LIST SOUPISU PRACÍ</t>
  </si>
  <si>
    <t>Objekt:</t>
  </si>
  <si>
    <t>18004-vo - Veřejné osvětlení</t>
  </si>
  <si>
    <t>Ing. Ivan Menhard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</si>
  <si>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</si>
  <si>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</si>
  <si>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</si>
  <si>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</si>
  <si>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</si>
  <si>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</si>
  <si>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</si>
  <si>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Náklady ze soupisu prací</t>
  </si>
  <si>
    <t>-1</t>
  </si>
  <si>
    <t>PSV - Práce a dodávky PSV</t>
  </si>
  <si>
    <t xml:space="preserve">    741 - Elektroinstalace - silnoproud</t>
  </si>
  <si>
    <t>M - Práce a dodávky M</t>
  </si>
  <si>
    <t xml:space="preserve">    21-M - Elektromontáže</t>
  </si>
  <si>
    <t xml:space="preserve">    46-M - Zemní práce při extr.mont.pracích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</si>
  <si>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</si>
  <si>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</si>
  <si>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</si>
  <si>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</si>
  <si>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</si>
  <si>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</si>
  <si>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</si>
  <si>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</si>
  <si>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</si>
  <si>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</si>
  <si>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</si>
  <si>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</si>
  <si>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</si>
  <si>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</si>
  <si>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</si>
  <si>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</si>
  <si>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</si>
  <si>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</si>
  <si>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</si>
  <si>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</si>
  <si>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</si>
  <si>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</si>
  <si>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</si>
  <si>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</si>
  <si>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</si>
  <si>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741</t>
  </si>
  <si>
    <t>Elektroinstalace - silnoproud</t>
  </si>
  <si>
    <t>K</t>
  </si>
  <si>
    <t>741122122</t>
  </si>
  <si>
    <t>Montáž kabel Cu plný kulatý žíla 3x1,5 až 6 mm2 zatažený v trubkách (CYKY)</t>
  </si>
  <si>
    <t>m</t>
  </si>
  <si>
    <t>CS ÚRS 2018 02</t>
  </si>
  <si>
    <t>16</t>
  </si>
  <si>
    <t>-411785710</t>
  </si>
  <si>
    <t>PP</t>
  </si>
  <si>
    <t>Montáž kabelů měděných bez ukončení uložených v trubkách zatažených plných kulatých nebo bezhalogenových (CYKY) počtu a průřezu žil 3x1,5 až 6 mm2</t>
  </si>
  <si>
    <t>M</t>
  </si>
  <si>
    <t>34111030</t>
  </si>
  <si>
    <t>kabel silový s Cu jádrem 1 kV 3x1,5mm2</t>
  </si>
  <si>
    <t>128</t>
  </si>
  <si>
    <t>1840721634</t>
  </si>
  <si>
    <t>P</t>
  </si>
  <si>
    <t>Poznámka k položce:_x000D_
napojení svítidla ve stožáru</t>
  </si>
  <si>
    <t>3</t>
  </si>
  <si>
    <t>741122134</t>
  </si>
  <si>
    <t>Montáž kabel Cu plný kulatý žíla 4x16 až 25 mm2 zatažený v trubkách (CYKY)</t>
  </si>
  <si>
    <t>-1644217640</t>
  </si>
  <si>
    <t>Montáž kabelů měděných bez ukončení uložených v trubkách zatažených plných kulatých nebo bezhalogenových (CYKY) počtu a průřezu žil 4x16 až 25 mm2</t>
  </si>
  <si>
    <t>4</t>
  </si>
  <si>
    <t>34111080</t>
  </si>
  <si>
    <t>kabel silový s Cu jádrem 1 kV 4x16mm2</t>
  </si>
  <si>
    <t>32</t>
  </si>
  <si>
    <t>1205275000</t>
  </si>
  <si>
    <t>5</t>
  </si>
  <si>
    <t>741132133</t>
  </si>
  <si>
    <t>Ukončení kabelů 4x16 mm2 smršťovací záklopkou nebo páskem bez letování</t>
  </si>
  <si>
    <t>kus</t>
  </si>
  <si>
    <t>-2090426097</t>
  </si>
  <si>
    <t>Ukončení kabelů smršťovací záklopkou nebo páskou se zapojením bez letování, počtu a průřezu žil 4x16 mm2</t>
  </si>
  <si>
    <t>VV</t>
  </si>
  <si>
    <t>11*3+50*2+2</t>
  </si>
  <si>
    <t>6</t>
  </si>
  <si>
    <t>10.068.545</t>
  </si>
  <si>
    <t>Hlava EN 4.1 pro pr.    6-  50</t>
  </si>
  <si>
    <t>KS</t>
  </si>
  <si>
    <t>materiály online</t>
  </si>
  <si>
    <t>-452785040</t>
  </si>
  <si>
    <t>Kabely a vodiče a příslušenství Připojování vodičů a izolační materiál Rozdělovací koncovky teplem smrštitelné Hlava EN 4.1 pro pr.    6-  50</t>
  </si>
  <si>
    <t>7</t>
  </si>
  <si>
    <t>741136001</t>
  </si>
  <si>
    <t>Propojení kabel celoplastový spojkou venkovní smršťovací do 1 kV SVCZ 4x10-16 mm2</t>
  </si>
  <si>
    <t>-649188541</t>
  </si>
  <si>
    <t>Propojení kabelů nebo vodičů spojkou venkovní teplem smršťovací kabelů celoplastových [SVCZ 1 až 5], počtu a průřezu žil 4x10 až 16 mm2</t>
  </si>
  <si>
    <t>8</t>
  </si>
  <si>
    <t>354360230</t>
  </si>
  <si>
    <t>spojka kabelová smršťovaná přímé do 1kV 91ah-22s 4 x 16 - 50mm</t>
  </si>
  <si>
    <t>-1560221470</t>
  </si>
  <si>
    <t>9</t>
  </si>
  <si>
    <t>741210002</t>
  </si>
  <si>
    <t>Montáž rozvodnice oceloplechová nebo plastová běžná do 50 kg</t>
  </si>
  <si>
    <t>-1290771771</t>
  </si>
  <si>
    <t>Montáž rozvodnic oceloplechových nebo plastových bez zapojení vodičů běžných, hmotnosti do 50 kg</t>
  </si>
  <si>
    <t>10</t>
  </si>
  <si>
    <t>35711646</t>
  </si>
  <si>
    <t>rozvaděč elektroměrový plastový ER212/PVP7P  1x dvousazbový</t>
  </si>
  <si>
    <t>-169431897</t>
  </si>
  <si>
    <t>11</t>
  </si>
  <si>
    <t>35711734</t>
  </si>
  <si>
    <t>skříň přípojková plastová pro průběžné připojení 3 x 160 A</t>
  </si>
  <si>
    <t>-1085650999</t>
  </si>
  <si>
    <t>12</t>
  </si>
  <si>
    <t>35711671VO</t>
  </si>
  <si>
    <t>rozvaděč veřejného osvětlením, skříň Helga SS2/NK s pilířem PP2/NK</t>
  </si>
  <si>
    <t>21810543</t>
  </si>
  <si>
    <t>rozvaděč veřejného osvětlením, skříň Helga SS2/NK s pilířem PP2/NK
rozměr 470x250x1855, do sestavy s elektroměrovými rozváděči
včetně vybavení dle projektu</t>
  </si>
  <si>
    <t>Poznámka k položce:_x000D_
uspořádání a zapojení dle projektu</t>
  </si>
  <si>
    <t>13</t>
  </si>
  <si>
    <t>741373002</t>
  </si>
  <si>
    <t>Montáž svítidlo průmyslové na výložník</t>
  </si>
  <si>
    <t>-827440452</t>
  </si>
  <si>
    <t>Montáž svítidel výbojkových se zapojením vodičů průmyslových nebo venkovních na výložník</t>
  </si>
  <si>
    <t>14</t>
  </si>
  <si>
    <t>34844s60w120p</t>
  </si>
  <si>
    <t xml:space="preserve">LED svítidlo venkovní pro přechody - Satheon 60W-120P/4000K, uliční, montáž na výložník 60, nastavitelná optika, </t>
  </si>
  <si>
    <t>795386994</t>
  </si>
  <si>
    <t>LED svítidlo venkovní pro přechody - Satheon 60W-120P, uliční, montáž na výložník 60, nastavitelná optika,60W, 6900 lm, 4000 K, IP65, IK08</t>
  </si>
  <si>
    <t>Poznámka k položce:_x000D_
případně jiný typ svítidla musí schválit provozovatel</t>
  </si>
  <si>
    <t>34844s70w</t>
  </si>
  <si>
    <t>LED svítidlo venkovní - Satheon 70W/2700K, uliční, montáž na výložník 60, nastavitelná optika</t>
  </si>
  <si>
    <t>658398422</t>
  </si>
  <si>
    <t>LED svítidlo venkovní - Satheon 70W/2700K, uliční, montáž na výložník 60, nastavitelná optika, 8400 lm, 3000K, IP65, IK08</t>
  </si>
  <si>
    <t>741410021</t>
  </si>
  <si>
    <t>Montáž vodič uzemňovací pásek průřezu do 120 mm2 v městské zástavbě v zemi</t>
  </si>
  <si>
    <t>1538491435</t>
  </si>
  <si>
    <t>Montáž uzemňovacího vedení s upevněním, propojením a připojením pomocí svorek v zemi s izolací spojů pásku průřezu do 120 mm2 v městské zástavbě</t>
  </si>
  <si>
    <t>17</t>
  </si>
  <si>
    <t>35442062</t>
  </si>
  <si>
    <t>pás zemnící 30x4mm FeZn</t>
  </si>
  <si>
    <t>kg</t>
  </si>
  <si>
    <t>-1671373142</t>
  </si>
  <si>
    <t xml:space="preserve">pás zemnící 30 x 4 mm FeZn, 1 kg=1,05 m </t>
  </si>
  <si>
    <t>1540/1,05</t>
  </si>
  <si>
    <t>18</t>
  </si>
  <si>
    <t>35442037</t>
  </si>
  <si>
    <t>svorka uzemnění nerez křížová</t>
  </si>
  <si>
    <t>-1141713704</t>
  </si>
  <si>
    <t>19</t>
  </si>
  <si>
    <t>35442036</t>
  </si>
  <si>
    <t>svorka uzemnění nerez připojovací</t>
  </si>
  <si>
    <t>1496077260</t>
  </si>
  <si>
    <t>20</t>
  </si>
  <si>
    <t>741810003</t>
  </si>
  <si>
    <t>Celková prohlídka elektrického rozvodu a zařízení do 1 milionu Kč</t>
  </si>
  <si>
    <t>-978368533</t>
  </si>
  <si>
    <t>PSC</t>
  </si>
  <si>
    <t xml:space="preserve">Poznámka k souboru cen:_x000D_
1. Ceny -0001 až -0011 jsou určeny pro objem montážních prací včetně všech nákladů. </t>
  </si>
  <si>
    <t>741810011</t>
  </si>
  <si>
    <t>Příplatek k celkové prohlídce za každých dalších 500 000,- Kč</t>
  </si>
  <si>
    <t>-167924905</t>
  </si>
  <si>
    <t>Zkoušky a prohlídky elektrických rozvodů a zařízení celková prohlídka a vyhotovení revizní zprávy pro objem montážních prací Příplatek k ceně 0003 za každých dalších i započatých 500 tis. Kč přes 1000 tis. Kč</t>
  </si>
  <si>
    <t>Práce a dodávky M</t>
  </si>
  <si>
    <t>21-M</t>
  </si>
  <si>
    <t>Elektromontáže</t>
  </si>
  <si>
    <t>22</t>
  </si>
  <si>
    <t>210204011</t>
  </si>
  <si>
    <t>Montáž stožárů osvětlení ocelových samostatně stojících délky do 12 m</t>
  </si>
  <si>
    <t>64</t>
  </si>
  <si>
    <t>180830725</t>
  </si>
  <si>
    <t>Montáž stožárů osvětlení, bez zemních prací  ocelových samostatně stojících, délky do 12 m</t>
  </si>
  <si>
    <t>23</t>
  </si>
  <si>
    <t>10.043.605</t>
  </si>
  <si>
    <t>Stožár UZM  9-133/108/89 žár.zinek</t>
  </si>
  <si>
    <t>-791487902</t>
  </si>
  <si>
    <t>24</t>
  </si>
  <si>
    <t>316740676</t>
  </si>
  <si>
    <t xml:space="preserve">stožár osvětlovací k přechodu PB 6 - 133/108/89 žárově zinkovaný </t>
  </si>
  <si>
    <t>-1542756722</t>
  </si>
  <si>
    <t>25</t>
  </si>
  <si>
    <t>31674om133</t>
  </si>
  <si>
    <t>ochranná manžeta plastová OMP-133</t>
  </si>
  <si>
    <t>1450605910</t>
  </si>
  <si>
    <t>ochranná manžeta plastová OMP-133 = ochrana stožáru proti korozi</t>
  </si>
  <si>
    <t>26</t>
  </si>
  <si>
    <t>316740677</t>
  </si>
  <si>
    <t xml:space="preserve">stožár osvětlovací k přechodu PC 6 - 159/133/114 žárově zinkovaný </t>
  </si>
  <si>
    <t>-336917640</t>
  </si>
  <si>
    <t>27</t>
  </si>
  <si>
    <t>31674om159</t>
  </si>
  <si>
    <t>ochranná manžeta plastová OMP-159</t>
  </si>
  <si>
    <t>-1470375532</t>
  </si>
  <si>
    <t>ochranná manžeta plastová OMP-159 = ochrana stožáru proti korozi</t>
  </si>
  <si>
    <t>28</t>
  </si>
  <si>
    <t>58346122</t>
  </si>
  <si>
    <t>drť vápencová bílá frakce 2/4</t>
  </si>
  <si>
    <t>t</t>
  </si>
  <si>
    <t>-1893985062</t>
  </si>
  <si>
    <t>2,2*((7*0,8*3,14/4*(0,25-0,133)^2)+(51*1,2*3,14/4*(0,25-0,133)^2)+(1*1,2*3,14/4*(0,3-0,159)^2))</t>
  </si>
  <si>
    <t>29</t>
  </si>
  <si>
    <t>210204011-D</t>
  </si>
  <si>
    <t>Demontáž stožárů osvětlení ocelových samostatně stojících délky do 12 m</t>
  </si>
  <si>
    <t>-533829147</t>
  </si>
  <si>
    <t>Demontáž stožárů osvětlení, bez zemních prací  ocelových samostatně stojících, délky do 12 m</t>
  </si>
  <si>
    <t>30</t>
  </si>
  <si>
    <t>210204103</t>
  </si>
  <si>
    <t>Montáž výložníků osvětlení jednoramenných sloupových hmotnosti do 35 kg</t>
  </si>
  <si>
    <t>1129558584</t>
  </si>
  <si>
    <t>Montáž výložníků osvětlení jednoramenných sloupových, hmotnosti do 35 kg</t>
  </si>
  <si>
    <t>31</t>
  </si>
  <si>
    <t>316770820</t>
  </si>
  <si>
    <t>výložník PDB1-2000/89, na stožár PB 6, konc. průměr 60</t>
  </si>
  <si>
    <t>711227953</t>
  </si>
  <si>
    <t>10.042.239</t>
  </si>
  <si>
    <t>Výložník UZB 1-1500 žár.zinek</t>
  </si>
  <si>
    <t>-1637753993</t>
  </si>
  <si>
    <t>Poznámka k položce:_x000D_
úhel vyložení dle projektu, tabulky D.1.2</t>
  </si>
  <si>
    <t>33</t>
  </si>
  <si>
    <t>10.056.814</t>
  </si>
  <si>
    <t>Výložník UZB 1-2000 žár.zinek</t>
  </si>
  <si>
    <t>1094032590</t>
  </si>
  <si>
    <t>34</t>
  </si>
  <si>
    <t>210204104</t>
  </si>
  <si>
    <t>Montáž výložníků osvětlení jednoramenných sloupových hmotnosti přes 35 kg</t>
  </si>
  <si>
    <t>-511846114</t>
  </si>
  <si>
    <t>Montáž výložníků osvětlení  jednoramenných sloupových, hmotnosti přes 35 kg</t>
  </si>
  <si>
    <t>35</t>
  </si>
  <si>
    <t>316770845</t>
  </si>
  <si>
    <t>výložník PDC1-4500/114, na stožár PC 6, konc. průměr 60</t>
  </si>
  <si>
    <t>-741579138</t>
  </si>
  <si>
    <t>36</t>
  </si>
  <si>
    <t>210204105</t>
  </si>
  <si>
    <t>Montáž výložníků osvětlení dvouramenných sloupových hmotnosti do 70 kg</t>
  </si>
  <si>
    <t>-1211000670</t>
  </si>
  <si>
    <t>Montáž výložníků osvětlení  dvouramenných sloupových, hmotnosti do 70 kg</t>
  </si>
  <si>
    <t>37</t>
  </si>
  <si>
    <t>10.056.641</t>
  </si>
  <si>
    <t>Výložník UZB 2-1500/180° žár. zinek</t>
  </si>
  <si>
    <t>256</t>
  </si>
  <si>
    <t>1355549846</t>
  </si>
  <si>
    <t>38</t>
  </si>
  <si>
    <t>10.211.997</t>
  </si>
  <si>
    <t>Výložník UZB 2-1000/90° Z žár.zinek</t>
  </si>
  <si>
    <t>1259440475</t>
  </si>
  <si>
    <t>39</t>
  </si>
  <si>
    <t>210204107</t>
  </si>
  <si>
    <t>Montáž výložníků osvětlení tříramenných sloupových hmotnosti do 70 kg</t>
  </si>
  <si>
    <t>-1007699897</t>
  </si>
  <si>
    <t>Montáž výložníků osvětlení  tříramenných sloupových, hmotnosti do 70 kg</t>
  </si>
  <si>
    <t>40</t>
  </si>
  <si>
    <t>10.410.890</t>
  </si>
  <si>
    <t>Výložník UZB 3-1500/90° žár.zinek, atyp</t>
  </si>
  <si>
    <t>640379095</t>
  </si>
  <si>
    <t>41</t>
  </si>
  <si>
    <t>210204201</t>
  </si>
  <si>
    <t>Montáž elektrovýzbroje stožárů osvětlení 1 okruh</t>
  </si>
  <si>
    <t>-2133000078</t>
  </si>
  <si>
    <t>Montáž elektrovýzbroje stožárů osvětlení  1 okruh</t>
  </si>
  <si>
    <t>42</t>
  </si>
  <si>
    <t>10.228.214</t>
  </si>
  <si>
    <t>Svorka SV-A-6.16.4 stožárová výzbroj</t>
  </si>
  <si>
    <t>167953036</t>
  </si>
  <si>
    <t>43</t>
  </si>
  <si>
    <t>10.077.539</t>
  </si>
  <si>
    <t>Svorka SV-A 9.16.4 stožárová výzbroj</t>
  </si>
  <si>
    <t>630088575</t>
  </si>
  <si>
    <t>44</t>
  </si>
  <si>
    <t>10.874.893</t>
  </si>
  <si>
    <t>Svorka SV-A-9.35.4 stožárová výzbroj</t>
  </si>
  <si>
    <t>-2041766043</t>
  </si>
  <si>
    <t>46-M</t>
  </si>
  <si>
    <t>Zemní práce při extr.mont.pracích</t>
  </si>
  <si>
    <t>45</t>
  </si>
  <si>
    <t>460010022</t>
  </si>
  <si>
    <t>Vytyčení trasy vedení kabelového podzemního podél silnice</t>
  </si>
  <si>
    <t>km</t>
  </si>
  <si>
    <t>644293042</t>
  </si>
  <si>
    <t>Vytyčení trasy  vedení kabelového (podzemního) podél silnice</t>
  </si>
  <si>
    <t xml:space="preserve">Poznámka k souboru cen:_x000D_
1. V cenách jsou zahrnuty i náklady na: a) pochůzky projektovanou tratí, b) vyznačení budoucí trasy, c) rozmístění, očíslování a označení opěrných bodů, d) označení překážek a míst pro kabelové prostupy a podchodové štoly. </t>
  </si>
  <si>
    <t>46</t>
  </si>
  <si>
    <t>460030011</t>
  </si>
  <si>
    <t>Sejmutí drnu jakékoliv tloušťky</t>
  </si>
  <si>
    <t>m2</t>
  </si>
  <si>
    <t>-2123819099</t>
  </si>
  <si>
    <t>Přípravné terénní práce  sejmutí drnu včetně nařezání a uložení na hromady nebo naložení na dopravní prostředek jakékoliv tloušťky</t>
  </si>
  <si>
    <t xml:space="preserve">Poznámka k souboru cen:_x000D_
1. V cenách -0001 až -0007 nejsou zahrnuty náklady na odstranění kamenů, kořenů a ostatních nevhodných přimísenin, tyto práce se oceňují individuálně. 2. U cen -0021 až -0025 se u středně hustého porostu uvažuje hustota do 3 ks/m2, u hustého porostu přes 3 ks/m2. 3. U ceny -0092 se počítá první vytržený obrubník trojnásobnou délkou. </t>
  </si>
  <si>
    <t>1200*0,5</t>
  </si>
  <si>
    <t>47</t>
  </si>
  <si>
    <t>460030162</t>
  </si>
  <si>
    <t>Odstranění podkladu nebo krytu komunikace z betonu prostého tloušťky do 30 cm</t>
  </si>
  <si>
    <t>309680808</t>
  </si>
  <si>
    <t>Přípravné terénní práce  odstranění podkladu nebo krytu komunikace včetně rozpojení na kusy a zarovnání styčné spáry z betonu prostého, tloušťky přes 15 do 30 cm</t>
  </si>
  <si>
    <t>220*0,5</t>
  </si>
  <si>
    <t>48</t>
  </si>
  <si>
    <t>460030172</t>
  </si>
  <si>
    <t>Odstranění podkladu nebo krytu komunikace ze živice tloušťky do 10 cm</t>
  </si>
  <si>
    <t>-1318744725</t>
  </si>
  <si>
    <t>Přípravné terénní práce  odstranění podkladu nebo krytu komunikace včetně rozpojení na kusy a zarovnání styčné spáry ze živice, tloušťky přes 5 do 10 cm</t>
  </si>
  <si>
    <t>49</t>
  </si>
  <si>
    <t>460030192</t>
  </si>
  <si>
    <t>Řezání podkladu nebo krytu živičného tloušťky do 10 cm</t>
  </si>
  <si>
    <t>-1009674156</t>
  </si>
  <si>
    <t>Přípravné terénní práce  řezání spár v podkladu nebo krytu živičném, tloušťky přes 5 do 10 cm</t>
  </si>
  <si>
    <t>220*2</t>
  </si>
  <si>
    <t>50</t>
  </si>
  <si>
    <t>460050703</t>
  </si>
  <si>
    <t>Hloubení nezapažených jam pro stožáry veřejného osvětlení ručně v hornině tř 3</t>
  </si>
  <si>
    <t>751139096</t>
  </si>
  <si>
    <t>Hloubení nezapažených jam ručně pro stožáry  s přemístěním výkopku do vzdálenosti 3 m od okraje jámy nebo naložením na dopravní prostředek, včetně zásypu, zhutnění a urovnání povrchu veřejného osvětlení včetně odstranění krytu a podkladu komunikace, v hornině třídy 3</t>
  </si>
  <si>
    <t xml:space="preserve">Poznámka k souboru cen:_x000D_
1. Ceny hloubení jam v hornině třídy 6 a 7 jsou stanoveny za použití pneumatického kladiva. </t>
  </si>
  <si>
    <t>Poznámka k položce:_x000D_
1 stožár do původního základu</t>
  </si>
  <si>
    <t>51</t>
  </si>
  <si>
    <t>460071003</t>
  </si>
  <si>
    <t>Hloubení nezapažených jam strojně v hornině tř 3</t>
  </si>
  <si>
    <t>m3</t>
  </si>
  <si>
    <t>-1882636721</t>
  </si>
  <si>
    <t>Hloubení nezapažených jam strojně pro ostatní konstrukce  včetně přemístění výkopku do vzdálenosti 3 m od okraje jámy nebo naložení na dopravní prostředek v hornině třídy 3</t>
  </si>
  <si>
    <t xml:space="preserve">Poznámka k souboru cen:_x000D_
1. Ceny hloubení jam strojně v hornině třídy 6 a 7 jsou stanoveny za použití trhaviny. </t>
  </si>
  <si>
    <t>Poznámka k položce:_x000D_
startovací a koncová jáma pro protlak</t>
  </si>
  <si>
    <t>3*(2*1+1*1)</t>
  </si>
  <si>
    <t>52</t>
  </si>
  <si>
    <t>460080112</t>
  </si>
  <si>
    <t>Bourání základu betonového se záhozem jámy sypaninou</t>
  </si>
  <si>
    <t>570974700</t>
  </si>
  <si>
    <t>Základové konstrukce  bourání základu včetně záhozu jámy sypaninou, zhutnění a urovnání betonového</t>
  </si>
  <si>
    <t>43*0,5*0,5*0,3</t>
  </si>
  <si>
    <t>53</t>
  </si>
  <si>
    <t>460100002</t>
  </si>
  <si>
    <t>pouzdrový základ pro stožár D250x1000</t>
  </si>
  <si>
    <t>ks</t>
  </si>
  <si>
    <t>2075768296</t>
  </si>
  <si>
    <t>pouzdrový základ pro stožár D250x800</t>
  </si>
  <si>
    <t>54</t>
  </si>
  <si>
    <t>460100004</t>
  </si>
  <si>
    <t>pouzdrový základ pro stožár D250x1400</t>
  </si>
  <si>
    <t>-1081072371</t>
  </si>
  <si>
    <t>55</t>
  </si>
  <si>
    <t>28612011</t>
  </si>
  <si>
    <t>trubka kanalizační PVC plnostěnná třívrstvá DN 250x3000 mm SN 12</t>
  </si>
  <si>
    <t>1945134143</t>
  </si>
  <si>
    <t>56</t>
  </si>
  <si>
    <t>460100005</t>
  </si>
  <si>
    <t>pouzdrový základ pro stožár D315x1400</t>
  </si>
  <si>
    <t>-2047947930</t>
  </si>
  <si>
    <t>57</t>
  </si>
  <si>
    <t>28612017</t>
  </si>
  <si>
    <t>trubka kanalizační PVC plnostěnná třívrstvá DN 315x3000 mm SN 12</t>
  </si>
  <si>
    <t>-2101253871</t>
  </si>
  <si>
    <t>58</t>
  </si>
  <si>
    <t>460120016</t>
  </si>
  <si>
    <t>Naložení výkopku ručně z hornin třídy 1až4</t>
  </si>
  <si>
    <t>-588890952</t>
  </si>
  <si>
    <t>Ostatní zemní práce při stavbě nadzemních vedení  naložení výkopku ručně, z hornin třídy 1 až 4</t>
  </si>
  <si>
    <t xml:space="preserve">Poznámka k položce:_x000D_
_x000D_
</t>
  </si>
  <si>
    <t>(7*0,8*3,14/4*0,25^2+7*0,5*0,5*0,4)+(51*1,2*3,14/4*0,25^2+7*0,5*0,5*0,8)+(1*1,2*3,14/4*0,315^2+7*0,5*0,5*0,8)</t>
  </si>
  <si>
    <t>59</t>
  </si>
  <si>
    <t>460150133</t>
  </si>
  <si>
    <t>Hloubení kabelových zapažených i nezapažených rýh ručně š 35 cm, hl 50 cm, v hornině tř 3</t>
  </si>
  <si>
    <t>6570340</t>
  </si>
  <si>
    <t>Hloubení zapažených i nezapažených kabelových rýh ručně včetně urovnání dna s přemístěním výkopku do vzdálenosti 3 m od okraje jámy nebo naložením na dopravní prostředek šířky 35 cm, hloubky 50 cm, v hornině třídy 3</t>
  </si>
  <si>
    <t xml:space="preserve">Poznámka k souboru cen:_x000D_
1. Ceny hloubení rýh v hornině třídy 6 a 7 se oceňují cenami souboru cen 460 20- . Hloubení nezapažených kabelových rýh strojně. </t>
  </si>
  <si>
    <t>60</t>
  </si>
  <si>
    <t>460150163</t>
  </si>
  <si>
    <t>Hloubení kabelových zapažených i nezapažených rýh ručně š 35 cm, hl 80 cm, v hornině tř 3</t>
  </si>
  <si>
    <t>1722866259</t>
  </si>
  <si>
    <t>Hloubení zapažených i nezapažených kabelových rýh ručně včetně urovnání dna s přemístěním výkopku do vzdálenosti 3 m od okraje jámy nebo naložením na dopravní prostředek šířky 35 cm, hloubky 80 cm, v hornině třídy 3</t>
  </si>
  <si>
    <t xml:space="preserve">Poznámka k položce:_x000D_
počítána hloubka po odtranění krytu komunikace_x000D_
</t>
  </si>
  <si>
    <t>61</t>
  </si>
  <si>
    <t>460310105</t>
  </si>
  <si>
    <t>Řízený zemní protlak strojně v hornině tř 1až4 hloubky do 6 m vnějšího průměru do 160 mm</t>
  </si>
  <si>
    <t>-53886622</t>
  </si>
  <si>
    <t>Zemní protlaky strojně  neřízený zemní protlak ( krtek) řízené horizontální vrtání v hornině tř. 1 až 4 pro protlačení PE trub, v hloubce do 6 m vnějšího průměru vrtu přes 125 do 160 mm</t>
  </si>
  <si>
    <t xml:space="preserve">Poznámka k souboru cen:_x000D_
1. V cenách -0001 až 0017 nejsou započteny náklady na: a) zemní práce nutné k provedení protlaku (startovací a cílové jámy), b) dodání chráničky a potrubí. Tyto materiály se oceňují ve specifikaci. 2. V cenách -0101 až 0109 jsou započteny i náklady na: a) případné vodorovné přemístění výkopku z protlačovaného potrubí a svislé přemístění výkopku z montážní jámy na povrch a jeho přehození na povrchu, b) úpravu čela potrubí pro protlačení. 3. V cenách -0101 až 0109 nejsou započteny náklady na: a) případné zemní práce nutné k provedení protlaku (startovací a cílové jámy), b) případné čerpání vody, c) montáž vedení a jeho příslušenství, slouží-li protlačená trouba jako ochranné potrubí, d) dodávku potrubí učeného k protlačení. Toto potrubí se oceňuje ve specifikaci. Ztratné lze stanovit ve výši 3%, e) překládání a zajišťování inženýrských sítí, f) vytýčení směru protlaku a stávajících inženýrských sítí. </t>
  </si>
  <si>
    <t>11+10+19</t>
  </si>
  <si>
    <t>62</t>
  </si>
  <si>
    <t>28613550</t>
  </si>
  <si>
    <t>potrubí dvouvrstvé PE100 RC SDR11, 110x10 dl 100m</t>
  </si>
  <si>
    <t>-1533153380</t>
  </si>
  <si>
    <t xml:space="preserve">Poznámka k položce:_x000D_
pro vyplnění protlaku_x000D_
</t>
  </si>
  <si>
    <t>63</t>
  </si>
  <si>
    <t>460330002</t>
  </si>
  <si>
    <t>Výkop podchodových štol průřezu do 2,5 m2 ručně v suché hornině tř 3</t>
  </si>
  <si>
    <t>-334400311</t>
  </si>
  <si>
    <t>Podchodové štoly pro kabely  výkop podchodových štol o průřezu do 2,5 m2 provedený ručně z těžní šachty, včetně přemístění výkopku na povrch a do vzdálenosti 5 m nebo s naložením na dopravní prostředek v suché hornině třídy 3</t>
  </si>
  <si>
    <t xml:space="preserve">Poznámka k souboru cen:_x000D_
1. V cenách -0000 až -0004 nejsou započteny náklady na výkop těžní šachty. </t>
  </si>
  <si>
    <t>3*(2*1*1+1*1*1)</t>
  </si>
  <si>
    <t>460421281</t>
  </si>
  <si>
    <t>Lože kabelů z prohozeného výkopku tl 5 cm nad kabel, kryté plastovou folií, š lože do 25 cm</t>
  </si>
  <si>
    <t>-1151192459</t>
  </si>
  <si>
    <t>Kabelové lože včetně podsypu, zhutnění a urovnání povrchu  z prohozeného výkopku tloušťky 5 cm nad kabel zakryté plastovou fólií, šířky lože do 25 cm</t>
  </si>
  <si>
    <t xml:space="preserve">Poznámka k souboru cen:_x000D_
1. V cenách -1021 až -1072, -1121 až -1172 a -1221 až -1272 nejsou započteny náklady na dodávku betonových a plastových desek. Tato dodávka se oceňuje ve specifikaci. </t>
  </si>
  <si>
    <t>65</t>
  </si>
  <si>
    <t>69311305</t>
  </si>
  <si>
    <t>pás varovný síťový šíře 25 cm</t>
  </si>
  <si>
    <t>-1922900467</t>
  </si>
  <si>
    <t>66</t>
  </si>
  <si>
    <t>460520172</t>
  </si>
  <si>
    <t>Montáž trubek ochranných plastových ohebných do 50 mm uložených do rýhy</t>
  </si>
  <si>
    <t>-1026874592</t>
  </si>
  <si>
    <t>Montáž trubek ochranných uložených volně do rýhy plastových ohebných, vnitřního průměru přes 32 do 50 mm</t>
  </si>
  <si>
    <t>67</t>
  </si>
  <si>
    <t>34571351</t>
  </si>
  <si>
    <t>trubka elektroinstalační ohebná dvouplášťová korugovaná D 41/50 mm, HDPE+LDPE</t>
  </si>
  <si>
    <t>1610007060</t>
  </si>
  <si>
    <t>68</t>
  </si>
  <si>
    <t>460560133</t>
  </si>
  <si>
    <t>Zásyp rýh ručně šířky 35 cm, hloubky 50 cm, z horniny třídy 3</t>
  </si>
  <si>
    <t>-1446484085</t>
  </si>
  <si>
    <t>Zásyp kabelových rýh ručně s uložením výkopku ve vrstvách včetně zhutnění a urovnání povrchu šířky 35 cm hloubky 50 cm, v hornině třídy 3</t>
  </si>
  <si>
    <t>69</t>
  </si>
  <si>
    <t>460560163</t>
  </si>
  <si>
    <t>Zásyp rýh ručně šířky 35 cm, hloubky 80 cm, z horniny třídy 3</t>
  </si>
  <si>
    <t>-1360469122</t>
  </si>
  <si>
    <t>Zásyp kabelových rýh ručně s uložením výkopku ve vrstvách včetně zhutnění a urovnání povrchu šířky 35 cm hloubky 80 cm, v hornině třídy 3</t>
  </si>
  <si>
    <t>70</t>
  </si>
  <si>
    <t>58931963</t>
  </si>
  <si>
    <t>beton C 8/10 kamenivo frakce 0/8</t>
  </si>
  <si>
    <t>-1539067286</t>
  </si>
  <si>
    <t>7*0,5*0,5*0,4+52*0,5*0,5*0,8</t>
  </si>
  <si>
    <t>71</t>
  </si>
  <si>
    <t>460600060R</t>
  </si>
  <si>
    <t>uložení suti na skládku</t>
  </si>
  <si>
    <t>2107068890</t>
  </si>
  <si>
    <t>Přemístění (odvoz) horniny, suti a vybouraných hmot odvoz suti a vybouraných hmot uložení suti na skládku</t>
  </si>
  <si>
    <t>(6,871)*2,2</t>
  </si>
  <si>
    <t>72</t>
  </si>
  <si>
    <t>460600071</t>
  </si>
  <si>
    <t>Příplatek k odvozu suti a vybouraných hmot za každý další 1 km</t>
  </si>
  <si>
    <t>1093994776</t>
  </si>
  <si>
    <t>Přemístění (odvoz) horniny, suti a vybouraných hmot  odvoz suti a vybouraných hmot Příplatek k ceně za každý další i započatý 1 km</t>
  </si>
  <si>
    <t xml:space="preserve">Poznámka k souboru cen:_x000D_
1. V cenách -0021 až -0031 nejsou započteny místní poplatky za uložení výkopku na řízenou skládku. 2. V cenách -0041 až -0071 nejsou započteny poplatky za uložení suti na řízenou skládku a recyklaci. </t>
  </si>
  <si>
    <t>15,116*20</t>
  </si>
  <si>
    <t>73</t>
  </si>
  <si>
    <t>460620002</t>
  </si>
  <si>
    <t>Položení drnu včetně zalití vodou na rovině</t>
  </si>
  <si>
    <t>1849449180</t>
  </si>
  <si>
    <t>Úprava terénu  položení drnu, včetně zalití vodou na rovině</t>
  </si>
  <si>
    <t xml:space="preserve">Poznámka k souboru cen:_x000D_
1. V cenách -0002 až -0003 nejsou zahrnuty dodávku drnů. Tato se oceňuje ve specifikaci. 2. V cenách -0022 až -0028 nejsou zahrnuty náklady na dodávku obrubníků. Tato dodávka se oceňuje ve specifikaci. </t>
  </si>
  <si>
    <t>74</t>
  </si>
  <si>
    <t>460650123</t>
  </si>
  <si>
    <t>Zřízení krytu vozovky a chodníku z betonu prostého tloušťky do 15 cm</t>
  </si>
  <si>
    <t>-552339248</t>
  </si>
  <si>
    <t>Vozovky a chodníky  kryt vozovky z betonu prostého, tloušťky přes 10 do 15 cm</t>
  </si>
  <si>
    <t xml:space="preserve">Poznámka k souboru cen:_x000D_
1. V cenách -0031 až -0035 nejsou započteny náklady na získání sypaniny a její přemístění k místu zabudování. 2. V ceně -0141 nejsou započteny náklady na dodání silničních panelů. Tato dodávka se oceňuje ve specifikaci. 3. V cenách -0151 až -0153 nejsou započteny náklady na dodávku kostek. Tato dodávka se oceňuje ve specifikaci. 4. V cenách -0161 až -0162 nejsou započteny náklady na dodávku dlaždic. Tato dodávka se oceňuje ve specifikaci. 5. V cenách -0901 až -0932 nejsou započteny náklady na dodávku kameniva, kostek a dlaždic.Tato dodávka se oceňuje ve specifikaci </t>
  </si>
  <si>
    <t>75</t>
  </si>
  <si>
    <t>58932571</t>
  </si>
  <si>
    <t>beton C 16/20 X0,XC1 kamenivo frakce 0/16</t>
  </si>
  <si>
    <t>-1666322518</t>
  </si>
  <si>
    <t>220*0,5*0,15*2,2</t>
  </si>
  <si>
    <t>76</t>
  </si>
  <si>
    <t>460650133</t>
  </si>
  <si>
    <t>Zřízení krytu vozovky a chodníku z litého asfaltu tloušťky do 5 cm</t>
  </si>
  <si>
    <t>163523318</t>
  </si>
  <si>
    <t>Vozovky a chodníky  kryt vozovky z litého asfaltu včetně rozprostření, tloušťky přes 3 do 5 cm</t>
  </si>
  <si>
    <t>77</t>
  </si>
  <si>
    <t>58942412</t>
  </si>
  <si>
    <t>beton asfaltový vrstva obrusná  ACO 16 pojivo asfalt 50/70 kamenivo frakce 0/16</t>
  </si>
  <si>
    <t>2102063192</t>
  </si>
  <si>
    <t>110*0,05*2</t>
  </si>
  <si>
    <t>78</t>
  </si>
  <si>
    <t>58942413</t>
  </si>
  <si>
    <t>beton asfaltový vrstva ložní ACL 16 S+ pojivo asfalt 50/70 kamenivo frakce 0/16</t>
  </si>
  <si>
    <t>192530764</t>
  </si>
  <si>
    <t>220*0,5*0,1*2</t>
  </si>
  <si>
    <t>VRN</t>
  </si>
  <si>
    <t>Vedlejší rozpočtové náklady</t>
  </si>
  <si>
    <t>VRN1</t>
  </si>
  <si>
    <t>Průzkumné, geodetické a projektové práce</t>
  </si>
  <si>
    <t>79</t>
  </si>
  <si>
    <t>010001000</t>
  </si>
  <si>
    <t>1024</t>
  </si>
  <si>
    <t>-267921174</t>
  </si>
  <si>
    <t>80</t>
  </si>
  <si>
    <t>012303000</t>
  </si>
  <si>
    <t>Geodetické práce po výstavbě</t>
  </si>
  <si>
    <t>1331935339</t>
  </si>
  <si>
    <t>81</t>
  </si>
  <si>
    <t>013254000</t>
  </si>
  <si>
    <t>Dokumentace skutečného provedení stavby</t>
  </si>
  <si>
    <t>577087118</t>
  </si>
  <si>
    <t>VRN3</t>
  </si>
  <si>
    <t>Zařízení staveniště</t>
  </si>
  <si>
    <t>82</t>
  </si>
  <si>
    <t>030001000</t>
  </si>
  <si>
    <t>1751554714</t>
  </si>
  <si>
    <t>VRN4</t>
  </si>
  <si>
    <t>Inženýrská činnost</t>
  </si>
  <si>
    <t>83</t>
  </si>
  <si>
    <t>040001000</t>
  </si>
  <si>
    <t>-1591895892</t>
  </si>
  <si>
    <t>VRN7</t>
  </si>
  <si>
    <t>Provozní vlivy</t>
  </si>
  <si>
    <t>88</t>
  </si>
  <si>
    <t>072002000</t>
  </si>
  <si>
    <t>Silniční provoz</t>
  </si>
  <si>
    <t>1426181922</t>
  </si>
  <si>
    <t>89</t>
  </si>
  <si>
    <t>075002000</t>
  </si>
  <si>
    <t>Ochranná pásma</t>
  </si>
  <si>
    <t>kpl</t>
  </si>
  <si>
    <t>1422441735</t>
  </si>
  <si>
    <t>Hlavní tituly průvodních činností a nákladů provozní vlivy ochranná pásma</t>
  </si>
  <si>
    <t>Průzkumné, geodetické a projektové práce, vytýčení, sondy</t>
  </si>
  <si>
    <t>Silniční provoz - DIO, přechodné dopravní značení</t>
  </si>
  <si>
    <t>Geodetické práce po výstavbě, gerodetické zaměření skutečného provedení stavby</t>
  </si>
  <si>
    <t>Zkoušky a prohlídky elektrických rozvodů a zařízení celková prohlídka a vyhotovení revizní zprávy (6 kusů) pro objem montážních prací přes 500 do 1000 tis.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</si>
</sst>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2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sz val="7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26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7" fillId="4" borderId="0" xfId="0" applyFont="1" applyFill="1" applyAlignment="1" applyProtection="1">
      <alignment horizontal="center" vertical="center"/>
    </xf>
    <xf numFmtId="0" fontId="18" fillId="0" borderId="16" xfId="0" applyFont="1" applyBorder="1" applyAlignment="1" applyProtection="1">
      <alignment horizontal="center" vertical="center" wrapText="1"/>
    </xf>
    <xf numFmtId="0" fontId="18" fillId="0" borderId="17" xfId="0" applyFont="1" applyBorder="1" applyAlignment="1" applyProtection="1">
      <alignment horizontal="center" vertical="center" wrapText="1"/>
    </xf>
    <xf numFmtId="0" fontId="18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2" fillId="0" borderId="14" xfId="0" applyNumberFormat="1" applyFont="1" applyBorder="1" applyAlignment="1" applyProtection="1">
      <alignment horizontal="right" vertical="center"/>
    </xf>
    <xf numFmtId="4" fontId="12" fillId="0" borderId="0" xfId="0" applyNumberFormat="1" applyFont="1" applyBorder="1" applyAlignment="1" applyProtection="1">
      <alignment horizontal="right"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4" fillId="0" borderId="19" xfId="0" applyNumberFormat="1" applyFont="1" applyBorder="1" applyAlignment="1" applyProtection="1">
      <alignment vertical="center"/>
    </xf>
    <xf numFmtId="4" fontId="24" fillId="0" borderId="20" xfId="0" applyNumberFormat="1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4" fontId="24" fillId="0" borderId="21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 applyProtection="1">
      <alignment horizontal="left" vertical="center"/>
      <protection locked="0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4" fontId="1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 wrapText="1"/>
      <protection locked="0"/>
    </xf>
    <xf numFmtId="0" fontId="17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7" fillId="4" borderId="0" xfId="0" applyFont="1" applyFill="1" applyAlignment="1" applyProtection="1">
      <alignment horizontal="right" vertical="center"/>
      <protection locked="0"/>
    </xf>
    <xf numFmtId="0" fontId="17" fillId="4" borderId="0" xfId="0" applyFont="1" applyFill="1" applyAlignment="1" applyProtection="1">
      <alignment horizontal="right" vertical="center"/>
    </xf>
    <xf numFmtId="0" fontId="25" fillId="0" borderId="0" xfId="0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4" fontId="5" fillId="0" borderId="20" xfId="0" applyNumberFormat="1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7" fillId="4" borderId="16" xfId="0" applyFont="1" applyFill="1" applyBorder="1" applyAlignment="1" applyProtection="1">
      <alignment horizontal="center" vertical="center" wrapText="1"/>
    </xf>
    <xf numFmtId="0" fontId="17" fillId="4" borderId="17" xfId="0" applyFont="1" applyFill="1" applyBorder="1" applyAlignment="1" applyProtection="1">
      <alignment horizontal="center" vertical="center" wrapText="1"/>
    </xf>
    <xf numFmtId="0" fontId="17" fillId="4" borderId="17" xfId="0" applyFont="1" applyFill="1" applyBorder="1" applyAlignment="1" applyProtection="1">
      <alignment horizontal="center" vertical="center" wrapText="1"/>
      <protection locked="0"/>
    </xf>
    <xf numFmtId="0" fontId="17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19" fillId="0" borderId="0" xfId="0" applyNumberFormat="1" applyFont="1" applyAlignment="1" applyProtection="1"/>
    <xf numFmtId="4" fontId="26" fillId="0" borderId="12" xfId="0" applyNumberFormat="1" applyFont="1" applyBorder="1" applyAlignment="1" applyProtection="1"/>
    <xf numFmtId="166" fontId="26" fillId="0" borderId="12" xfId="0" applyNumberFormat="1" applyFont="1" applyBorder="1" applyAlignment="1" applyProtection="1"/>
    <xf numFmtId="166" fontId="26" fillId="0" borderId="13" xfId="0" applyNumberFormat="1" applyFont="1" applyBorder="1" applyAlignment="1" applyProtection="1"/>
    <xf numFmtId="4" fontId="15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4" fontId="7" fillId="0" borderId="0" xfId="0" applyNumberFormat="1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27" fillId="0" borderId="0" xfId="0" applyFont="1" applyAlignment="1" applyProtection="1">
      <alignment horizontal="left" vertical="center"/>
    </xf>
    <xf numFmtId="0" fontId="28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29" fillId="0" borderId="22" xfId="0" applyFont="1" applyBorder="1" applyAlignment="1" applyProtection="1">
      <alignment horizontal="center" vertical="center"/>
    </xf>
    <xf numFmtId="49" fontId="29" fillId="0" borderId="22" xfId="0" applyNumberFormat="1" applyFont="1" applyBorder="1" applyAlignment="1" applyProtection="1">
      <alignment horizontal="left" vertical="center" wrapText="1"/>
    </xf>
    <xf numFmtId="0" fontId="29" fillId="0" borderId="22" xfId="0" applyFont="1" applyBorder="1" applyAlignment="1" applyProtection="1">
      <alignment horizontal="left" vertical="center" wrapText="1"/>
    </xf>
    <xf numFmtId="0" fontId="29" fillId="0" borderId="22" xfId="0" applyFont="1" applyBorder="1" applyAlignment="1" applyProtection="1">
      <alignment horizontal="center" vertical="center" wrapText="1"/>
    </xf>
    <xf numFmtId="167" fontId="29" fillId="0" borderId="22" xfId="0" applyNumberFormat="1" applyFont="1" applyBorder="1" applyAlignment="1" applyProtection="1">
      <alignment vertical="center"/>
    </xf>
    <xf numFmtId="4" fontId="29" fillId="2" borderId="22" xfId="0" applyNumberFormat="1" applyFont="1" applyFill="1" applyBorder="1" applyAlignment="1" applyProtection="1">
      <alignment vertical="center"/>
      <protection locked="0"/>
    </xf>
    <xf numFmtId="0" fontId="29" fillId="0" borderId="22" xfId="0" applyFont="1" applyBorder="1" applyAlignment="1" applyProtection="1">
      <alignment vertical="center"/>
      <protection locked="0"/>
    </xf>
    <xf numFmtId="4" fontId="29" fillId="0" borderId="22" xfId="0" applyNumberFormat="1" applyFont="1" applyBorder="1" applyAlignment="1" applyProtection="1">
      <alignment vertical="center"/>
    </xf>
    <xf numFmtId="0" fontId="29" fillId="0" borderId="3" xfId="0" applyFont="1" applyBorder="1" applyAlignment="1">
      <alignment vertical="center"/>
    </xf>
    <xf numFmtId="0" fontId="29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Alignment="1" applyProtection="1">
      <alignment vertical="center" wrapText="1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17" fillId="4" borderId="6" xfId="0" applyFont="1" applyFill="1" applyBorder="1" applyAlignment="1" applyProtection="1">
      <alignment horizontal="center" vertical="center"/>
    </xf>
    <xf numFmtId="0" fontId="17" fillId="4" borderId="7" xfId="0" applyFont="1" applyFill="1" applyBorder="1" applyAlignment="1" applyProtection="1">
      <alignment horizontal="left" vertical="center"/>
    </xf>
    <xf numFmtId="0" fontId="17" fillId="4" borderId="7" xfId="0" applyFont="1" applyFill="1" applyBorder="1" applyAlignment="1" applyProtection="1">
      <alignment horizontal="center" vertical="center"/>
    </xf>
    <xf numFmtId="0" fontId="17" fillId="4" borderId="7" xfId="0" applyFont="1" applyFill="1" applyBorder="1" applyAlignment="1" applyProtection="1">
      <alignment horizontal="right" vertical="center"/>
    </xf>
    <xf numFmtId="0" fontId="17" fillId="4" borderId="8" xfId="0" applyFont="1" applyFill="1" applyBorder="1" applyAlignment="1" applyProtection="1">
      <alignment horizontal="left" vertical="center"/>
    </xf>
    <xf numFmtId="4" fontId="23" fillId="0" borderId="0" xfId="0" applyNumberFormat="1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left" vertical="center" wrapText="1"/>
    </xf>
    <xf numFmtId="4" fontId="19" fillId="0" borderId="0" xfId="0" applyNumberFormat="1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3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top" wrapText="1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4" fontId="13" fillId="0" borderId="0" xfId="0" applyNumberFormat="1" applyFont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9" width="25.83203125" hidden="1" customWidth="1"/>
    <col min="50" max="51" width="21.6640625" hidden="1" customWidth="1"/>
    <col min="52" max="53" width="25" hidden="1" customWidth="1"/>
    <col min="54" max="54" width="21.6640625" hidden="1" customWidth="1"/>
    <col min="55" max="55" width="19.1640625" hidden="1" customWidth="1"/>
    <col min="56" max="56" width="25" hidden="1" customWidth="1"/>
    <col min="57" max="57" width="21.6640625" hidden="1" customWidth="1"/>
    <col min="58" max="58" width="19.1640625" hidden="1" customWidth="1"/>
    <col min="59" max="59" width="66.5" customWidth="1"/>
    <col min="71" max="91" width="9.332031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5</v>
      </c>
      <c r="BV1" s="12" t="s">
        <v>6</v>
      </c>
    </row>
    <row r="2" spans="1:74" ht="36.950000000000003" customHeight="1"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S2" s="13" t="s">
        <v>7</v>
      </c>
      <c r="BT2" s="13" t="s">
        <v>8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7</v>
      </c>
      <c r="BT3" s="13" t="s">
        <v>9</v>
      </c>
    </row>
    <row r="4" spans="1:74" ht="24.95" customHeight="1">
      <c r="B4" s="17"/>
      <c r="C4" s="18"/>
      <c r="D4" s="19" t="s">
        <v>10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6"/>
      <c r="AS4" s="20" t="s">
        <v>11</v>
      </c>
      <c r="BG4" s="21" t="s">
        <v>12</v>
      </c>
      <c r="BS4" s="13" t="s">
        <v>13</v>
      </c>
    </row>
    <row r="5" spans="1:74" ht="12" customHeight="1">
      <c r="B5" s="17"/>
      <c r="C5" s="18"/>
      <c r="D5" s="22" t="s">
        <v>14</v>
      </c>
      <c r="E5" s="18"/>
      <c r="F5" s="18"/>
      <c r="G5" s="18"/>
      <c r="H5" s="18"/>
      <c r="I5" s="18"/>
      <c r="J5" s="18"/>
      <c r="K5" s="239" t="s">
        <v>15</v>
      </c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18"/>
      <c r="AQ5" s="18"/>
      <c r="AR5" s="16"/>
      <c r="BG5" s="247" t="s">
        <v>16</v>
      </c>
      <c r="BS5" s="13" t="s">
        <v>7</v>
      </c>
    </row>
    <row r="6" spans="1:74" ht="36.950000000000003" customHeight="1">
      <c r="B6" s="17"/>
      <c r="C6" s="18"/>
      <c r="D6" s="24" t="s">
        <v>17</v>
      </c>
      <c r="E6" s="18"/>
      <c r="F6" s="18"/>
      <c r="G6" s="18"/>
      <c r="H6" s="18"/>
      <c r="I6" s="18"/>
      <c r="J6" s="18"/>
      <c r="K6" s="241" t="s">
        <v>18</v>
      </c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40"/>
      <c r="AE6" s="240"/>
      <c r="AF6" s="240"/>
      <c r="AG6" s="240"/>
      <c r="AH6" s="240"/>
      <c r="AI6" s="240"/>
      <c r="AJ6" s="240"/>
      <c r="AK6" s="240"/>
      <c r="AL6" s="240"/>
      <c r="AM6" s="240"/>
      <c r="AN6" s="240"/>
      <c r="AO6" s="240"/>
      <c r="AP6" s="18"/>
      <c r="AQ6" s="18"/>
      <c r="AR6" s="16"/>
      <c r="BG6" s="248"/>
      <c r="BS6" s="13" t="s">
        <v>7</v>
      </c>
    </row>
    <row r="7" spans="1:74" ht="12" customHeight="1">
      <c r="B7" s="17"/>
      <c r="C7" s="18"/>
      <c r="D7" s="25" t="s">
        <v>19</v>
      </c>
      <c r="E7" s="18"/>
      <c r="F7" s="18"/>
      <c r="G7" s="18"/>
      <c r="H7" s="18"/>
      <c r="I7" s="18"/>
      <c r="J7" s="18"/>
      <c r="K7" s="23" t="s">
        <v>1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5" t="s">
        <v>20</v>
      </c>
      <c r="AL7" s="18"/>
      <c r="AM7" s="18"/>
      <c r="AN7" s="23" t="s">
        <v>1</v>
      </c>
      <c r="AO7" s="18"/>
      <c r="AP7" s="18"/>
      <c r="AQ7" s="18"/>
      <c r="AR7" s="16"/>
      <c r="BG7" s="248"/>
      <c r="BS7" s="13" t="s">
        <v>7</v>
      </c>
    </row>
    <row r="8" spans="1:74" ht="12" customHeight="1">
      <c r="B8" s="17"/>
      <c r="C8" s="18"/>
      <c r="D8" s="25" t="s">
        <v>21</v>
      </c>
      <c r="E8" s="18"/>
      <c r="F8" s="18"/>
      <c r="G8" s="18"/>
      <c r="H8" s="18"/>
      <c r="I8" s="18"/>
      <c r="J8" s="18"/>
      <c r="K8" s="23" t="s">
        <v>22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25" t="s">
        <v>23</v>
      </c>
      <c r="AL8" s="18"/>
      <c r="AM8" s="18"/>
      <c r="AN8" s="26" t="s">
        <v>24</v>
      </c>
      <c r="AO8" s="18"/>
      <c r="AP8" s="18"/>
      <c r="AQ8" s="18"/>
      <c r="AR8" s="16"/>
      <c r="BG8" s="248"/>
      <c r="BS8" s="13" t="s">
        <v>7</v>
      </c>
    </row>
    <row r="9" spans="1:74" ht="14.45" customHeight="1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6"/>
      <c r="BG9" s="248"/>
      <c r="BS9" s="13" t="s">
        <v>7</v>
      </c>
    </row>
    <row r="10" spans="1:74" ht="12" customHeight="1">
      <c r="B10" s="17"/>
      <c r="C10" s="18"/>
      <c r="D10" s="25" t="s">
        <v>25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25" t="s">
        <v>26</v>
      </c>
      <c r="AL10" s="18"/>
      <c r="AM10" s="18"/>
      <c r="AN10" s="23" t="s">
        <v>1</v>
      </c>
      <c r="AO10" s="18"/>
      <c r="AP10" s="18"/>
      <c r="AQ10" s="18"/>
      <c r="AR10" s="16"/>
      <c r="BG10" s="248"/>
      <c r="BS10" s="13" t="s">
        <v>7</v>
      </c>
    </row>
    <row r="11" spans="1:74" ht="18.399999999999999" customHeight="1">
      <c r="B11" s="17"/>
      <c r="C11" s="18"/>
      <c r="D11" s="18"/>
      <c r="E11" s="23" t="s">
        <v>27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25" t="s">
        <v>28</v>
      </c>
      <c r="AL11" s="18"/>
      <c r="AM11" s="18"/>
      <c r="AN11" s="23" t="s">
        <v>1</v>
      </c>
      <c r="AO11" s="18"/>
      <c r="AP11" s="18"/>
      <c r="AQ11" s="18"/>
      <c r="AR11" s="16"/>
      <c r="BG11" s="248"/>
      <c r="BS11" s="13" t="s">
        <v>7</v>
      </c>
    </row>
    <row r="12" spans="1:74" ht="6.95" customHeight="1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6"/>
      <c r="BG12" s="248"/>
      <c r="BS12" s="13" t="s">
        <v>7</v>
      </c>
    </row>
    <row r="13" spans="1:74" ht="12" customHeight="1">
      <c r="B13" s="17"/>
      <c r="C13" s="18"/>
      <c r="D13" s="25" t="s">
        <v>29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25" t="s">
        <v>26</v>
      </c>
      <c r="AL13" s="18"/>
      <c r="AM13" s="18"/>
      <c r="AN13" s="27" t="s">
        <v>30</v>
      </c>
      <c r="AO13" s="18"/>
      <c r="AP13" s="18"/>
      <c r="AQ13" s="18"/>
      <c r="AR13" s="16"/>
      <c r="BG13" s="248"/>
      <c r="BS13" s="13" t="s">
        <v>7</v>
      </c>
    </row>
    <row r="14" spans="1:74">
      <c r="B14" s="17"/>
      <c r="C14" s="18"/>
      <c r="D14" s="18"/>
      <c r="E14" s="242" t="s">
        <v>30</v>
      </c>
      <c r="F14" s="243"/>
      <c r="G14" s="243"/>
      <c r="H14" s="243"/>
      <c r="I14" s="243"/>
      <c r="J14" s="243"/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43"/>
      <c r="AE14" s="243"/>
      <c r="AF14" s="243"/>
      <c r="AG14" s="243"/>
      <c r="AH14" s="243"/>
      <c r="AI14" s="243"/>
      <c r="AJ14" s="243"/>
      <c r="AK14" s="25" t="s">
        <v>28</v>
      </c>
      <c r="AL14" s="18"/>
      <c r="AM14" s="18"/>
      <c r="AN14" s="27" t="s">
        <v>30</v>
      </c>
      <c r="AO14" s="18"/>
      <c r="AP14" s="18"/>
      <c r="AQ14" s="18"/>
      <c r="AR14" s="16"/>
      <c r="BG14" s="248"/>
      <c r="BS14" s="13" t="s">
        <v>7</v>
      </c>
    </row>
    <row r="15" spans="1:74" ht="6.95" customHeight="1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6"/>
      <c r="BG15" s="248"/>
      <c r="BS15" s="13" t="s">
        <v>4</v>
      </c>
    </row>
    <row r="16" spans="1:74" ht="12" customHeight="1">
      <c r="B16" s="17"/>
      <c r="C16" s="18"/>
      <c r="D16" s="25" t="s">
        <v>31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25" t="s">
        <v>26</v>
      </c>
      <c r="AL16" s="18"/>
      <c r="AM16" s="18"/>
      <c r="AN16" s="23" t="s">
        <v>1</v>
      </c>
      <c r="AO16" s="18"/>
      <c r="AP16" s="18"/>
      <c r="AQ16" s="18"/>
      <c r="AR16" s="16"/>
      <c r="BG16" s="248"/>
      <c r="BS16" s="13" t="s">
        <v>4</v>
      </c>
    </row>
    <row r="17" spans="2:71" ht="18.399999999999999" customHeight="1">
      <c r="B17" s="17"/>
      <c r="C17" s="18"/>
      <c r="D17" s="18"/>
      <c r="E17" s="23" t="s">
        <v>27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25" t="s">
        <v>28</v>
      </c>
      <c r="AL17" s="18"/>
      <c r="AM17" s="18"/>
      <c r="AN17" s="23" t="s">
        <v>1</v>
      </c>
      <c r="AO17" s="18"/>
      <c r="AP17" s="18"/>
      <c r="AQ17" s="18"/>
      <c r="AR17" s="16"/>
      <c r="BG17" s="248"/>
      <c r="BS17" s="13" t="s">
        <v>5</v>
      </c>
    </row>
    <row r="18" spans="2:71" ht="6.95" customHeight="1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6"/>
      <c r="BG18" s="248"/>
      <c r="BS18" s="13" t="s">
        <v>7</v>
      </c>
    </row>
    <row r="19" spans="2:71" ht="12" customHeight="1">
      <c r="B19" s="17"/>
      <c r="C19" s="18"/>
      <c r="D19" s="25" t="s">
        <v>32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25" t="s">
        <v>26</v>
      </c>
      <c r="AL19" s="18"/>
      <c r="AM19" s="18"/>
      <c r="AN19" s="23" t="s">
        <v>1</v>
      </c>
      <c r="AO19" s="18"/>
      <c r="AP19" s="18"/>
      <c r="AQ19" s="18"/>
      <c r="AR19" s="16"/>
      <c r="BG19" s="248"/>
      <c r="BS19" s="13" t="s">
        <v>7</v>
      </c>
    </row>
    <row r="20" spans="2:71" ht="18.399999999999999" customHeight="1">
      <c r="B20" s="17"/>
      <c r="C20" s="18"/>
      <c r="D20" s="18"/>
      <c r="E20" s="23" t="s">
        <v>27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25" t="s">
        <v>28</v>
      </c>
      <c r="AL20" s="18"/>
      <c r="AM20" s="18"/>
      <c r="AN20" s="23" t="s">
        <v>1</v>
      </c>
      <c r="AO20" s="18"/>
      <c r="AP20" s="18"/>
      <c r="AQ20" s="18"/>
      <c r="AR20" s="16"/>
      <c r="BG20" s="248"/>
      <c r="BS20" s="13" t="s">
        <v>5</v>
      </c>
    </row>
    <row r="21" spans="2:71" ht="6.95" customHeight="1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6"/>
      <c r="BG21" s="248"/>
    </row>
    <row r="22" spans="2:71" ht="12" customHeight="1">
      <c r="B22" s="17"/>
      <c r="C22" s="18"/>
      <c r="D22" s="25" t="s">
        <v>33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6"/>
      <c r="BG22" s="248"/>
    </row>
    <row r="23" spans="2:71" ht="16.5" customHeight="1">
      <c r="B23" s="17"/>
      <c r="C23" s="18"/>
      <c r="D23" s="18"/>
      <c r="E23" s="244" t="s">
        <v>1</v>
      </c>
      <c r="F23" s="244"/>
      <c r="G23" s="244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Y23" s="244"/>
      <c r="Z23" s="244"/>
      <c r="AA23" s="244"/>
      <c r="AB23" s="244"/>
      <c r="AC23" s="244"/>
      <c r="AD23" s="244"/>
      <c r="AE23" s="244"/>
      <c r="AF23" s="244"/>
      <c r="AG23" s="244"/>
      <c r="AH23" s="244"/>
      <c r="AI23" s="244"/>
      <c r="AJ23" s="244"/>
      <c r="AK23" s="244"/>
      <c r="AL23" s="244"/>
      <c r="AM23" s="244"/>
      <c r="AN23" s="244"/>
      <c r="AO23" s="18"/>
      <c r="AP23" s="18"/>
      <c r="AQ23" s="18"/>
      <c r="AR23" s="16"/>
      <c r="BG23" s="248"/>
    </row>
    <row r="24" spans="2:71" ht="6.95" customHeight="1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6"/>
      <c r="BG24" s="248"/>
    </row>
    <row r="25" spans="2:71" ht="6.95" customHeight="1">
      <c r="B25" s="17"/>
      <c r="C25" s="1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18"/>
      <c r="AQ25" s="18"/>
      <c r="AR25" s="16"/>
      <c r="BG25" s="248"/>
    </row>
    <row r="26" spans="2:71" s="1" customFormat="1" ht="25.9" customHeight="1">
      <c r="B26" s="29"/>
      <c r="C26" s="30"/>
      <c r="D26" s="31" t="s">
        <v>34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49">
        <f>ROUND(AG54,2)</f>
        <v>0</v>
      </c>
      <c r="AL26" s="250"/>
      <c r="AM26" s="250"/>
      <c r="AN26" s="250"/>
      <c r="AO26" s="250"/>
      <c r="AP26" s="30"/>
      <c r="AQ26" s="30"/>
      <c r="AR26" s="33"/>
      <c r="BG26" s="248"/>
    </row>
    <row r="27" spans="2:71" s="1" customFormat="1" ht="6.95" customHeight="1">
      <c r="B27" s="29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3"/>
      <c r="BG27" s="248"/>
    </row>
    <row r="28" spans="2:71" s="1" customFormat="1"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245" t="s">
        <v>35</v>
      </c>
      <c r="M28" s="245"/>
      <c r="N28" s="245"/>
      <c r="O28" s="245"/>
      <c r="P28" s="245"/>
      <c r="Q28" s="30"/>
      <c r="R28" s="30"/>
      <c r="S28" s="30"/>
      <c r="T28" s="30"/>
      <c r="U28" s="30"/>
      <c r="V28" s="30"/>
      <c r="W28" s="245" t="s">
        <v>36</v>
      </c>
      <c r="X28" s="245"/>
      <c r="Y28" s="245"/>
      <c r="Z28" s="245"/>
      <c r="AA28" s="245"/>
      <c r="AB28" s="245"/>
      <c r="AC28" s="245"/>
      <c r="AD28" s="245"/>
      <c r="AE28" s="245"/>
      <c r="AF28" s="30"/>
      <c r="AG28" s="30"/>
      <c r="AH28" s="30"/>
      <c r="AI28" s="30"/>
      <c r="AJ28" s="30"/>
      <c r="AK28" s="245" t="s">
        <v>37</v>
      </c>
      <c r="AL28" s="245"/>
      <c r="AM28" s="245"/>
      <c r="AN28" s="245"/>
      <c r="AO28" s="245"/>
      <c r="AP28" s="30"/>
      <c r="AQ28" s="30"/>
      <c r="AR28" s="33"/>
      <c r="BG28" s="248"/>
    </row>
    <row r="29" spans="2:71" s="2" customFormat="1" ht="14.45" customHeight="1">
      <c r="B29" s="34"/>
      <c r="C29" s="35"/>
      <c r="D29" s="25" t="s">
        <v>38</v>
      </c>
      <c r="E29" s="35"/>
      <c r="F29" s="25" t="s">
        <v>39</v>
      </c>
      <c r="G29" s="35"/>
      <c r="H29" s="35"/>
      <c r="I29" s="35"/>
      <c r="J29" s="35"/>
      <c r="K29" s="35"/>
      <c r="L29" s="211">
        <v>0.21</v>
      </c>
      <c r="M29" s="212"/>
      <c r="N29" s="212"/>
      <c r="O29" s="212"/>
      <c r="P29" s="212"/>
      <c r="Q29" s="35"/>
      <c r="R29" s="35"/>
      <c r="S29" s="35"/>
      <c r="T29" s="35"/>
      <c r="U29" s="35"/>
      <c r="V29" s="35"/>
      <c r="W29" s="246">
        <f>ROUND(BB54, 2)</f>
        <v>0</v>
      </c>
      <c r="X29" s="212"/>
      <c r="Y29" s="212"/>
      <c r="Z29" s="212"/>
      <c r="AA29" s="212"/>
      <c r="AB29" s="212"/>
      <c r="AC29" s="212"/>
      <c r="AD29" s="212"/>
      <c r="AE29" s="212"/>
      <c r="AF29" s="35"/>
      <c r="AG29" s="35"/>
      <c r="AH29" s="35"/>
      <c r="AI29" s="35"/>
      <c r="AJ29" s="35"/>
      <c r="AK29" s="246">
        <f>ROUND(AX54, 2)</f>
        <v>0</v>
      </c>
      <c r="AL29" s="212"/>
      <c r="AM29" s="212"/>
      <c r="AN29" s="212"/>
      <c r="AO29" s="212"/>
      <c r="AP29" s="35"/>
      <c r="AQ29" s="35"/>
      <c r="AR29" s="36"/>
      <c r="BG29" s="248"/>
    </row>
    <row r="30" spans="2:71" s="2" customFormat="1" ht="14.45" customHeight="1">
      <c r="B30" s="34"/>
      <c r="C30" s="35"/>
      <c r="D30" s="35"/>
      <c r="E30" s="35"/>
      <c r="F30" s="25" t="s">
        <v>40</v>
      </c>
      <c r="G30" s="35"/>
      <c r="H30" s="35"/>
      <c r="I30" s="35"/>
      <c r="J30" s="35"/>
      <c r="K30" s="35"/>
      <c r="L30" s="211">
        <v>0.15</v>
      </c>
      <c r="M30" s="212"/>
      <c r="N30" s="212"/>
      <c r="O30" s="212"/>
      <c r="P30" s="212"/>
      <c r="Q30" s="35"/>
      <c r="R30" s="35"/>
      <c r="S30" s="35"/>
      <c r="T30" s="35"/>
      <c r="U30" s="35"/>
      <c r="V30" s="35"/>
      <c r="W30" s="246">
        <f>ROUND(BC54, 2)</f>
        <v>0</v>
      </c>
      <c r="X30" s="212"/>
      <c r="Y30" s="212"/>
      <c r="Z30" s="212"/>
      <c r="AA30" s="212"/>
      <c r="AB30" s="212"/>
      <c r="AC30" s="212"/>
      <c r="AD30" s="212"/>
      <c r="AE30" s="212"/>
      <c r="AF30" s="35"/>
      <c r="AG30" s="35"/>
      <c r="AH30" s="35"/>
      <c r="AI30" s="35"/>
      <c r="AJ30" s="35"/>
      <c r="AK30" s="246">
        <f>ROUND(AY54, 2)</f>
        <v>0</v>
      </c>
      <c r="AL30" s="212"/>
      <c r="AM30" s="212"/>
      <c r="AN30" s="212"/>
      <c r="AO30" s="212"/>
      <c r="AP30" s="35"/>
      <c r="AQ30" s="35"/>
      <c r="AR30" s="36"/>
      <c r="BG30" s="248"/>
    </row>
    <row r="31" spans="2:71" s="2" customFormat="1" ht="14.45" hidden="1" customHeight="1">
      <c r="B31" s="34"/>
      <c r="C31" s="35"/>
      <c r="D31" s="35"/>
      <c r="E31" s="35"/>
      <c r="F31" s="25" t="s">
        <v>41</v>
      </c>
      <c r="G31" s="35"/>
      <c r="H31" s="35"/>
      <c r="I31" s="35"/>
      <c r="J31" s="35"/>
      <c r="K31" s="35"/>
      <c r="L31" s="211">
        <v>0.21</v>
      </c>
      <c r="M31" s="212"/>
      <c r="N31" s="212"/>
      <c r="O31" s="212"/>
      <c r="P31" s="212"/>
      <c r="Q31" s="35"/>
      <c r="R31" s="35"/>
      <c r="S31" s="35"/>
      <c r="T31" s="35"/>
      <c r="U31" s="35"/>
      <c r="V31" s="35"/>
      <c r="W31" s="246">
        <f>ROUND(BD54, 2)</f>
        <v>0</v>
      </c>
      <c r="X31" s="212"/>
      <c r="Y31" s="212"/>
      <c r="Z31" s="212"/>
      <c r="AA31" s="212"/>
      <c r="AB31" s="212"/>
      <c r="AC31" s="212"/>
      <c r="AD31" s="212"/>
      <c r="AE31" s="212"/>
      <c r="AF31" s="35"/>
      <c r="AG31" s="35"/>
      <c r="AH31" s="35"/>
      <c r="AI31" s="35"/>
      <c r="AJ31" s="35"/>
      <c r="AK31" s="246">
        <v>0</v>
      </c>
      <c r="AL31" s="212"/>
      <c r="AM31" s="212"/>
      <c r="AN31" s="212"/>
      <c r="AO31" s="212"/>
      <c r="AP31" s="35"/>
      <c r="AQ31" s="35"/>
      <c r="AR31" s="36"/>
      <c r="BG31" s="248"/>
    </row>
    <row r="32" spans="2:71" s="2" customFormat="1" ht="14.45" hidden="1" customHeight="1">
      <c r="B32" s="34"/>
      <c r="C32" s="35"/>
      <c r="D32" s="35"/>
      <c r="E32" s="35"/>
      <c r="F32" s="25" t="s">
        <v>42</v>
      </c>
      <c r="G32" s="35"/>
      <c r="H32" s="35"/>
      <c r="I32" s="35"/>
      <c r="J32" s="35"/>
      <c r="K32" s="35"/>
      <c r="L32" s="211">
        <v>0.15</v>
      </c>
      <c r="M32" s="212"/>
      <c r="N32" s="212"/>
      <c r="O32" s="212"/>
      <c r="P32" s="212"/>
      <c r="Q32" s="35"/>
      <c r="R32" s="35"/>
      <c r="S32" s="35"/>
      <c r="T32" s="35"/>
      <c r="U32" s="35"/>
      <c r="V32" s="35"/>
      <c r="W32" s="246">
        <f>ROUND(BE54, 2)</f>
        <v>0</v>
      </c>
      <c r="X32" s="212"/>
      <c r="Y32" s="212"/>
      <c r="Z32" s="212"/>
      <c r="AA32" s="212"/>
      <c r="AB32" s="212"/>
      <c r="AC32" s="212"/>
      <c r="AD32" s="212"/>
      <c r="AE32" s="212"/>
      <c r="AF32" s="35"/>
      <c r="AG32" s="35"/>
      <c r="AH32" s="35"/>
      <c r="AI32" s="35"/>
      <c r="AJ32" s="35"/>
      <c r="AK32" s="246">
        <v>0</v>
      </c>
      <c r="AL32" s="212"/>
      <c r="AM32" s="212"/>
      <c r="AN32" s="212"/>
      <c r="AO32" s="212"/>
      <c r="AP32" s="35"/>
      <c r="AQ32" s="35"/>
      <c r="AR32" s="36"/>
      <c r="BG32" s="248"/>
    </row>
    <row r="33" spans="2:59" s="2" customFormat="1" ht="14.45" hidden="1" customHeight="1">
      <c r="B33" s="34"/>
      <c r="C33" s="35"/>
      <c r="D33" s="35"/>
      <c r="E33" s="35"/>
      <c r="F33" s="25" t="s">
        <v>43</v>
      </c>
      <c r="G33" s="35"/>
      <c r="H33" s="35"/>
      <c r="I33" s="35"/>
      <c r="J33" s="35"/>
      <c r="K33" s="35"/>
      <c r="L33" s="211">
        <v>0</v>
      </c>
      <c r="M33" s="212"/>
      <c r="N33" s="212"/>
      <c r="O33" s="212"/>
      <c r="P33" s="212"/>
      <c r="Q33" s="35"/>
      <c r="R33" s="35"/>
      <c r="S33" s="35"/>
      <c r="T33" s="35"/>
      <c r="U33" s="35"/>
      <c r="V33" s="35"/>
      <c r="W33" s="246">
        <f>ROUND(BF54, 2)</f>
        <v>0</v>
      </c>
      <c r="X33" s="212"/>
      <c r="Y33" s="212"/>
      <c r="Z33" s="212"/>
      <c r="AA33" s="212"/>
      <c r="AB33" s="212"/>
      <c r="AC33" s="212"/>
      <c r="AD33" s="212"/>
      <c r="AE33" s="212"/>
      <c r="AF33" s="35"/>
      <c r="AG33" s="35"/>
      <c r="AH33" s="35"/>
      <c r="AI33" s="35"/>
      <c r="AJ33" s="35"/>
      <c r="AK33" s="246">
        <v>0</v>
      </c>
      <c r="AL33" s="212"/>
      <c r="AM33" s="212"/>
      <c r="AN33" s="212"/>
      <c r="AO33" s="212"/>
      <c r="AP33" s="35"/>
      <c r="AQ33" s="35"/>
      <c r="AR33" s="36"/>
      <c r="BG33" s="248"/>
    </row>
    <row r="34" spans="2:59" s="1" customFormat="1" ht="6.95" customHeight="1">
      <c r="B34" s="29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3"/>
      <c r="BG34" s="248"/>
    </row>
    <row r="35" spans="2:59" s="1" customFormat="1" ht="25.9" customHeight="1">
      <c r="B35" s="29"/>
      <c r="C35" s="37"/>
      <c r="D35" s="38" t="s">
        <v>44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45</v>
      </c>
      <c r="U35" s="39"/>
      <c r="V35" s="39"/>
      <c r="W35" s="39"/>
      <c r="X35" s="223" t="s">
        <v>46</v>
      </c>
      <c r="Y35" s="224"/>
      <c r="Z35" s="224"/>
      <c r="AA35" s="224"/>
      <c r="AB35" s="224"/>
      <c r="AC35" s="39"/>
      <c r="AD35" s="39"/>
      <c r="AE35" s="39"/>
      <c r="AF35" s="39"/>
      <c r="AG35" s="39"/>
      <c r="AH35" s="39"/>
      <c r="AI35" s="39"/>
      <c r="AJ35" s="39"/>
      <c r="AK35" s="225">
        <f>SUM(AK26:AK33)</f>
        <v>0</v>
      </c>
      <c r="AL35" s="224"/>
      <c r="AM35" s="224"/>
      <c r="AN35" s="224"/>
      <c r="AO35" s="226"/>
      <c r="AP35" s="37"/>
      <c r="AQ35" s="37"/>
      <c r="AR35" s="33"/>
    </row>
    <row r="36" spans="2:59" s="1" customFormat="1" ht="6.95" customHeight="1">
      <c r="B36" s="29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3"/>
    </row>
    <row r="37" spans="2:59" s="1" customFormat="1" ht="6.95" customHeight="1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3"/>
    </row>
    <row r="41" spans="2:59" s="1" customFormat="1" ht="6.95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3"/>
    </row>
    <row r="42" spans="2:59" s="1" customFormat="1" ht="24.95" customHeight="1">
      <c r="B42" s="29"/>
      <c r="C42" s="19" t="s">
        <v>47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3"/>
    </row>
    <row r="43" spans="2:59" s="1" customFormat="1" ht="6.95" customHeight="1">
      <c r="B43" s="29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3"/>
    </row>
    <row r="44" spans="2:59" s="1" customFormat="1" ht="12" customHeight="1">
      <c r="B44" s="29"/>
      <c r="C44" s="25" t="s">
        <v>14</v>
      </c>
      <c r="D44" s="30"/>
      <c r="E44" s="30"/>
      <c r="F44" s="30"/>
      <c r="G44" s="30"/>
      <c r="H44" s="30"/>
      <c r="I44" s="30"/>
      <c r="J44" s="30"/>
      <c r="K44" s="30"/>
      <c r="L44" s="30" t="str">
        <f>K5</f>
        <v>18004-1</v>
      </c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3"/>
    </row>
    <row r="45" spans="2:59" s="3" customFormat="1" ht="36.950000000000003" customHeight="1">
      <c r="B45" s="45"/>
      <c r="C45" s="46" t="s">
        <v>17</v>
      </c>
      <c r="D45" s="47"/>
      <c r="E45" s="47"/>
      <c r="F45" s="47"/>
      <c r="G45" s="47"/>
      <c r="H45" s="47"/>
      <c r="I45" s="47"/>
      <c r="J45" s="47"/>
      <c r="K45" s="47"/>
      <c r="L45" s="230" t="str">
        <f>K6</f>
        <v>Výměna veřejného osvětlení v ul. Bezručova, Chomutov</v>
      </c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31"/>
      <c r="Z45" s="231"/>
      <c r="AA45" s="231"/>
      <c r="AB45" s="231"/>
      <c r="AC45" s="231"/>
      <c r="AD45" s="231"/>
      <c r="AE45" s="231"/>
      <c r="AF45" s="231"/>
      <c r="AG45" s="231"/>
      <c r="AH45" s="231"/>
      <c r="AI45" s="231"/>
      <c r="AJ45" s="231"/>
      <c r="AK45" s="231"/>
      <c r="AL45" s="231"/>
      <c r="AM45" s="231"/>
      <c r="AN45" s="231"/>
      <c r="AO45" s="231"/>
      <c r="AP45" s="47"/>
      <c r="AQ45" s="47"/>
      <c r="AR45" s="48"/>
    </row>
    <row r="46" spans="2:59" s="1" customFormat="1" ht="6.95" customHeight="1">
      <c r="B46" s="29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3"/>
    </row>
    <row r="47" spans="2:59" s="1" customFormat="1" ht="12" customHeight="1">
      <c r="B47" s="29"/>
      <c r="C47" s="25" t="s">
        <v>21</v>
      </c>
      <c r="D47" s="30"/>
      <c r="E47" s="30"/>
      <c r="F47" s="30"/>
      <c r="G47" s="30"/>
      <c r="H47" s="30"/>
      <c r="I47" s="30"/>
      <c r="J47" s="30"/>
      <c r="K47" s="30"/>
      <c r="L47" s="49" t="str">
        <f>IF(K8="","",K8)</f>
        <v>Chomutov</v>
      </c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25" t="s">
        <v>23</v>
      </c>
      <c r="AJ47" s="30"/>
      <c r="AK47" s="30"/>
      <c r="AL47" s="30"/>
      <c r="AM47" s="232" t="str">
        <f>IF(AN8= "","",AN8)</f>
        <v>29. 11. 2018</v>
      </c>
      <c r="AN47" s="232"/>
      <c r="AO47" s="30"/>
      <c r="AP47" s="30"/>
      <c r="AQ47" s="30"/>
      <c r="AR47" s="33"/>
    </row>
    <row r="48" spans="2:59" s="1" customFormat="1" ht="6.95" customHeight="1">
      <c r="B48" s="29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3"/>
    </row>
    <row r="49" spans="1:91" s="1" customFormat="1" ht="13.7" customHeight="1">
      <c r="B49" s="29"/>
      <c r="C49" s="25" t="s">
        <v>25</v>
      </c>
      <c r="D49" s="30"/>
      <c r="E49" s="30"/>
      <c r="F49" s="30"/>
      <c r="G49" s="30"/>
      <c r="H49" s="30"/>
      <c r="I49" s="30"/>
      <c r="J49" s="30"/>
      <c r="K49" s="30"/>
      <c r="L49" s="30" t="str">
        <f>IF(E11= "","",E11)</f>
        <v xml:space="preserve"> </v>
      </c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25" t="s">
        <v>31</v>
      </c>
      <c r="AJ49" s="30"/>
      <c r="AK49" s="30"/>
      <c r="AL49" s="30"/>
      <c r="AM49" s="228" t="str">
        <f>IF(E17="","",E17)</f>
        <v xml:space="preserve"> </v>
      </c>
      <c r="AN49" s="229"/>
      <c r="AO49" s="229"/>
      <c r="AP49" s="229"/>
      <c r="AQ49" s="30"/>
      <c r="AR49" s="33"/>
      <c r="AS49" s="233" t="s">
        <v>48</v>
      </c>
      <c r="AT49" s="234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1"/>
    </row>
    <row r="50" spans="1:91" s="1" customFormat="1" ht="13.7" customHeight="1">
      <c r="B50" s="29"/>
      <c r="C50" s="25" t="s">
        <v>29</v>
      </c>
      <c r="D50" s="30"/>
      <c r="E50" s="30"/>
      <c r="F50" s="30"/>
      <c r="G50" s="30"/>
      <c r="H50" s="30"/>
      <c r="I50" s="30"/>
      <c r="J50" s="30"/>
      <c r="K50" s="30"/>
      <c r="L50" s="30" t="str">
        <f>IF(E14= "Vyplň údaj","",E14)</f>
        <v/>
      </c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25" t="s">
        <v>32</v>
      </c>
      <c r="AJ50" s="30"/>
      <c r="AK50" s="30"/>
      <c r="AL50" s="30"/>
      <c r="AM50" s="228" t="str">
        <f>IF(E20="","",E20)</f>
        <v xml:space="preserve"> </v>
      </c>
      <c r="AN50" s="229"/>
      <c r="AO50" s="229"/>
      <c r="AP50" s="229"/>
      <c r="AQ50" s="30"/>
      <c r="AR50" s="33"/>
      <c r="AS50" s="235"/>
      <c r="AT50" s="236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3"/>
    </row>
    <row r="51" spans="1:91" s="1" customFormat="1" ht="10.9" customHeight="1">
      <c r="B51" s="29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3"/>
      <c r="AS51" s="237"/>
      <c r="AT51" s="238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5"/>
    </row>
    <row r="52" spans="1:91" s="1" customFormat="1" ht="29.25" customHeight="1">
      <c r="B52" s="29"/>
      <c r="C52" s="213" t="s">
        <v>49</v>
      </c>
      <c r="D52" s="214"/>
      <c r="E52" s="214"/>
      <c r="F52" s="214"/>
      <c r="G52" s="214"/>
      <c r="H52" s="56"/>
      <c r="I52" s="215" t="s">
        <v>50</v>
      </c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6" t="s">
        <v>51</v>
      </c>
      <c r="AH52" s="214"/>
      <c r="AI52" s="214"/>
      <c r="AJ52" s="214"/>
      <c r="AK52" s="214"/>
      <c r="AL52" s="214"/>
      <c r="AM52" s="214"/>
      <c r="AN52" s="215" t="s">
        <v>52</v>
      </c>
      <c r="AO52" s="214"/>
      <c r="AP52" s="217"/>
      <c r="AQ52" s="57" t="s">
        <v>53</v>
      </c>
      <c r="AR52" s="33"/>
      <c r="AS52" s="58" t="s">
        <v>54</v>
      </c>
      <c r="AT52" s="59" t="s">
        <v>55</v>
      </c>
      <c r="AU52" s="59" t="s">
        <v>56</v>
      </c>
      <c r="AV52" s="59" t="s">
        <v>57</v>
      </c>
      <c r="AW52" s="59" t="s">
        <v>58</v>
      </c>
      <c r="AX52" s="59" t="s">
        <v>59</v>
      </c>
      <c r="AY52" s="59" t="s">
        <v>60</v>
      </c>
      <c r="AZ52" s="59" t="s">
        <v>61</v>
      </c>
      <c r="BA52" s="59" t="s">
        <v>62</v>
      </c>
      <c r="BB52" s="59" t="s">
        <v>63</v>
      </c>
      <c r="BC52" s="59" t="s">
        <v>64</v>
      </c>
      <c r="BD52" s="59" t="s">
        <v>65</v>
      </c>
      <c r="BE52" s="59" t="s">
        <v>66</v>
      </c>
      <c r="BF52" s="60" t="s">
        <v>67</v>
      </c>
    </row>
    <row r="53" spans="1:91" s="1" customFormat="1" ht="10.9" customHeight="1">
      <c r="B53" s="29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3"/>
      <c r="AS53" s="61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3"/>
    </row>
    <row r="54" spans="1:91" s="4" customFormat="1" ht="32.450000000000003" customHeight="1">
      <c r="B54" s="64"/>
      <c r="C54" s="65" t="s">
        <v>68</v>
      </c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221">
        <f>ROUND(AG55,2)</f>
        <v>0</v>
      </c>
      <c r="AH54" s="221"/>
      <c r="AI54" s="221"/>
      <c r="AJ54" s="221"/>
      <c r="AK54" s="221"/>
      <c r="AL54" s="221"/>
      <c r="AM54" s="221"/>
      <c r="AN54" s="222">
        <f>SUM(AG54,AV54)</f>
        <v>0</v>
      </c>
      <c r="AO54" s="222"/>
      <c r="AP54" s="222"/>
      <c r="AQ54" s="68" t="s">
        <v>1</v>
      </c>
      <c r="AR54" s="69"/>
      <c r="AS54" s="70">
        <f>ROUND(AS55,2)</f>
        <v>0</v>
      </c>
      <c r="AT54" s="71">
        <f>ROUND(AT55,2)</f>
        <v>0</v>
      </c>
      <c r="AU54" s="72">
        <f>ROUND(AU55,2)</f>
        <v>0</v>
      </c>
      <c r="AV54" s="72">
        <f>ROUND(SUM(AX54:AY54),2)</f>
        <v>0</v>
      </c>
      <c r="AW54" s="73">
        <f>ROUND(AW55,5)</f>
        <v>0</v>
      </c>
      <c r="AX54" s="72">
        <f>ROUND(BB54*L29,2)</f>
        <v>0</v>
      </c>
      <c r="AY54" s="72">
        <f>ROUND(BC54*L30,2)</f>
        <v>0</v>
      </c>
      <c r="AZ54" s="72">
        <f>ROUND(BD54*L29,2)</f>
        <v>0</v>
      </c>
      <c r="BA54" s="72">
        <f>ROUND(BE54*L30,2)</f>
        <v>0</v>
      </c>
      <c r="BB54" s="72">
        <f>ROUND(BB55,2)</f>
        <v>0</v>
      </c>
      <c r="BC54" s="72">
        <f>ROUND(BC55,2)</f>
        <v>0</v>
      </c>
      <c r="BD54" s="72">
        <f>ROUND(BD55,2)</f>
        <v>0</v>
      </c>
      <c r="BE54" s="72">
        <f>ROUND(BE55,2)</f>
        <v>0</v>
      </c>
      <c r="BF54" s="74">
        <f>ROUND(BF55,2)</f>
        <v>0</v>
      </c>
      <c r="BS54" s="75" t="s">
        <v>69</v>
      </c>
      <c r="BT54" s="75" t="s">
        <v>70</v>
      </c>
      <c r="BU54" s="76" t="s">
        <v>71</v>
      </c>
      <c r="BV54" s="75" t="s">
        <v>72</v>
      </c>
      <c r="BW54" s="75" t="s">
        <v>6</v>
      </c>
      <c r="BX54" s="75" t="s">
        <v>73</v>
      </c>
      <c r="CL54" s="75" t="s">
        <v>1</v>
      </c>
    </row>
    <row r="55" spans="1:91" s="5" customFormat="1" ht="27" customHeight="1">
      <c r="A55" s="77" t="s">
        <v>74</v>
      </c>
      <c r="B55" s="78"/>
      <c r="C55" s="79"/>
      <c r="D55" s="220" t="s">
        <v>75</v>
      </c>
      <c r="E55" s="220"/>
      <c r="F55" s="220"/>
      <c r="G55" s="220"/>
      <c r="H55" s="220"/>
      <c r="I55" s="80"/>
      <c r="J55" s="220" t="s">
        <v>76</v>
      </c>
      <c r="K55" s="220"/>
      <c r="L55" s="220"/>
      <c r="M55" s="220"/>
      <c r="N55" s="220"/>
      <c r="O55" s="220"/>
      <c r="P55" s="220"/>
      <c r="Q55" s="220"/>
      <c r="R55" s="220"/>
      <c r="S55" s="220"/>
      <c r="T55" s="220"/>
      <c r="U55" s="220"/>
      <c r="V55" s="220"/>
      <c r="W55" s="220"/>
      <c r="X55" s="220"/>
      <c r="Y55" s="220"/>
      <c r="Z55" s="220"/>
      <c r="AA55" s="220"/>
      <c r="AB55" s="220"/>
      <c r="AC55" s="220"/>
      <c r="AD55" s="220"/>
      <c r="AE55" s="220"/>
      <c r="AF55" s="220"/>
      <c r="AG55" s="218">
        <f>'18004-vo - Veřejné osvětlení'!K32</f>
        <v>0</v>
      </c>
      <c r="AH55" s="219"/>
      <c r="AI55" s="219"/>
      <c r="AJ55" s="219"/>
      <c r="AK55" s="219"/>
      <c r="AL55" s="219"/>
      <c r="AM55" s="219"/>
      <c r="AN55" s="218">
        <f>SUM(AG55,AV55)</f>
        <v>0</v>
      </c>
      <c r="AO55" s="219"/>
      <c r="AP55" s="219"/>
      <c r="AQ55" s="81" t="s">
        <v>77</v>
      </c>
      <c r="AR55" s="82"/>
      <c r="AS55" s="83">
        <f>'18004-vo - Veřejné osvětlení'!K30</f>
        <v>0</v>
      </c>
      <c r="AT55" s="84">
        <f>'18004-vo - Veřejné osvětlení'!K31</f>
        <v>0</v>
      </c>
      <c r="AU55" s="84">
        <v>0</v>
      </c>
      <c r="AV55" s="84">
        <f>ROUND(SUM(AX55:AY55),2)</f>
        <v>0</v>
      </c>
      <c r="AW55" s="85">
        <f>'18004-vo - Veřejné osvětlení'!T91</f>
        <v>0</v>
      </c>
      <c r="AX55" s="84">
        <f>'18004-vo - Veřejné osvětlení'!K35</f>
        <v>0</v>
      </c>
      <c r="AY55" s="84">
        <f>'18004-vo - Veřejné osvětlení'!K36</f>
        <v>0</v>
      </c>
      <c r="AZ55" s="84">
        <f>'18004-vo - Veřejné osvětlení'!K37</f>
        <v>0</v>
      </c>
      <c r="BA55" s="84">
        <f>'18004-vo - Veřejné osvětlení'!K38</f>
        <v>0</v>
      </c>
      <c r="BB55" s="84">
        <f>'18004-vo - Veřejné osvětlení'!F35</f>
        <v>0</v>
      </c>
      <c r="BC55" s="84">
        <f>'18004-vo - Veřejné osvětlení'!F36</f>
        <v>0</v>
      </c>
      <c r="BD55" s="84">
        <f>'18004-vo - Veřejné osvětlení'!F37</f>
        <v>0</v>
      </c>
      <c r="BE55" s="84">
        <f>'18004-vo - Veřejné osvětlení'!F38</f>
        <v>0</v>
      </c>
      <c r="BF55" s="86">
        <f>'18004-vo - Veřejné osvětlení'!F39</f>
        <v>0</v>
      </c>
      <c r="BT55" s="87" t="s">
        <v>78</v>
      </c>
      <c r="BV55" s="87" t="s">
        <v>72</v>
      </c>
      <c r="BW55" s="87" t="s">
        <v>79</v>
      </c>
      <c r="BX55" s="87" t="s">
        <v>6</v>
      </c>
      <c r="CL55" s="87" t="s">
        <v>1</v>
      </c>
      <c r="CM55" s="87" t="s">
        <v>80</v>
      </c>
    </row>
    <row r="56" spans="1:91" s="1" customFormat="1" ht="30" customHeight="1">
      <c r="B56" s="29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3"/>
    </row>
    <row r="57" spans="1:91" s="1" customFormat="1" ht="6.95" customHeight="1"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33"/>
    </row>
  </sheetData>
  <sheetProtection algorithmName="SHA-512" hashValue="49elSesgncuHARKVoInuBsHyvMR0DblYXShv7XWVXpYGClD5Ts+okOvng0PL10gunl7PutPGZhAhd4AwKWSRRw==" saltValue="TTk0sIjLUxOe6Onfbzh2JHVN0s4OaNXLmmcJBSE54KiPR+zZ08JiA9SEhaHyv2S3kAiA8OthVW83/k6HWvHb+w==" spinCount="100000" sheet="1" objects="1" scenarios="1" formatColumns="0" formatRows="0"/>
  <mergeCells count="42">
    <mergeCell ref="BG5:BG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AK35:AO35"/>
    <mergeCell ref="AR2:BG2"/>
    <mergeCell ref="AM50:AP50"/>
    <mergeCell ref="L45:AO45"/>
    <mergeCell ref="AM47:AN47"/>
    <mergeCell ref="AM49:AP49"/>
    <mergeCell ref="AS49:AT51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30:P30"/>
    <mergeCell ref="L31:P31"/>
    <mergeCell ref="L32:P32"/>
    <mergeCell ref="L33:P33"/>
    <mergeCell ref="C52:G52"/>
    <mergeCell ref="I52:AF52"/>
    <mergeCell ref="X35:AB35"/>
  </mergeCells>
  <hyperlinks>
    <hyperlink ref="A55" location="'18004-vo - Veřejné osvětlení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324"/>
  <sheetViews>
    <sheetView showGridLines="0" tabSelected="1" topLeftCell="A304" workbookViewId="0">
      <selection activeCell="I317" sqref="I317:I320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10" width="23.5" style="88" customWidth="1"/>
    <col min="11" max="11" width="23.5" customWidth="1"/>
    <col min="12" max="12" width="15.5" customWidth="1"/>
    <col min="13" max="13" width="9.33203125" customWidth="1"/>
    <col min="14" max="14" width="10.83203125" hidden="1" customWidth="1"/>
    <col min="15" max="15" width="9.33203125" hidden="1"/>
    <col min="16" max="24" width="14.1640625" hidden="1" customWidth="1"/>
    <col min="25" max="25" width="12.33203125" hidden="1" customWidth="1"/>
    <col min="26" max="26" width="16.33203125" customWidth="1"/>
    <col min="27" max="27" width="12.33203125" customWidth="1"/>
    <col min="28" max="28" width="1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T2" s="13" t="s">
        <v>79</v>
      </c>
    </row>
    <row r="3" spans="2:46" ht="6.95" customHeight="1">
      <c r="B3" s="89"/>
      <c r="C3" s="90"/>
      <c r="D3" s="90"/>
      <c r="E3" s="90"/>
      <c r="F3" s="90"/>
      <c r="G3" s="90"/>
      <c r="H3" s="90"/>
      <c r="I3" s="91"/>
      <c r="J3" s="91"/>
      <c r="K3" s="90"/>
      <c r="L3" s="90"/>
      <c r="M3" s="16"/>
      <c r="AT3" s="13" t="s">
        <v>80</v>
      </c>
    </row>
    <row r="4" spans="2:46" ht="24.95" customHeight="1">
      <c r="B4" s="16"/>
      <c r="D4" s="92" t="s">
        <v>81</v>
      </c>
      <c r="M4" s="16"/>
      <c r="N4" s="20" t="s">
        <v>11</v>
      </c>
      <c r="AT4" s="13" t="s">
        <v>4</v>
      </c>
    </row>
    <row r="5" spans="2:46" ht="6.95" customHeight="1">
      <c r="B5" s="16"/>
      <c r="M5" s="16"/>
    </row>
    <row r="6" spans="2:46" ht="12" customHeight="1">
      <c r="B6" s="16"/>
      <c r="D6" s="93" t="s">
        <v>17</v>
      </c>
      <c r="M6" s="16"/>
    </row>
    <row r="7" spans="2:46" ht="16.5" customHeight="1">
      <c r="B7" s="16"/>
      <c r="E7" s="253" t="str">
        <f>'Rekapitulace stavby'!K6</f>
        <v>Výměna veřejného osvětlení v ul. Bezručova, Chomutov</v>
      </c>
      <c r="F7" s="254"/>
      <c r="G7" s="254"/>
      <c r="H7" s="254"/>
      <c r="M7" s="16"/>
    </row>
    <row r="8" spans="2:46" s="1" customFormat="1" ht="12" customHeight="1">
      <c r="B8" s="33"/>
      <c r="D8" s="93" t="s">
        <v>82</v>
      </c>
      <c r="I8" s="94"/>
      <c r="J8" s="94"/>
      <c r="M8" s="33"/>
    </row>
    <row r="9" spans="2:46" s="1" customFormat="1" ht="36.950000000000003" customHeight="1">
      <c r="B9" s="33"/>
      <c r="E9" s="255" t="s">
        <v>83</v>
      </c>
      <c r="F9" s="256"/>
      <c r="G9" s="256"/>
      <c r="H9" s="256"/>
      <c r="I9" s="94"/>
      <c r="J9" s="94"/>
      <c r="M9" s="33"/>
    </row>
    <row r="10" spans="2:46" s="1" customFormat="1">
      <c r="B10" s="33"/>
      <c r="I10" s="94"/>
      <c r="J10" s="94"/>
      <c r="M10" s="33"/>
    </row>
    <row r="11" spans="2:46" s="1" customFormat="1" ht="12" customHeight="1">
      <c r="B11" s="33"/>
      <c r="D11" s="93" t="s">
        <v>19</v>
      </c>
      <c r="F11" s="13" t="s">
        <v>1</v>
      </c>
      <c r="I11" s="95" t="s">
        <v>20</v>
      </c>
      <c r="J11" s="96" t="s">
        <v>1</v>
      </c>
      <c r="M11" s="33"/>
    </row>
    <row r="12" spans="2:46" s="1" customFormat="1" ht="12" customHeight="1">
      <c r="B12" s="33"/>
      <c r="D12" s="93" t="s">
        <v>21</v>
      </c>
      <c r="F12" s="13" t="s">
        <v>22</v>
      </c>
      <c r="I12" s="95" t="s">
        <v>23</v>
      </c>
      <c r="J12" s="97" t="str">
        <f>'Rekapitulace stavby'!AN8</f>
        <v>29. 11. 2018</v>
      </c>
      <c r="M12" s="33"/>
    </row>
    <row r="13" spans="2:46" s="1" customFormat="1" ht="10.9" customHeight="1">
      <c r="B13" s="33"/>
      <c r="I13" s="94"/>
      <c r="J13" s="94"/>
      <c r="M13" s="33"/>
    </row>
    <row r="14" spans="2:46" s="1" customFormat="1" ht="12" customHeight="1">
      <c r="B14" s="33"/>
      <c r="D14" s="93" t="s">
        <v>25</v>
      </c>
      <c r="I14" s="95" t="s">
        <v>26</v>
      </c>
      <c r="J14" s="96" t="str">
        <f>IF('Rekapitulace stavby'!AN10="","",'Rekapitulace stavby'!AN10)</f>
        <v/>
      </c>
      <c r="M14" s="33"/>
    </row>
    <row r="15" spans="2:46" s="1" customFormat="1" ht="18" customHeight="1">
      <c r="B15" s="33"/>
      <c r="E15" s="13" t="str">
        <f>IF('Rekapitulace stavby'!E11="","",'Rekapitulace stavby'!E11)</f>
        <v xml:space="preserve"> </v>
      </c>
      <c r="I15" s="95" t="s">
        <v>28</v>
      </c>
      <c r="J15" s="96" t="str">
        <f>IF('Rekapitulace stavby'!AN11="","",'Rekapitulace stavby'!AN11)</f>
        <v/>
      </c>
      <c r="M15" s="33"/>
    </row>
    <row r="16" spans="2:46" s="1" customFormat="1" ht="6.95" customHeight="1">
      <c r="B16" s="33"/>
      <c r="I16" s="94"/>
      <c r="J16" s="94"/>
      <c r="M16" s="33"/>
    </row>
    <row r="17" spans="2:13" s="1" customFormat="1" ht="12" customHeight="1">
      <c r="B17" s="33"/>
      <c r="D17" s="93" t="s">
        <v>29</v>
      </c>
      <c r="I17" s="95" t="s">
        <v>26</v>
      </c>
      <c r="J17" s="26" t="str">
        <f>'Rekapitulace stavby'!AN13</f>
        <v>Vyplň údaj</v>
      </c>
      <c r="M17" s="33"/>
    </row>
    <row r="18" spans="2:13" s="1" customFormat="1" ht="18" customHeight="1">
      <c r="B18" s="33"/>
      <c r="E18" s="257" t="str">
        <f>'Rekapitulace stavby'!E14</f>
        <v>Vyplň údaj</v>
      </c>
      <c r="F18" s="258"/>
      <c r="G18" s="258"/>
      <c r="H18" s="258"/>
      <c r="I18" s="95" t="s">
        <v>28</v>
      </c>
      <c r="J18" s="26" t="str">
        <f>'Rekapitulace stavby'!AN14</f>
        <v>Vyplň údaj</v>
      </c>
      <c r="M18" s="33"/>
    </row>
    <row r="19" spans="2:13" s="1" customFormat="1" ht="6.95" customHeight="1">
      <c r="B19" s="33"/>
      <c r="I19" s="94"/>
      <c r="J19" s="94"/>
      <c r="M19" s="33"/>
    </row>
    <row r="20" spans="2:13" s="1" customFormat="1" ht="12" customHeight="1">
      <c r="B20" s="33"/>
      <c r="D20" s="93" t="s">
        <v>31</v>
      </c>
      <c r="I20" s="95" t="s">
        <v>26</v>
      </c>
      <c r="J20" s="96" t="str">
        <f>IF('Rekapitulace stavby'!AN16="","",'Rekapitulace stavby'!AN16)</f>
        <v/>
      </c>
      <c r="M20" s="33"/>
    </row>
    <row r="21" spans="2:13" s="1" customFormat="1" ht="18" customHeight="1">
      <c r="B21" s="33"/>
      <c r="E21" s="13" t="str">
        <f>IF('Rekapitulace stavby'!E17="","",'Rekapitulace stavby'!E17)</f>
        <v xml:space="preserve"> </v>
      </c>
      <c r="I21" s="95" t="s">
        <v>28</v>
      </c>
      <c r="J21" s="96" t="str">
        <f>IF('Rekapitulace stavby'!AN17="","",'Rekapitulace stavby'!AN17)</f>
        <v/>
      </c>
      <c r="M21" s="33"/>
    </row>
    <row r="22" spans="2:13" s="1" customFormat="1" ht="6.95" customHeight="1">
      <c r="B22" s="33"/>
      <c r="I22" s="94"/>
      <c r="J22" s="94"/>
      <c r="M22" s="33"/>
    </row>
    <row r="23" spans="2:13" s="1" customFormat="1" ht="12" customHeight="1">
      <c r="B23" s="33"/>
      <c r="D23" s="93" t="s">
        <v>32</v>
      </c>
      <c r="I23" s="95" t="s">
        <v>26</v>
      </c>
      <c r="J23" s="96" t="s">
        <v>1</v>
      </c>
      <c r="M23" s="33"/>
    </row>
    <row r="24" spans="2:13" s="1" customFormat="1" ht="18" customHeight="1">
      <c r="B24" s="33"/>
      <c r="E24" s="13" t="s">
        <v>84</v>
      </c>
      <c r="I24" s="95" t="s">
        <v>28</v>
      </c>
      <c r="J24" s="96" t="s">
        <v>1</v>
      </c>
      <c r="M24" s="33"/>
    </row>
    <row r="25" spans="2:13" s="1" customFormat="1" ht="6.95" customHeight="1">
      <c r="B25" s="33"/>
      <c r="I25" s="94"/>
      <c r="J25" s="94"/>
      <c r="M25" s="33"/>
    </row>
    <row r="26" spans="2:13" s="1" customFormat="1" ht="12" customHeight="1">
      <c r="B26" s="33"/>
      <c r="D26" s="93" t="s">
        <v>33</v>
      </c>
      <c r="I26" s="94"/>
      <c r="J26" s="94"/>
      <c r="M26" s="33"/>
    </row>
    <row r="27" spans="2:13" s="6" customFormat="1" ht="16.5" customHeight="1">
      <c r="B27" s="98"/>
      <c r="E27" s="259" t="s">
        <v>1</v>
      </c>
      <c r="F27" s="259"/>
      <c r="G27" s="259"/>
      <c r="H27" s="259"/>
      <c r="I27" s="99"/>
      <c r="J27" s="99"/>
      <c r="M27" s="98"/>
    </row>
    <row r="28" spans="2:13" s="1" customFormat="1" ht="6.95" customHeight="1">
      <c r="B28" s="33"/>
      <c r="I28" s="94"/>
      <c r="J28" s="94"/>
      <c r="M28" s="33"/>
    </row>
    <row r="29" spans="2:13" s="1" customFormat="1" ht="6.95" customHeight="1">
      <c r="B29" s="33"/>
      <c r="D29" s="50"/>
      <c r="E29" s="50"/>
      <c r="F29" s="50"/>
      <c r="G29" s="50"/>
      <c r="H29" s="50"/>
      <c r="I29" s="100"/>
      <c r="J29" s="100"/>
      <c r="K29" s="50"/>
      <c r="L29" s="50"/>
      <c r="M29" s="33"/>
    </row>
    <row r="30" spans="2:13" s="1" customFormat="1">
      <c r="B30" s="33"/>
      <c r="E30" s="93" t="s">
        <v>85</v>
      </c>
      <c r="I30" s="94"/>
      <c r="J30" s="94"/>
      <c r="K30" s="101">
        <f>I61</f>
        <v>0</v>
      </c>
      <c r="M30" s="33"/>
    </row>
    <row r="31" spans="2:13" s="1" customFormat="1">
      <c r="B31" s="33"/>
      <c r="E31" s="93" t="s">
        <v>86</v>
      </c>
      <c r="I31" s="94"/>
      <c r="J31" s="94"/>
      <c r="K31" s="101">
        <f>J61</f>
        <v>0</v>
      </c>
      <c r="M31" s="33"/>
    </row>
    <row r="32" spans="2:13" s="1" customFormat="1" ht="25.35" customHeight="1">
      <c r="B32" s="33"/>
      <c r="D32" s="102" t="s">
        <v>34</v>
      </c>
      <c r="I32" s="94"/>
      <c r="J32" s="94"/>
      <c r="K32" s="103">
        <f>ROUND(K91, 2)</f>
        <v>0</v>
      </c>
      <c r="M32" s="33"/>
    </row>
    <row r="33" spans="2:13" s="1" customFormat="1" ht="6.95" customHeight="1">
      <c r="B33" s="33"/>
      <c r="D33" s="50"/>
      <c r="E33" s="50"/>
      <c r="F33" s="50"/>
      <c r="G33" s="50"/>
      <c r="H33" s="50"/>
      <c r="I33" s="100"/>
      <c r="J33" s="100"/>
      <c r="K33" s="50"/>
      <c r="L33" s="50"/>
      <c r="M33" s="33"/>
    </row>
    <row r="34" spans="2:13" s="1" customFormat="1" ht="14.45" customHeight="1">
      <c r="B34" s="33"/>
      <c r="F34" s="104" t="s">
        <v>36</v>
      </c>
      <c r="I34" s="105" t="s">
        <v>35</v>
      </c>
      <c r="J34" s="94"/>
      <c r="K34" s="104" t="s">
        <v>37</v>
      </c>
      <c r="M34" s="33"/>
    </row>
    <row r="35" spans="2:13" s="1" customFormat="1" ht="14.45" customHeight="1">
      <c r="B35" s="33"/>
      <c r="D35" s="93" t="s">
        <v>38</v>
      </c>
      <c r="E35" s="93" t="s">
        <v>39</v>
      </c>
      <c r="F35" s="101">
        <f>ROUND((SUM(BE91:BE323)),  2)</f>
        <v>0</v>
      </c>
      <c r="I35" s="106">
        <v>0.21</v>
      </c>
      <c r="J35" s="94"/>
      <c r="K35" s="101">
        <f>ROUND(((SUM(BE91:BE323))*I35),  2)</f>
        <v>0</v>
      </c>
      <c r="M35" s="33"/>
    </row>
    <row r="36" spans="2:13" s="1" customFormat="1" ht="14.45" customHeight="1">
      <c r="B36" s="33"/>
      <c r="E36" s="93" t="s">
        <v>40</v>
      </c>
      <c r="F36" s="101">
        <f>ROUND((SUM(BF91:BF323)),  2)</f>
        <v>0</v>
      </c>
      <c r="I36" s="106">
        <v>0.15</v>
      </c>
      <c r="J36" s="94"/>
      <c r="K36" s="101">
        <f>ROUND(((SUM(BF91:BF323))*I36),  2)</f>
        <v>0</v>
      </c>
      <c r="M36" s="33"/>
    </row>
    <row r="37" spans="2:13" s="1" customFormat="1" ht="14.45" hidden="1" customHeight="1">
      <c r="B37" s="33"/>
      <c r="E37" s="93" t="s">
        <v>41</v>
      </c>
      <c r="F37" s="101">
        <f>ROUND((SUM(BG91:BG323)),  2)</f>
        <v>0</v>
      </c>
      <c r="I37" s="106">
        <v>0.21</v>
      </c>
      <c r="J37" s="94"/>
      <c r="K37" s="101">
        <f>0</f>
        <v>0</v>
      </c>
      <c r="M37" s="33"/>
    </row>
    <row r="38" spans="2:13" s="1" customFormat="1" ht="14.45" hidden="1" customHeight="1">
      <c r="B38" s="33"/>
      <c r="E38" s="93" t="s">
        <v>42</v>
      </c>
      <c r="F38" s="101">
        <f>ROUND((SUM(BH91:BH323)),  2)</f>
        <v>0</v>
      </c>
      <c r="I38" s="106">
        <v>0.15</v>
      </c>
      <c r="J38" s="94"/>
      <c r="K38" s="101">
        <f>0</f>
        <v>0</v>
      </c>
      <c r="M38" s="33"/>
    </row>
    <row r="39" spans="2:13" s="1" customFormat="1" ht="14.45" hidden="1" customHeight="1">
      <c r="B39" s="33"/>
      <c r="E39" s="93" t="s">
        <v>43</v>
      </c>
      <c r="F39" s="101">
        <f>ROUND((SUM(BI91:BI323)),  2)</f>
        <v>0</v>
      </c>
      <c r="I39" s="106">
        <v>0</v>
      </c>
      <c r="J39" s="94"/>
      <c r="K39" s="101">
        <f>0</f>
        <v>0</v>
      </c>
      <c r="M39" s="33"/>
    </row>
    <row r="40" spans="2:13" s="1" customFormat="1" ht="6.95" customHeight="1">
      <c r="B40" s="33"/>
      <c r="I40" s="94"/>
      <c r="J40" s="94"/>
      <c r="M40" s="33"/>
    </row>
    <row r="41" spans="2:13" s="1" customFormat="1" ht="25.35" customHeight="1">
      <c r="B41" s="33"/>
      <c r="C41" s="107"/>
      <c r="D41" s="108" t="s">
        <v>44</v>
      </c>
      <c r="E41" s="109"/>
      <c r="F41" s="109"/>
      <c r="G41" s="110" t="s">
        <v>45</v>
      </c>
      <c r="H41" s="111" t="s">
        <v>46</v>
      </c>
      <c r="I41" s="112"/>
      <c r="J41" s="112"/>
      <c r="K41" s="113">
        <f>SUM(K32:K39)</f>
        <v>0</v>
      </c>
      <c r="L41" s="114"/>
      <c r="M41" s="33"/>
    </row>
    <row r="42" spans="2:13" s="1" customFormat="1" ht="14.45" customHeight="1">
      <c r="B42" s="115"/>
      <c r="C42" s="116"/>
      <c r="D42" s="116"/>
      <c r="E42" s="116"/>
      <c r="F42" s="116"/>
      <c r="G42" s="116"/>
      <c r="H42" s="116"/>
      <c r="I42" s="117"/>
      <c r="J42" s="117"/>
      <c r="K42" s="116"/>
      <c r="L42" s="116"/>
      <c r="M42" s="33"/>
    </row>
    <row r="46" spans="2:13" s="1" customFormat="1" ht="6.95" customHeight="1">
      <c r="B46" s="118"/>
      <c r="C46" s="119"/>
      <c r="D46" s="119"/>
      <c r="E46" s="119"/>
      <c r="F46" s="119"/>
      <c r="G46" s="119"/>
      <c r="H46" s="119"/>
      <c r="I46" s="120"/>
      <c r="J46" s="120"/>
      <c r="K46" s="119"/>
      <c r="L46" s="119"/>
      <c r="M46" s="33"/>
    </row>
    <row r="47" spans="2:13" s="1" customFormat="1" ht="24.95" customHeight="1">
      <c r="B47" s="29"/>
      <c r="C47" s="19" t="s">
        <v>87</v>
      </c>
      <c r="D47" s="30"/>
      <c r="E47" s="30"/>
      <c r="F47" s="30"/>
      <c r="G47" s="30"/>
      <c r="H47" s="30"/>
      <c r="I47" s="94"/>
      <c r="J47" s="94"/>
      <c r="K47" s="30"/>
      <c r="L47" s="30"/>
      <c r="M47" s="33"/>
    </row>
    <row r="48" spans="2:13" s="1" customFormat="1" ht="6.95" customHeight="1">
      <c r="B48" s="29"/>
      <c r="C48" s="30"/>
      <c r="D48" s="30"/>
      <c r="E48" s="30"/>
      <c r="F48" s="30"/>
      <c r="G48" s="30"/>
      <c r="H48" s="30"/>
      <c r="I48" s="94"/>
      <c r="J48" s="94"/>
      <c r="K48" s="30"/>
      <c r="L48" s="30"/>
      <c r="M48" s="33"/>
    </row>
    <row r="49" spans="2:47" s="1" customFormat="1" ht="12" customHeight="1">
      <c r="B49" s="29"/>
      <c r="C49" s="25" t="s">
        <v>17</v>
      </c>
      <c r="D49" s="30"/>
      <c r="E49" s="30"/>
      <c r="F49" s="30"/>
      <c r="G49" s="30"/>
      <c r="H49" s="30"/>
      <c r="I49" s="94"/>
      <c r="J49" s="94"/>
      <c r="K49" s="30"/>
      <c r="L49" s="30"/>
      <c r="M49" s="33"/>
    </row>
    <row r="50" spans="2:47" s="1" customFormat="1" ht="16.5" customHeight="1">
      <c r="B50" s="29"/>
      <c r="C50" s="30"/>
      <c r="D50" s="30"/>
      <c r="E50" s="251" t="str">
        <f>E7</f>
        <v>Výměna veřejného osvětlení v ul. Bezručova, Chomutov</v>
      </c>
      <c r="F50" s="252"/>
      <c r="G50" s="252"/>
      <c r="H50" s="252"/>
      <c r="I50" s="94"/>
      <c r="J50" s="94"/>
      <c r="K50" s="30"/>
      <c r="L50" s="30"/>
      <c r="M50" s="33"/>
    </row>
    <row r="51" spans="2:47" s="1" customFormat="1" ht="12" customHeight="1">
      <c r="B51" s="29"/>
      <c r="C51" s="25" t="s">
        <v>82</v>
      </c>
      <c r="D51" s="30"/>
      <c r="E51" s="30"/>
      <c r="F51" s="30"/>
      <c r="G51" s="30"/>
      <c r="H51" s="30"/>
      <c r="I51" s="94"/>
      <c r="J51" s="94"/>
      <c r="K51" s="30"/>
      <c r="L51" s="30"/>
      <c r="M51" s="33"/>
    </row>
    <row r="52" spans="2:47" s="1" customFormat="1" ht="16.5" customHeight="1">
      <c r="B52" s="29"/>
      <c r="C52" s="30"/>
      <c r="D52" s="30"/>
      <c r="E52" s="230" t="str">
        <f>E9</f>
        <v>18004-vo - Veřejné osvětlení</v>
      </c>
      <c r="F52" s="229"/>
      <c r="G52" s="229"/>
      <c r="H52" s="229"/>
      <c r="I52" s="94"/>
      <c r="J52" s="94"/>
      <c r="K52" s="30"/>
      <c r="L52" s="30"/>
      <c r="M52" s="33"/>
    </row>
    <row r="53" spans="2:47" s="1" customFormat="1" ht="6.95" customHeight="1">
      <c r="B53" s="29"/>
      <c r="C53" s="30"/>
      <c r="D53" s="30"/>
      <c r="E53" s="30"/>
      <c r="F53" s="30"/>
      <c r="G53" s="30"/>
      <c r="H53" s="30"/>
      <c r="I53" s="94"/>
      <c r="J53" s="94"/>
      <c r="K53" s="30"/>
      <c r="L53" s="30"/>
      <c r="M53" s="33"/>
    </row>
    <row r="54" spans="2:47" s="1" customFormat="1" ht="12" customHeight="1">
      <c r="B54" s="29"/>
      <c r="C54" s="25" t="s">
        <v>21</v>
      </c>
      <c r="D54" s="30"/>
      <c r="E54" s="30"/>
      <c r="F54" s="23" t="str">
        <f>F12</f>
        <v>Chomutov</v>
      </c>
      <c r="G54" s="30"/>
      <c r="H54" s="30"/>
      <c r="I54" s="95" t="s">
        <v>23</v>
      </c>
      <c r="J54" s="97" t="str">
        <f>IF(J12="","",J12)</f>
        <v>29. 11. 2018</v>
      </c>
      <c r="K54" s="30"/>
      <c r="L54" s="30"/>
      <c r="M54" s="33"/>
    </row>
    <row r="55" spans="2:47" s="1" customFormat="1" ht="6.95" customHeight="1">
      <c r="B55" s="29"/>
      <c r="C55" s="30"/>
      <c r="D55" s="30"/>
      <c r="E55" s="30"/>
      <c r="F55" s="30"/>
      <c r="G55" s="30"/>
      <c r="H55" s="30"/>
      <c r="I55" s="94"/>
      <c r="J55" s="94"/>
      <c r="K55" s="30"/>
      <c r="L55" s="30"/>
      <c r="M55" s="33"/>
    </row>
    <row r="56" spans="2:47" s="1" customFormat="1" ht="13.7" customHeight="1">
      <c r="B56" s="29"/>
      <c r="C56" s="25" t="s">
        <v>25</v>
      </c>
      <c r="D56" s="30"/>
      <c r="E56" s="30"/>
      <c r="F56" s="23" t="str">
        <f>E15</f>
        <v xml:space="preserve"> </v>
      </c>
      <c r="G56" s="30"/>
      <c r="H56" s="30"/>
      <c r="I56" s="95" t="s">
        <v>31</v>
      </c>
      <c r="J56" s="121" t="str">
        <f>E21</f>
        <v xml:space="preserve"> </v>
      </c>
      <c r="K56" s="30"/>
      <c r="L56" s="30"/>
      <c r="M56" s="33"/>
    </row>
    <row r="57" spans="2:47" s="1" customFormat="1" ht="13.7" customHeight="1">
      <c r="B57" s="29"/>
      <c r="C57" s="25" t="s">
        <v>29</v>
      </c>
      <c r="D57" s="30"/>
      <c r="E57" s="30"/>
      <c r="F57" s="23" t="str">
        <f>IF(E18="","",E18)</f>
        <v>Vyplň údaj</v>
      </c>
      <c r="G57" s="30"/>
      <c r="H57" s="30"/>
      <c r="I57" s="95" t="s">
        <v>32</v>
      </c>
      <c r="J57" s="121" t="str">
        <f>E24</f>
        <v>Ing. Ivan Menhard</v>
      </c>
      <c r="K57" s="30"/>
      <c r="L57" s="30"/>
      <c r="M57" s="33"/>
    </row>
    <row r="58" spans="2:47" s="1" customFormat="1" ht="10.35" customHeight="1">
      <c r="B58" s="29"/>
      <c r="C58" s="30"/>
      <c r="D58" s="30"/>
      <c r="E58" s="30"/>
      <c r="F58" s="30"/>
      <c r="G58" s="30"/>
      <c r="H58" s="30"/>
      <c r="I58" s="94"/>
      <c r="J58" s="94"/>
      <c r="K58" s="30"/>
      <c r="L58" s="30"/>
      <c r="M58" s="33"/>
    </row>
    <row r="59" spans="2:47" s="1" customFormat="1" ht="29.25" customHeight="1">
      <c r="B59" s="29"/>
      <c r="C59" s="122" t="s">
        <v>88</v>
      </c>
      <c r="D59" s="123"/>
      <c r="E59" s="123"/>
      <c r="F59" s="123"/>
      <c r="G59" s="123"/>
      <c r="H59" s="123"/>
      <c r="I59" s="124" t="s">
        <v>89</v>
      </c>
      <c r="J59" s="124" t="s">
        <v>90</v>
      </c>
      <c r="K59" s="125" t="s">
        <v>91</v>
      </c>
      <c r="L59" s="123"/>
      <c r="M59" s="33"/>
    </row>
    <row r="60" spans="2:47" s="1" customFormat="1" ht="10.35" customHeight="1">
      <c r="B60" s="29"/>
      <c r="C60" s="30"/>
      <c r="D60" s="30"/>
      <c r="E60" s="30"/>
      <c r="F60" s="30"/>
      <c r="G60" s="30"/>
      <c r="H60" s="30"/>
      <c r="I60" s="94"/>
      <c r="J60" s="94"/>
      <c r="K60" s="30"/>
      <c r="L60" s="30"/>
      <c r="M60" s="33"/>
    </row>
    <row r="61" spans="2:47" s="1" customFormat="1" ht="22.9" customHeight="1">
      <c r="B61" s="29"/>
      <c r="C61" s="126" t="s">
        <v>92</v>
      </c>
      <c r="D61" s="30"/>
      <c r="E61" s="30"/>
      <c r="F61" s="30"/>
      <c r="G61" s="30"/>
      <c r="H61" s="30"/>
      <c r="I61" s="127">
        <f t="shared" ref="I61:J63" si="0">Q91</f>
        <v>0</v>
      </c>
      <c r="J61" s="127">
        <f t="shared" si="0"/>
        <v>0</v>
      </c>
      <c r="K61" s="67">
        <f>K91</f>
        <v>0</v>
      </c>
      <c r="L61" s="30"/>
      <c r="M61" s="33"/>
      <c r="AU61" s="13" t="s">
        <v>93</v>
      </c>
    </row>
    <row r="62" spans="2:47" s="7" customFormat="1" ht="24.95" customHeight="1">
      <c r="B62" s="128"/>
      <c r="C62" s="129"/>
      <c r="D62" s="130" t="s">
        <v>94</v>
      </c>
      <c r="E62" s="131"/>
      <c r="F62" s="131"/>
      <c r="G62" s="131"/>
      <c r="H62" s="131"/>
      <c r="I62" s="132">
        <f t="shared" si="0"/>
        <v>0</v>
      </c>
      <c r="J62" s="132">
        <f t="shared" si="0"/>
        <v>0</v>
      </c>
      <c r="K62" s="133">
        <f>K92</f>
        <v>0</v>
      </c>
      <c r="L62" s="129"/>
      <c r="M62" s="134"/>
    </row>
    <row r="63" spans="2:47" s="8" customFormat="1" ht="19.899999999999999" customHeight="1">
      <c r="B63" s="135"/>
      <c r="C63" s="136"/>
      <c r="D63" s="137" t="s">
        <v>95</v>
      </c>
      <c r="E63" s="138"/>
      <c r="F63" s="138"/>
      <c r="G63" s="138"/>
      <c r="H63" s="138"/>
      <c r="I63" s="139">
        <f t="shared" si="0"/>
        <v>0</v>
      </c>
      <c r="J63" s="139">
        <f t="shared" si="0"/>
        <v>0</v>
      </c>
      <c r="K63" s="140">
        <f>K93</f>
        <v>0</v>
      </c>
      <c r="L63" s="136"/>
      <c r="M63" s="141"/>
    </row>
    <row r="64" spans="2:47" s="7" customFormat="1" ht="24.95" customHeight="1">
      <c r="B64" s="128"/>
      <c r="C64" s="129"/>
      <c r="D64" s="130" t="s">
        <v>96</v>
      </c>
      <c r="E64" s="131"/>
      <c r="F64" s="131"/>
      <c r="G64" s="131"/>
      <c r="H64" s="131"/>
      <c r="I64" s="132">
        <f>Q143</f>
        <v>0</v>
      </c>
      <c r="J64" s="132">
        <f>R143</f>
        <v>0</v>
      </c>
      <c r="K64" s="133">
        <f>K143</f>
        <v>0</v>
      </c>
      <c r="L64" s="129"/>
      <c r="M64" s="134"/>
    </row>
    <row r="65" spans="2:13" s="8" customFormat="1" ht="19.899999999999999" customHeight="1">
      <c r="B65" s="135"/>
      <c r="C65" s="136"/>
      <c r="D65" s="137" t="s">
        <v>97</v>
      </c>
      <c r="E65" s="138"/>
      <c r="F65" s="138"/>
      <c r="G65" s="138"/>
      <c r="H65" s="138"/>
      <c r="I65" s="139">
        <f>Q144</f>
        <v>0</v>
      </c>
      <c r="J65" s="139">
        <f>R144</f>
        <v>0</v>
      </c>
      <c r="K65" s="140">
        <f>K144</f>
        <v>0</v>
      </c>
      <c r="L65" s="136"/>
      <c r="M65" s="141"/>
    </row>
    <row r="66" spans="2:13" s="8" customFormat="1" ht="19.899999999999999" customHeight="1">
      <c r="B66" s="135"/>
      <c r="C66" s="136"/>
      <c r="D66" s="137" t="s">
        <v>98</v>
      </c>
      <c r="E66" s="138"/>
      <c r="F66" s="138"/>
      <c r="G66" s="138"/>
      <c r="H66" s="138"/>
      <c r="I66" s="139">
        <f>Q197</f>
        <v>0</v>
      </c>
      <c r="J66" s="139">
        <f>R197</f>
        <v>0</v>
      </c>
      <c r="K66" s="140">
        <f>K197</f>
        <v>0</v>
      </c>
      <c r="L66" s="136"/>
      <c r="M66" s="141"/>
    </row>
    <row r="67" spans="2:13" s="7" customFormat="1" ht="24.95" customHeight="1">
      <c r="B67" s="128"/>
      <c r="C67" s="129"/>
      <c r="D67" s="130" t="s">
        <v>99</v>
      </c>
      <c r="E67" s="131"/>
      <c r="F67" s="131"/>
      <c r="G67" s="131"/>
      <c r="H67" s="131"/>
      <c r="I67" s="132">
        <f>Q305</f>
        <v>0</v>
      </c>
      <c r="J67" s="132">
        <f>R305</f>
        <v>0</v>
      </c>
      <c r="K67" s="133">
        <f>K305</f>
        <v>0</v>
      </c>
      <c r="L67" s="129"/>
      <c r="M67" s="134"/>
    </row>
    <row r="68" spans="2:13" s="8" customFormat="1" ht="19.899999999999999" customHeight="1">
      <c r="B68" s="135"/>
      <c r="C68" s="136"/>
      <c r="D68" s="137" t="s">
        <v>100</v>
      </c>
      <c r="E68" s="138"/>
      <c r="F68" s="138"/>
      <c r="G68" s="138"/>
      <c r="H68" s="138"/>
      <c r="I68" s="139">
        <f>Q306</f>
        <v>0</v>
      </c>
      <c r="J68" s="139">
        <f>R306</f>
        <v>0</v>
      </c>
      <c r="K68" s="140">
        <f>K306</f>
        <v>0</v>
      </c>
      <c r="L68" s="136"/>
      <c r="M68" s="141"/>
    </row>
    <row r="69" spans="2:13" s="8" customFormat="1" ht="19.899999999999999" customHeight="1">
      <c r="B69" s="135"/>
      <c r="C69" s="136"/>
      <c r="D69" s="137" t="s">
        <v>101</v>
      </c>
      <c r="E69" s="138"/>
      <c r="F69" s="138"/>
      <c r="G69" s="138"/>
      <c r="H69" s="138"/>
      <c r="I69" s="139">
        <f>Q313</f>
        <v>0</v>
      </c>
      <c r="J69" s="139">
        <f>R313</f>
        <v>0</v>
      </c>
      <c r="K69" s="140">
        <f>K313</f>
        <v>0</v>
      </c>
      <c r="L69" s="136"/>
      <c r="M69" s="141"/>
    </row>
    <row r="70" spans="2:13" s="8" customFormat="1" ht="19.899999999999999" customHeight="1">
      <c r="B70" s="135"/>
      <c r="C70" s="136"/>
      <c r="D70" s="137" t="s">
        <v>102</v>
      </c>
      <c r="E70" s="138"/>
      <c r="F70" s="138"/>
      <c r="G70" s="138"/>
      <c r="H70" s="138"/>
      <c r="I70" s="139">
        <f>Q316</f>
        <v>0</v>
      </c>
      <c r="J70" s="139">
        <f>R316</f>
        <v>0</v>
      </c>
      <c r="K70" s="140">
        <f>K316</f>
        <v>0</v>
      </c>
      <c r="L70" s="136"/>
      <c r="M70" s="141"/>
    </row>
    <row r="71" spans="2:13" s="8" customFormat="1" ht="19.899999999999999" customHeight="1">
      <c r="B71" s="135"/>
      <c r="C71" s="136"/>
      <c r="D71" s="137" t="s">
        <v>103</v>
      </c>
      <c r="E71" s="138"/>
      <c r="F71" s="138"/>
      <c r="G71" s="138"/>
      <c r="H71" s="138"/>
      <c r="I71" s="139">
        <f>Q319</f>
        <v>0</v>
      </c>
      <c r="J71" s="139">
        <f>R319</f>
        <v>0</v>
      </c>
      <c r="K71" s="140">
        <f>K319</f>
        <v>0</v>
      </c>
      <c r="L71" s="136"/>
      <c r="M71" s="141"/>
    </row>
    <row r="72" spans="2:13" s="1" customFormat="1" ht="21.75" customHeight="1">
      <c r="B72" s="29"/>
      <c r="C72" s="30"/>
      <c r="D72" s="30"/>
      <c r="E72" s="30"/>
      <c r="F72" s="30"/>
      <c r="G72" s="30"/>
      <c r="H72" s="30"/>
      <c r="I72" s="94"/>
      <c r="J72" s="94"/>
      <c r="K72" s="30"/>
      <c r="L72" s="30"/>
      <c r="M72" s="33"/>
    </row>
    <row r="73" spans="2:13" s="1" customFormat="1" ht="6.95" customHeight="1">
      <c r="B73" s="41"/>
      <c r="C73" s="42"/>
      <c r="D73" s="42"/>
      <c r="E73" s="42"/>
      <c r="F73" s="42"/>
      <c r="G73" s="42"/>
      <c r="H73" s="42"/>
      <c r="I73" s="117"/>
      <c r="J73" s="117"/>
      <c r="K73" s="42"/>
      <c r="L73" s="42"/>
      <c r="M73" s="33"/>
    </row>
    <row r="77" spans="2:13" s="1" customFormat="1" ht="6.95" customHeight="1">
      <c r="B77" s="43"/>
      <c r="C77" s="44"/>
      <c r="D77" s="44"/>
      <c r="E77" s="44"/>
      <c r="F77" s="44"/>
      <c r="G77" s="44"/>
      <c r="H77" s="44"/>
      <c r="I77" s="120"/>
      <c r="J77" s="120"/>
      <c r="K77" s="44"/>
      <c r="L77" s="44"/>
      <c r="M77" s="33"/>
    </row>
    <row r="78" spans="2:13" s="1" customFormat="1" ht="24.95" customHeight="1">
      <c r="B78" s="29"/>
      <c r="C78" s="19" t="s">
        <v>104</v>
      </c>
      <c r="D78" s="30"/>
      <c r="E78" s="30"/>
      <c r="F78" s="30"/>
      <c r="G78" s="30"/>
      <c r="H78" s="30"/>
      <c r="I78" s="94"/>
      <c r="J78" s="94"/>
      <c r="K78" s="30"/>
      <c r="L78" s="30"/>
      <c r="M78" s="33"/>
    </row>
    <row r="79" spans="2:13" s="1" customFormat="1" ht="6.95" customHeight="1">
      <c r="B79" s="29"/>
      <c r="C79" s="30"/>
      <c r="D79" s="30"/>
      <c r="E79" s="30"/>
      <c r="F79" s="30"/>
      <c r="G79" s="30"/>
      <c r="H79" s="30"/>
      <c r="I79" s="94"/>
      <c r="J79" s="94"/>
      <c r="K79" s="30"/>
      <c r="L79" s="30"/>
      <c r="M79" s="33"/>
    </row>
    <row r="80" spans="2:13" s="1" customFormat="1" ht="12" customHeight="1">
      <c r="B80" s="29"/>
      <c r="C80" s="25" t="s">
        <v>17</v>
      </c>
      <c r="D80" s="30"/>
      <c r="E80" s="30"/>
      <c r="F80" s="30"/>
      <c r="G80" s="30"/>
      <c r="H80" s="30"/>
      <c r="I80" s="94"/>
      <c r="J80" s="94"/>
      <c r="K80" s="30"/>
      <c r="L80" s="30"/>
      <c r="M80" s="33"/>
    </row>
    <row r="81" spans="2:65" s="1" customFormat="1" ht="16.5" customHeight="1">
      <c r="B81" s="29"/>
      <c r="C81" s="30"/>
      <c r="D81" s="30"/>
      <c r="E81" s="251" t="str">
        <f>E7</f>
        <v>Výměna veřejného osvětlení v ul. Bezručova, Chomutov</v>
      </c>
      <c r="F81" s="252"/>
      <c r="G81" s="252"/>
      <c r="H81" s="252"/>
      <c r="I81" s="94"/>
      <c r="J81" s="94"/>
      <c r="K81" s="30"/>
      <c r="L81" s="30"/>
      <c r="M81" s="33"/>
    </row>
    <row r="82" spans="2:65" s="1" customFormat="1" ht="12" customHeight="1">
      <c r="B82" s="29"/>
      <c r="C82" s="25" t="s">
        <v>82</v>
      </c>
      <c r="D82" s="30"/>
      <c r="E82" s="30"/>
      <c r="F82" s="30"/>
      <c r="G82" s="30"/>
      <c r="H82" s="30"/>
      <c r="I82" s="94"/>
      <c r="J82" s="94"/>
      <c r="K82" s="30"/>
      <c r="L82" s="30"/>
      <c r="M82" s="33"/>
    </row>
    <row r="83" spans="2:65" s="1" customFormat="1" ht="16.5" customHeight="1">
      <c r="B83" s="29"/>
      <c r="C83" s="30"/>
      <c r="D83" s="30"/>
      <c r="E83" s="230" t="str">
        <f>E9</f>
        <v>18004-vo - Veřejné osvětlení</v>
      </c>
      <c r="F83" s="229"/>
      <c r="G83" s="229"/>
      <c r="H83" s="229"/>
      <c r="I83" s="94"/>
      <c r="J83" s="94"/>
      <c r="K83" s="30"/>
      <c r="L83" s="30"/>
      <c r="M83" s="33"/>
    </row>
    <row r="84" spans="2:65" s="1" customFormat="1" ht="6.95" customHeight="1">
      <c r="B84" s="29"/>
      <c r="C84" s="30"/>
      <c r="D84" s="30"/>
      <c r="E84" s="30"/>
      <c r="F84" s="30"/>
      <c r="G84" s="30"/>
      <c r="H84" s="30"/>
      <c r="I84" s="94"/>
      <c r="J84" s="94"/>
      <c r="K84" s="30"/>
      <c r="L84" s="30"/>
      <c r="M84" s="33"/>
    </row>
    <row r="85" spans="2:65" s="1" customFormat="1" ht="12" customHeight="1">
      <c r="B85" s="29"/>
      <c r="C85" s="25" t="s">
        <v>21</v>
      </c>
      <c r="D85" s="30"/>
      <c r="E85" s="30"/>
      <c r="F85" s="23" t="str">
        <f>F12</f>
        <v>Chomutov</v>
      </c>
      <c r="G85" s="30"/>
      <c r="H85" s="30"/>
      <c r="I85" s="95" t="s">
        <v>23</v>
      </c>
      <c r="J85" s="97" t="str">
        <f>IF(J12="","",J12)</f>
        <v>29. 11. 2018</v>
      </c>
      <c r="K85" s="30"/>
      <c r="L85" s="30"/>
      <c r="M85" s="33"/>
    </row>
    <row r="86" spans="2:65" s="1" customFormat="1" ht="6.95" customHeight="1">
      <c r="B86" s="29"/>
      <c r="C86" s="30"/>
      <c r="D86" s="30"/>
      <c r="E86" s="30"/>
      <c r="F86" s="30"/>
      <c r="G86" s="30"/>
      <c r="H86" s="30"/>
      <c r="I86" s="94"/>
      <c r="J86" s="94"/>
      <c r="K86" s="30"/>
      <c r="L86" s="30"/>
      <c r="M86" s="33"/>
    </row>
    <row r="87" spans="2:65" s="1" customFormat="1" ht="13.7" customHeight="1">
      <c r="B87" s="29"/>
      <c r="C87" s="25" t="s">
        <v>25</v>
      </c>
      <c r="D87" s="30"/>
      <c r="E87" s="30"/>
      <c r="F87" s="23" t="str">
        <f>E15</f>
        <v xml:space="preserve"> </v>
      </c>
      <c r="G87" s="30"/>
      <c r="H87" s="30"/>
      <c r="I87" s="95" t="s">
        <v>31</v>
      </c>
      <c r="J87" s="121" t="str">
        <f>E21</f>
        <v xml:space="preserve"> </v>
      </c>
      <c r="K87" s="30"/>
      <c r="L87" s="30"/>
      <c r="M87" s="33"/>
    </row>
    <row r="88" spans="2:65" s="1" customFormat="1" ht="13.7" customHeight="1">
      <c r="B88" s="29"/>
      <c r="C88" s="25" t="s">
        <v>29</v>
      </c>
      <c r="D88" s="30"/>
      <c r="E88" s="30"/>
      <c r="F88" s="23" t="str">
        <f>IF(E18="","",E18)</f>
        <v>Vyplň údaj</v>
      </c>
      <c r="G88" s="30"/>
      <c r="H88" s="30"/>
      <c r="I88" s="95" t="s">
        <v>32</v>
      </c>
      <c r="J88" s="121" t="str">
        <f>E24</f>
        <v>Ing. Ivan Menhard</v>
      </c>
      <c r="K88" s="30"/>
      <c r="L88" s="30"/>
      <c r="M88" s="33"/>
    </row>
    <row r="89" spans="2:65" s="1" customFormat="1" ht="10.35" customHeight="1">
      <c r="B89" s="29"/>
      <c r="C89" s="30"/>
      <c r="D89" s="30"/>
      <c r="E89" s="30"/>
      <c r="F89" s="30"/>
      <c r="G89" s="30"/>
      <c r="H89" s="30"/>
      <c r="I89" s="94"/>
      <c r="J89" s="94"/>
      <c r="K89" s="30"/>
      <c r="L89" s="30"/>
      <c r="M89" s="33"/>
    </row>
    <row r="90" spans="2:65" s="9" customFormat="1" ht="29.25" customHeight="1">
      <c r="B90" s="142"/>
      <c r="C90" s="143" t="s">
        <v>105</v>
      </c>
      <c r="D90" s="144" t="s">
        <v>53</v>
      </c>
      <c r="E90" s="144" t="s">
        <v>49</v>
      </c>
      <c r="F90" s="144" t="s">
        <v>50</v>
      </c>
      <c r="G90" s="144" t="s">
        <v>106</v>
      </c>
      <c r="H90" s="144" t="s">
        <v>107</v>
      </c>
      <c r="I90" s="145" t="s">
        <v>108</v>
      </c>
      <c r="J90" s="145" t="s">
        <v>109</v>
      </c>
      <c r="K90" s="144" t="s">
        <v>91</v>
      </c>
      <c r="L90" s="146" t="s">
        <v>110</v>
      </c>
      <c r="M90" s="147"/>
      <c r="N90" s="58" t="s">
        <v>1</v>
      </c>
      <c r="O90" s="59" t="s">
        <v>38</v>
      </c>
      <c r="P90" s="59" t="s">
        <v>111</v>
      </c>
      <c r="Q90" s="59" t="s">
        <v>112</v>
      </c>
      <c r="R90" s="59" t="s">
        <v>113</v>
      </c>
      <c r="S90" s="59" t="s">
        <v>114</v>
      </c>
      <c r="T90" s="59" t="s">
        <v>115</v>
      </c>
      <c r="U90" s="59" t="s">
        <v>116</v>
      </c>
      <c r="V90" s="59" t="s">
        <v>117</v>
      </c>
      <c r="W90" s="59" t="s">
        <v>118</v>
      </c>
      <c r="X90" s="60" t="s">
        <v>119</v>
      </c>
    </row>
    <row r="91" spans="2:65" s="1" customFormat="1" ht="22.9" customHeight="1">
      <c r="B91" s="29"/>
      <c r="C91" s="65" t="s">
        <v>120</v>
      </c>
      <c r="D91" s="30"/>
      <c r="E91" s="30"/>
      <c r="F91" s="30"/>
      <c r="G91" s="30"/>
      <c r="H91" s="30"/>
      <c r="I91" s="94"/>
      <c r="J91" s="94"/>
      <c r="K91" s="148">
        <f>BK91</f>
        <v>0</v>
      </c>
      <c r="L91" s="30"/>
      <c r="M91" s="33"/>
      <c r="N91" s="61"/>
      <c r="O91" s="62"/>
      <c r="P91" s="62"/>
      <c r="Q91" s="149">
        <f>Q92+Q143+Q305</f>
        <v>0</v>
      </c>
      <c r="R91" s="149">
        <f>R92+R143+R305</f>
        <v>0</v>
      </c>
      <c r="S91" s="62"/>
      <c r="T91" s="150">
        <f>T92+T143+T305</f>
        <v>0</v>
      </c>
      <c r="U91" s="62"/>
      <c r="V91" s="150">
        <f>V92+V143+V305</f>
        <v>204.46543899999995</v>
      </c>
      <c r="W91" s="62"/>
      <c r="X91" s="151">
        <f>X92+X143+X305</f>
        <v>0</v>
      </c>
      <c r="AT91" s="13" t="s">
        <v>69</v>
      </c>
      <c r="AU91" s="13" t="s">
        <v>93</v>
      </c>
      <c r="BK91" s="152">
        <f>BK92+BK143+BK305</f>
        <v>0</v>
      </c>
    </row>
    <row r="92" spans="2:65" s="10" customFormat="1" ht="25.9" customHeight="1">
      <c r="B92" s="153"/>
      <c r="C92" s="154"/>
      <c r="D92" s="155" t="s">
        <v>69</v>
      </c>
      <c r="E92" s="156" t="s">
        <v>121</v>
      </c>
      <c r="F92" s="156" t="s">
        <v>122</v>
      </c>
      <c r="G92" s="154"/>
      <c r="H92" s="154"/>
      <c r="I92" s="157"/>
      <c r="J92" s="157"/>
      <c r="K92" s="158">
        <f>BK92</f>
        <v>0</v>
      </c>
      <c r="L92" s="154"/>
      <c r="M92" s="159"/>
      <c r="N92" s="160"/>
      <c r="O92" s="161"/>
      <c r="P92" s="161"/>
      <c r="Q92" s="162">
        <f>Q93</f>
        <v>0</v>
      </c>
      <c r="R92" s="162">
        <f>R93</f>
        <v>0</v>
      </c>
      <c r="S92" s="161"/>
      <c r="T92" s="163">
        <f>T93</f>
        <v>0</v>
      </c>
      <c r="U92" s="161"/>
      <c r="V92" s="163">
        <f>V93</f>
        <v>4.1804069999999998</v>
      </c>
      <c r="W92" s="161"/>
      <c r="X92" s="164">
        <f>X93</f>
        <v>0</v>
      </c>
      <c r="AR92" s="165" t="s">
        <v>80</v>
      </c>
      <c r="AT92" s="166" t="s">
        <v>69</v>
      </c>
      <c r="AU92" s="166" t="s">
        <v>70</v>
      </c>
      <c r="AY92" s="165" t="s">
        <v>123</v>
      </c>
      <c r="BK92" s="167">
        <f>BK93</f>
        <v>0</v>
      </c>
    </row>
    <row r="93" spans="2:65" s="10" customFormat="1" ht="22.9" customHeight="1">
      <c r="B93" s="153"/>
      <c r="C93" s="154"/>
      <c r="D93" s="155" t="s">
        <v>69</v>
      </c>
      <c r="E93" s="168" t="s">
        <v>124</v>
      </c>
      <c r="F93" s="168" t="s">
        <v>125</v>
      </c>
      <c r="G93" s="154"/>
      <c r="H93" s="154"/>
      <c r="I93" s="157"/>
      <c r="J93" s="157"/>
      <c r="K93" s="169">
        <f>BK93</f>
        <v>0</v>
      </c>
      <c r="L93" s="154"/>
      <c r="M93" s="159"/>
      <c r="N93" s="160"/>
      <c r="O93" s="161"/>
      <c r="P93" s="161"/>
      <c r="Q93" s="162">
        <f>SUM(Q94:Q142)</f>
        <v>0</v>
      </c>
      <c r="R93" s="162">
        <f>SUM(R94:R142)</f>
        <v>0</v>
      </c>
      <c r="S93" s="161"/>
      <c r="T93" s="163">
        <f>SUM(T94:T142)</f>
        <v>0</v>
      </c>
      <c r="U93" s="161"/>
      <c r="V93" s="163">
        <f>SUM(V94:V142)</f>
        <v>4.1804069999999998</v>
      </c>
      <c r="W93" s="161"/>
      <c r="X93" s="164">
        <f>SUM(X94:X142)</f>
        <v>0</v>
      </c>
      <c r="AR93" s="165" t="s">
        <v>80</v>
      </c>
      <c r="AT93" s="166" t="s">
        <v>69</v>
      </c>
      <c r="AU93" s="166" t="s">
        <v>78</v>
      </c>
      <c r="AY93" s="165" t="s">
        <v>123</v>
      </c>
      <c r="BK93" s="167">
        <f>SUM(BK94:BK142)</f>
        <v>0</v>
      </c>
    </row>
    <row r="94" spans="2:65" s="1" customFormat="1" ht="16.5" customHeight="1">
      <c r="B94" s="29"/>
      <c r="C94" s="170" t="s">
        <v>78</v>
      </c>
      <c r="D94" s="170" t="s">
        <v>126</v>
      </c>
      <c r="E94" s="171" t="s">
        <v>127</v>
      </c>
      <c r="F94" s="172" t="s">
        <v>128</v>
      </c>
      <c r="G94" s="173" t="s">
        <v>129</v>
      </c>
      <c r="H94" s="174">
        <v>700</v>
      </c>
      <c r="I94" s="175"/>
      <c r="J94" s="175"/>
      <c r="K94" s="176">
        <f>ROUND(P94*H94,2)</f>
        <v>0</v>
      </c>
      <c r="L94" s="172" t="s">
        <v>130</v>
      </c>
      <c r="M94" s="33"/>
      <c r="N94" s="177" t="s">
        <v>1</v>
      </c>
      <c r="O94" s="178" t="s">
        <v>39</v>
      </c>
      <c r="P94" s="179">
        <f>I94+J94</f>
        <v>0</v>
      </c>
      <c r="Q94" s="179">
        <f>ROUND(I94*H94,2)</f>
        <v>0</v>
      </c>
      <c r="R94" s="179">
        <f>ROUND(J94*H94,2)</f>
        <v>0</v>
      </c>
      <c r="S94" s="54"/>
      <c r="T94" s="180">
        <f>S94*H94</f>
        <v>0</v>
      </c>
      <c r="U94" s="180">
        <v>0</v>
      </c>
      <c r="V94" s="180">
        <f>U94*H94</f>
        <v>0</v>
      </c>
      <c r="W94" s="180">
        <v>0</v>
      </c>
      <c r="X94" s="181">
        <f>W94*H94</f>
        <v>0</v>
      </c>
      <c r="AR94" s="13" t="s">
        <v>131</v>
      </c>
      <c r="AT94" s="13" t="s">
        <v>126</v>
      </c>
      <c r="AU94" s="13" t="s">
        <v>80</v>
      </c>
      <c r="AY94" s="13" t="s">
        <v>123</v>
      </c>
      <c r="BE94" s="182">
        <f>IF(O94="základní",K94,0)</f>
        <v>0</v>
      </c>
      <c r="BF94" s="182">
        <f>IF(O94="snížená",K94,0)</f>
        <v>0</v>
      </c>
      <c r="BG94" s="182">
        <f>IF(O94="zákl. přenesená",K94,0)</f>
        <v>0</v>
      </c>
      <c r="BH94" s="182">
        <f>IF(O94="sníž. přenesená",K94,0)</f>
        <v>0</v>
      </c>
      <c r="BI94" s="182">
        <f>IF(O94="nulová",K94,0)</f>
        <v>0</v>
      </c>
      <c r="BJ94" s="13" t="s">
        <v>78</v>
      </c>
      <c r="BK94" s="182">
        <f>ROUND(P94*H94,2)</f>
        <v>0</v>
      </c>
      <c r="BL94" s="13" t="s">
        <v>131</v>
      </c>
      <c r="BM94" s="13" t="s">
        <v>132</v>
      </c>
    </row>
    <row r="95" spans="2:65" s="1" customFormat="1" ht="19.5">
      <c r="B95" s="29"/>
      <c r="C95" s="30"/>
      <c r="D95" s="183" t="s">
        <v>133</v>
      </c>
      <c r="E95" s="30"/>
      <c r="F95" s="184" t="s">
        <v>134</v>
      </c>
      <c r="G95" s="30"/>
      <c r="H95" s="30"/>
      <c r="I95" s="94"/>
      <c r="J95" s="94"/>
      <c r="K95" s="30"/>
      <c r="L95" s="30"/>
      <c r="M95" s="33"/>
      <c r="N95" s="185"/>
      <c r="O95" s="54"/>
      <c r="P95" s="54"/>
      <c r="Q95" s="54"/>
      <c r="R95" s="54"/>
      <c r="S95" s="54"/>
      <c r="T95" s="54"/>
      <c r="U95" s="54"/>
      <c r="V95" s="54"/>
      <c r="W95" s="54"/>
      <c r="X95" s="55"/>
      <c r="AT95" s="13" t="s">
        <v>133</v>
      </c>
      <c r="AU95" s="13" t="s">
        <v>80</v>
      </c>
    </row>
    <row r="96" spans="2:65" s="1" customFormat="1" ht="16.5" customHeight="1">
      <c r="B96" s="29"/>
      <c r="C96" s="186" t="s">
        <v>80</v>
      </c>
      <c r="D96" s="186" t="s">
        <v>135</v>
      </c>
      <c r="E96" s="187" t="s">
        <v>136</v>
      </c>
      <c r="F96" s="188" t="s">
        <v>137</v>
      </c>
      <c r="G96" s="189" t="s">
        <v>129</v>
      </c>
      <c r="H96" s="190">
        <v>700</v>
      </c>
      <c r="I96" s="191"/>
      <c r="J96" s="192"/>
      <c r="K96" s="193">
        <f>ROUND(P96*H96,2)</f>
        <v>0</v>
      </c>
      <c r="L96" s="188" t="s">
        <v>130</v>
      </c>
      <c r="M96" s="194"/>
      <c r="N96" s="195" t="s">
        <v>1</v>
      </c>
      <c r="O96" s="178" t="s">
        <v>39</v>
      </c>
      <c r="P96" s="179">
        <f>I96+J96</f>
        <v>0</v>
      </c>
      <c r="Q96" s="179">
        <f>ROUND(I96*H96,2)</f>
        <v>0</v>
      </c>
      <c r="R96" s="179">
        <f>ROUND(J96*H96,2)</f>
        <v>0</v>
      </c>
      <c r="S96" s="54"/>
      <c r="T96" s="180">
        <f>S96*H96</f>
        <v>0</v>
      </c>
      <c r="U96" s="180">
        <v>1.2E-4</v>
      </c>
      <c r="V96" s="180">
        <f>U96*H96</f>
        <v>8.4000000000000005E-2</v>
      </c>
      <c r="W96" s="180">
        <v>0</v>
      </c>
      <c r="X96" s="181">
        <f>W96*H96</f>
        <v>0</v>
      </c>
      <c r="AR96" s="13" t="s">
        <v>138</v>
      </c>
      <c r="AT96" s="13" t="s">
        <v>135</v>
      </c>
      <c r="AU96" s="13" t="s">
        <v>80</v>
      </c>
      <c r="AY96" s="13" t="s">
        <v>123</v>
      </c>
      <c r="BE96" s="182">
        <f>IF(O96="základní",K96,0)</f>
        <v>0</v>
      </c>
      <c r="BF96" s="182">
        <f>IF(O96="snížená",K96,0)</f>
        <v>0</v>
      </c>
      <c r="BG96" s="182">
        <f>IF(O96="zákl. přenesená",K96,0)</f>
        <v>0</v>
      </c>
      <c r="BH96" s="182">
        <f>IF(O96="sníž. přenesená",K96,0)</f>
        <v>0</v>
      </c>
      <c r="BI96" s="182">
        <f>IF(O96="nulová",K96,0)</f>
        <v>0</v>
      </c>
      <c r="BJ96" s="13" t="s">
        <v>78</v>
      </c>
      <c r="BK96" s="182">
        <f>ROUND(P96*H96,2)</f>
        <v>0</v>
      </c>
      <c r="BL96" s="13" t="s">
        <v>138</v>
      </c>
      <c r="BM96" s="13" t="s">
        <v>139</v>
      </c>
    </row>
    <row r="97" spans="2:65" s="1" customFormat="1">
      <c r="B97" s="29"/>
      <c r="C97" s="30"/>
      <c r="D97" s="183" t="s">
        <v>133</v>
      </c>
      <c r="E97" s="30"/>
      <c r="F97" s="184" t="s">
        <v>137</v>
      </c>
      <c r="G97" s="30"/>
      <c r="H97" s="30"/>
      <c r="I97" s="94"/>
      <c r="J97" s="94"/>
      <c r="K97" s="30"/>
      <c r="L97" s="30"/>
      <c r="M97" s="33"/>
      <c r="N97" s="185"/>
      <c r="O97" s="54"/>
      <c r="P97" s="54"/>
      <c r="Q97" s="54"/>
      <c r="R97" s="54"/>
      <c r="S97" s="54"/>
      <c r="T97" s="54"/>
      <c r="U97" s="54"/>
      <c r="V97" s="54"/>
      <c r="W97" s="54"/>
      <c r="X97" s="55"/>
      <c r="AT97" s="13" t="s">
        <v>133</v>
      </c>
      <c r="AU97" s="13" t="s">
        <v>80</v>
      </c>
    </row>
    <row r="98" spans="2:65" s="1" customFormat="1" ht="19.5">
      <c r="B98" s="29"/>
      <c r="C98" s="30"/>
      <c r="D98" s="183" t="s">
        <v>140</v>
      </c>
      <c r="E98" s="30"/>
      <c r="F98" s="196" t="s">
        <v>141</v>
      </c>
      <c r="G98" s="30"/>
      <c r="H98" s="30"/>
      <c r="I98" s="94"/>
      <c r="J98" s="94"/>
      <c r="K98" s="30"/>
      <c r="L98" s="30"/>
      <c r="M98" s="33"/>
      <c r="N98" s="185"/>
      <c r="O98" s="54"/>
      <c r="P98" s="54"/>
      <c r="Q98" s="54"/>
      <c r="R98" s="54"/>
      <c r="S98" s="54"/>
      <c r="T98" s="54"/>
      <c r="U98" s="54"/>
      <c r="V98" s="54"/>
      <c r="W98" s="54"/>
      <c r="X98" s="55"/>
      <c r="AT98" s="13" t="s">
        <v>140</v>
      </c>
      <c r="AU98" s="13" t="s">
        <v>80</v>
      </c>
    </row>
    <row r="99" spans="2:65" s="1" customFormat="1" ht="16.5" customHeight="1">
      <c r="B99" s="29"/>
      <c r="C99" s="170" t="s">
        <v>142</v>
      </c>
      <c r="D99" s="170" t="s">
        <v>126</v>
      </c>
      <c r="E99" s="171" t="s">
        <v>143</v>
      </c>
      <c r="F99" s="172" t="s">
        <v>144</v>
      </c>
      <c r="G99" s="173" t="s">
        <v>129</v>
      </c>
      <c r="H99" s="174">
        <v>1600</v>
      </c>
      <c r="I99" s="175"/>
      <c r="J99" s="175"/>
      <c r="K99" s="176">
        <f>ROUND(P99*H99,2)</f>
        <v>0</v>
      </c>
      <c r="L99" s="172" t="s">
        <v>130</v>
      </c>
      <c r="M99" s="33"/>
      <c r="N99" s="177" t="s">
        <v>1</v>
      </c>
      <c r="O99" s="178" t="s">
        <v>39</v>
      </c>
      <c r="P99" s="179">
        <f>I99+J99</f>
        <v>0</v>
      </c>
      <c r="Q99" s="179">
        <f>ROUND(I99*H99,2)</f>
        <v>0</v>
      </c>
      <c r="R99" s="179">
        <f>ROUND(J99*H99,2)</f>
        <v>0</v>
      </c>
      <c r="S99" s="54"/>
      <c r="T99" s="180">
        <f>S99*H99</f>
        <v>0</v>
      </c>
      <c r="U99" s="180">
        <v>0</v>
      </c>
      <c r="V99" s="180">
        <f>U99*H99</f>
        <v>0</v>
      </c>
      <c r="W99" s="180">
        <v>0</v>
      </c>
      <c r="X99" s="181">
        <f>W99*H99</f>
        <v>0</v>
      </c>
      <c r="AR99" s="13" t="s">
        <v>131</v>
      </c>
      <c r="AT99" s="13" t="s">
        <v>126</v>
      </c>
      <c r="AU99" s="13" t="s">
        <v>80</v>
      </c>
      <c r="AY99" s="13" t="s">
        <v>123</v>
      </c>
      <c r="BE99" s="182">
        <f>IF(O99="základní",K99,0)</f>
        <v>0</v>
      </c>
      <c r="BF99" s="182">
        <f>IF(O99="snížená",K99,0)</f>
        <v>0</v>
      </c>
      <c r="BG99" s="182">
        <f>IF(O99="zákl. přenesená",K99,0)</f>
        <v>0</v>
      </c>
      <c r="BH99" s="182">
        <f>IF(O99="sníž. přenesená",K99,0)</f>
        <v>0</v>
      </c>
      <c r="BI99" s="182">
        <f>IF(O99="nulová",K99,0)</f>
        <v>0</v>
      </c>
      <c r="BJ99" s="13" t="s">
        <v>78</v>
      </c>
      <c r="BK99" s="182">
        <f>ROUND(P99*H99,2)</f>
        <v>0</v>
      </c>
      <c r="BL99" s="13" t="s">
        <v>131</v>
      </c>
      <c r="BM99" s="13" t="s">
        <v>145</v>
      </c>
    </row>
    <row r="100" spans="2:65" s="1" customFormat="1" ht="19.5">
      <c r="B100" s="29"/>
      <c r="C100" s="30"/>
      <c r="D100" s="183" t="s">
        <v>133</v>
      </c>
      <c r="E100" s="30"/>
      <c r="F100" s="184" t="s">
        <v>146</v>
      </c>
      <c r="G100" s="30"/>
      <c r="H100" s="30"/>
      <c r="I100" s="94"/>
      <c r="J100" s="94"/>
      <c r="K100" s="30"/>
      <c r="L100" s="30"/>
      <c r="M100" s="33"/>
      <c r="N100" s="185"/>
      <c r="O100" s="54"/>
      <c r="P100" s="54"/>
      <c r="Q100" s="54"/>
      <c r="R100" s="54"/>
      <c r="S100" s="54"/>
      <c r="T100" s="54"/>
      <c r="U100" s="54"/>
      <c r="V100" s="54"/>
      <c r="W100" s="54"/>
      <c r="X100" s="55"/>
      <c r="AT100" s="13" t="s">
        <v>133</v>
      </c>
      <c r="AU100" s="13" t="s">
        <v>80</v>
      </c>
    </row>
    <row r="101" spans="2:65" s="1" customFormat="1" ht="16.5" customHeight="1">
      <c r="B101" s="29"/>
      <c r="C101" s="186" t="s">
        <v>147</v>
      </c>
      <c r="D101" s="186" t="s">
        <v>135</v>
      </c>
      <c r="E101" s="187" t="s">
        <v>148</v>
      </c>
      <c r="F101" s="188" t="s">
        <v>149</v>
      </c>
      <c r="G101" s="189" t="s">
        <v>129</v>
      </c>
      <c r="H101" s="190">
        <v>1600</v>
      </c>
      <c r="I101" s="191"/>
      <c r="J101" s="192"/>
      <c r="K101" s="193">
        <f>ROUND(P101*H101,2)</f>
        <v>0</v>
      </c>
      <c r="L101" s="188" t="s">
        <v>130</v>
      </c>
      <c r="M101" s="194"/>
      <c r="N101" s="195" t="s">
        <v>1</v>
      </c>
      <c r="O101" s="178" t="s">
        <v>39</v>
      </c>
      <c r="P101" s="179">
        <f>I101+J101</f>
        <v>0</v>
      </c>
      <c r="Q101" s="179">
        <f>ROUND(I101*H101,2)</f>
        <v>0</v>
      </c>
      <c r="R101" s="179">
        <f>ROUND(J101*H101,2)</f>
        <v>0</v>
      </c>
      <c r="S101" s="54"/>
      <c r="T101" s="180">
        <f>S101*H101</f>
        <v>0</v>
      </c>
      <c r="U101" s="180">
        <v>8.9999999999999998E-4</v>
      </c>
      <c r="V101" s="180">
        <f>U101*H101</f>
        <v>1.44</v>
      </c>
      <c r="W101" s="180">
        <v>0</v>
      </c>
      <c r="X101" s="181">
        <f>W101*H101</f>
        <v>0</v>
      </c>
      <c r="AR101" s="13" t="s">
        <v>150</v>
      </c>
      <c r="AT101" s="13" t="s">
        <v>135</v>
      </c>
      <c r="AU101" s="13" t="s">
        <v>80</v>
      </c>
      <c r="AY101" s="13" t="s">
        <v>123</v>
      </c>
      <c r="BE101" s="182">
        <f>IF(O101="základní",K101,0)</f>
        <v>0</v>
      </c>
      <c r="BF101" s="182">
        <f>IF(O101="snížená",K101,0)</f>
        <v>0</v>
      </c>
      <c r="BG101" s="182">
        <f>IF(O101="zákl. přenesená",K101,0)</f>
        <v>0</v>
      </c>
      <c r="BH101" s="182">
        <f>IF(O101="sníž. přenesená",K101,0)</f>
        <v>0</v>
      </c>
      <c r="BI101" s="182">
        <f>IF(O101="nulová",K101,0)</f>
        <v>0</v>
      </c>
      <c r="BJ101" s="13" t="s">
        <v>78</v>
      </c>
      <c r="BK101" s="182">
        <f>ROUND(P101*H101,2)</f>
        <v>0</v>
      </c>
      <c r="BL101" s="13" t="s">
        <v>131</v>
      </c>
      <c r="BM101" s="13" t="s">
        <v>151</v>
      </c>
    </row>
    <row r="102" spans="2:65" s="1" customFormat="1">
      <c r="B102" s="29"/>
      <c r="C102" s="30"/>
      <c r="D102" s="183" t="s">
        <v>133</v>
      </c>
      <c r="E102" s="30"/>
      <c r="F102" s="184" t="s">
        <v>149</v>
      </c>
      <c r="G102" s="30"/>
      <c r="H102" s="30"/>
      <c r="I102" s="94"/>
      <c r="J102" s="94"/>
      <c r="K102" s="30"/>
      <c r="L102" s="30"/>
      <c r="M102" s="33"/>
      <c r="N102" s="185"/>
      <c r="O102" s="54"/>
      <c r="P102" s="54"/>
      <c r="Q102" s="54"/>
      <c r="R102" s="54"/>
      <c r="S102" s="54"/>
      <c r="T102" s="54"/>
      <c r="U102" s="54"/>
      <c r="V102" s="54"/>
      <c r="W102" s="54"/>
      <c r="X102" s="55"/>
      <c r="AT102" s="13" t="s">
        <v>133</v>
      </c>
      <c r="AU102" s="13" t="s">
        <v>80</v>
      </c>
    </row>
    <row r="103" spans="2:65" s="1" customFormat="1" ht="16.5" customHeight="1">
      <c r="B103" s="29"/>
      <c r="C103" s="170" t="s">
        <v>152</v>
      </c>
      <c r="D103" s="170" t="s">
        <v>126</v>
      </c>
      <c r="E103" s="171" t="s">
        <v>153</v>
      </c>
      <c r="F103" s="172" t="s">
        <v>154</v>
      </c>
      <c r="G103" s="173" t="s">
        <v>155</v>
      </c>
      <c r="H103" s="174">
        <v>135</v>
      </c>
      <c r="I103" s="175"/>
      <c r="J103" s="175"/>
      <c r="K103" s="176">
        <f>ROUND(P103*H103,2)</f>
        <v>0</v>
      </c>
      <c r="L103" s="172" t="s">
        <v>130</v>
      </c>
      <c r="M103" s="33"/>
      <c r="N103" s="177" t="s">
        <v>1</v>
      </c>
      <c r="O103" s="178" t="s">
        <v>39</v>
      </c>
      <c r="P103" s="179">
        <f>I103+J103</f>
        <v>0</v>
      </c>
      <c r="Q103" s="179">
        <f>ROUND(I103*H103,2)</f>
        <v>0</v>
      </c>
      <c r="R103" s="179">
        <f>ROUND(J103*H103,2)</f>
        <v>0</v>
      </c>
      <c r="S103" s="54"/>
      <c r="T103" s="180">
        <f>S103*H103</f>
        <v>0</v>
      </c>
      <c r="U103" s="180">
        <v>0</v>
      </c>
      <c r="V103" s="180">
        <f>U103*H103</f>
        <v>0</v>
      </c>
      <c r="W103" s="180">
        <v>0</v>
      </c>
      <c r="X103" s="181">
        <f>W103*H103</f>
        <v>0</v>
      </c>
      <c r="AR103" s="13" t="s">
        <v>131</v>
      </c>
      <c r="AT103" s="13" t="s">
        <v>126</v>
      </c>
      <c r="AU103" s="13" t="s">
        <v>80</v>
      </c>
      <c r="AY103" s="13" t="s">
        <v>123</v>
      </c>
      <c r="BE103" s="182">
        <f>IF(O103="základní",K103,0)</f>
        <v>0</v>
      </c>
      <c r="BF103" s="182">
        <f>IF(O103="snížená",K103,0)</f>
        <v>0</v>
      </c>
      <c r="BG103" s="182">
        <f>IF(O103="zákl. přenesená",K103,0)</f>
        <v>0</v>
      </c>
      <c r="BH103" s="182">
        <f>IF(O103="sníž. přenesená",K103,0)</f>
        <v>0</v>
      </c>
      <c r="BI103" s="182">
        <f>IF(O103="nulová",K103,0)</f>
        <v>0</v>
      </c>
      <c r="BJ103" s="13" t="s">
        <v>78</v>
      </c>
      <c r="BK103" s="182">
        <f>ROUND(P103*H103,2)</f>
        <v>0</v>
      </c>
      <c r="BL103" s="13" t="s">
        <v>131</v>
      </c>
      <c r="BM103" s="13" t="s">
        <v>156</v>
      </c>
    </row>
    <row r="104" spans="2:65" s="1" customFormat="1">
      <c r="B104" s="29"/>
      <c r="C104" s="30"/>
      <c r="D104" s="183" t="s">
        <v>133</v>
      </c>
      <c r="E104" s="30"/>
      <c r="F104" s="184" t="s">
        <v>157</v>
      </c>
      <c r="G104" s="30"/>
      <c r="H104" s="30"/>
      <c r="I104" s="94"/>
      <c r="J104" s="94"/>
      <c r="K104" s="30"/>
      <c r="L104" s="30"/>
      <c r="M104" s="33"/>
      <c r="N104" s="185"/>
      <c r="O104" s="54"/>
      <c r="P104" s="54"/>
      <c r="Q104" s="54"/>
      <c r="R104" s="54"/>
      <c r="S104" s="54"/>
      <c r="T104" s="54"/>
      <c r="U104" s="54"/>
      <c r="V104" s="54"/>
      <c r="W104" s="54"/>
      <c r="X104" s="55"/>
      <c r="AT104" s="13" t="s">
        <v>133</v>
      </c>
      <c r="AU104" s="13" t="s">
        <v>80</v>
      </c>
    </row>
    <row r="105" spans="2:65" s="11" customFormat="1">
      <c r="B105" s="197"/>
      <c r="C105" s="198"/>
      <c r="D105" s="183" t="s">
        <v>158</v>
      </c>
      <c r="E105" s="199" t="s">
        <v>1</v>
      </c>
      <c r="F105" s="200" t="s">
        <v>159</v>
      </c>
      <c r="G105" s="198"/>
      <c r="H105" s="201">
        <v>135</v>
      </c>
      <c r="I105" s="202"/>
      <c r="J105" s="202"/>
      <c r="K105" s="198"/>
      <c r="L105" s="198"/>
      <c r="M105" s="203"/>
      <c r="N105" s="204"/>
      <c r="O105" s="205"/>
      <c r="P105" s="205"/>
      <c r="Q105" s="205"/>
      <c r="R105" s="205"/>
      <c r="S105" s="205"/>
      <c r="T105" s="205"/>
      <c r="U105" s="205"/>
      <c r="V105" s="205"/>
      <c r="W105" s="205"/>
      <c r="X105" s="206"/>
      <c r="AT105" s="207" t="s">
        <v>158</v>
      </c>
      <c r="AU105" s="207" t="s">
        <v>80</v>
      </c>
      <c r="AV105" s="11" t="s">
        <v>80</v>
      </c>
      <c r="AW105" s="11" t="s">
        <v>5</v>
      </c>
      <c r="AX105" s="11" t="s">
        <v>78</v>
      </c>
      <c r="AY105" s="207" t="s">
        <v>123</v>
      </c>
    </row>
    <row r="106" spans="2:65" s="1" customFormat="1" ht="16.5" customHeight="1">
      <c r="B106" s="29"/>
      <c r="C106" s="186" t="s">
        <v>160</v>
      </c>
      <c r="D106" s="186" t="s">
        <v>135</v>
      </c>
      <c r="E106" s="187" t="s">
        <v>161</v>
      </c>
      <c r="F106" s="188" t="s">
        <v>162</v>
      </c>
      <c r="G106" s="189" t="s">
        <v>163</v>
      </c>
      <c r="H106" s="190">
        <v>135</v>
      </c>
      <c r="I106" s="191"/>
      <c r="J106" s="192"/>
      <c r="K106" s="193">
        <f>ROUND(P106*H106,2)</f>
        <v>0</v>
      </c>
      <c r="L106" s="188" t="s">
        <v>164</v>
      </c>
      <c r="M106" s="194"/>
      <c r="N106" s="195" t="s">
        <v>1</v>
      </c>
      <c r="O106" s="178" t="s">
        <v>39</v>
      </c>
      <c r="P106" s="179">
        <f>I106+J106</f>
        <v>0</v>
      </c>
      <c r="Q106" s="179">
        <f>ROUND(I106*H106,2)</f>
        <v>0</v>
      </c>
      <c r="R106" s="179">
        <f>ROUND(J106*H106,2)</f>
        <v>0</v>
      </c>
      <c r="S106" s="54"/>
      <c r="T106" s="180">
        <f>S106*H106</f>
        <v>0</v>
      </c>
      <c r="U106" s="180">
        <v>0</v>
      </c>
      <c r="V106" s="180">
        <f>U106*H106</f>
        <v>0</v>
      </c>
      <c r="W106" s="180">
        <v>0</v>
      </c>
      <c r="X106" s="181">
        <f>W106*H106</f>
        <v>0</v>
      </c>
      <c r="AR106" s="13" t="s">
        <v>150</v>
      </c>
      <c r="AT106" s="13" t="s">
        <v>135</v>
      </c>
      <c r="AU106" s="13" t="s">
        <v>80</v>
      </c>
      <c r="AY106" s="13" t="s">
        <v>123</v>
      </c>
      <c r="BE106" s="182">
        <f>IF(O106="základní",K106,0)</f>
        <v>0</v>
      </c>
      <c r="BF106" s="182">
        <f>IF(O106="snížená",K106,0)</f>
        <v>0</v>
      </c>
      <c r="BG106" s="182">
        <f>IF(O106="zákl. přenesená",K106,0)</f>
        <v>0</v>
      </c>
      <c r="BH106" s="182">
        <f>IF(O106="sníž. přenesená",K106,0)</f>
        <v>0</v>
      </c>
      <c r="BI106" s="182">
        <f>IF(O106="nulová",K106,0)</f>
        <v>0</v>
      </c>
      <c r="BJ106" s="13" t="s">
        <v>78</v>
      </c>
      <c r="BK106" s="182">
        <f>ROUND(P106*H106,2)</f>
        <v>0</v>
      </c>
      <c r="BL106" s="13" t="s">
        <v>131</v>
      </c>
      <c r="BM106" s="13" t="s">
        <v>165</v>
      </c>
    </row>
    <row r="107" spans="2:65" s="1" customFormat="1" ht="19.5">
      <c r="B107" s="29"/>
      <c r="C107" s="30"/>
      <c r="D107" s="183" t="s">
        <v>133</v>
      </c>
      <c r="E107" s="30"/>
      <c r="F107" s="184" t="s">
        <v>166</v>
      </c>
      <c r="G107" s="30"/>
      <c r="H107" s="30"/>
      <c r="I107" s="94"/>
      <c r="J107" s="94"/>
      <c r="K107" s="30"/>
      <c r="L107" s="30"/>
      <c r="M107" s="33"/>
      <c r="N107" s="185"/>
      <c r="O107" s="54"/>
      <c r="P107" s="54"/>
      <c r="Q107" s="54"/>
      <c r="R107" s="54"/>
      <c r="S107" s="54"/>
      <c r="T107" s="54"/>
      <c r="U107" s="54"/>
      <c r="V107" s="54"/>
      <c r="W107" s="54"/>
      <c r="X107" s="55"/>
      <c r="AT107" s="13" t="s">
        <v>133</v>
      </c>
      <c r="AU107" s="13" t="s">
        <v>80</v>
      </c>
    </row>
    <row r="108" spans="2:65" s="1" customFormat="1" ht="16.5" customHeight="1">
      <c r="B108" s="29"/>
      <c r="C108" s="170" t="s">
        <v>167</v>
      </c>
      <c r="D108" s="170" t="s">
        <v>126</v>
      </c>
      <c r="E108" s="171" t="s">
        <v>168</v>
      </c>
      <c r="F108" s="172" t="s">
        <v>169</v>
      </c>
      <c r="G108" s="173" t="s">
        <v>155</v>
      </c>
      <c r="H108" s="174">
        <v>1</v>
      </c>
      <c r="I108" s="175"/>
      <c r="J108" s="175"/>
      <c r="K108" s="176">
        <f>ROUND(P108*H108,2)</f>
        <v>0</v>
      </c>
      <c r="L108" s="172" t="s">
        <v>130</v>
      </c>
      <c r="M108" s="33"/>
      <c r="N108" s="177" t="s">
        <v>1</v>
      </c>
      <c r="O108" s="178" t="s">
        <v>39</v>
      </c>
      <c r="P108" s="179">
        <f>I108+J108</f>
        <v>0</v>
      </c>
      <c r="Q108" s="179">
        <f>ROUND(I108*H108,2)</f>
        <v>0</v>
      </c>
      <c r="R108" s="179">
        <f>ROUND(J108*H108,2)</f>
        <v>0</v>
      </c>
      <c r="S108" s="54"/>
      <c r="T108" s="180">
        <f>S108*H108</f>
        <v>0</v>
      </c>
      <c r="U108" s="180">
        <v>0</v>
      </c>
      <c r="V108" s="180">
        <f>U108*H108</f>
        <v>0</v>
      </c>
      <c r="W108" s="180">
        <v>0</v>
      </c>
      <c r="X108" s="181">
        <f>W108*H108</f>
        <v>0</v>
      </c>
      <c r="AR108" s="13" t="s">
        <v>131</v>
      </c>
      <c r="AT108" s="13" t="s">
        <v>126</v>
      </c>
      <c r="AU108" s="13" t="s">
        <v>80</v>
      </c>
      <c r="AY108" s="13" t="s">
        <v>123</v>
      </c>
      <c r="BE108" s="182">
        <f>IF(O108="základní",K108,0)</f>
        <v>0</v>
      </c>
      <c r="BF108" s="182">
        <f>IF(O108="snížená",K108,0)</f>
        <v>0</v>
      </c>
      <c r="BG108" s="182">
        <f>IF(O108="zákl. přenesená",K108,0)</f>
        <v>0</v>
      </c>
      <c r="BH108" s="182">
        <f>IF(O108="sníž. přenesená",K108,0)</f>
        <v>0</v>
      </c>
      <c r="BI108" s="182">
        <f>IF(O108="nulová",K108,0)</f>
        <v>0</v>
      </c>
      <c r="BJ108" s="13" t="s">
        <v>78</v>
      </c>
      <c r="BK108" s="182">
        <f>ROUND(P108*H108,2)</f>
        <v>0</v>
      </c>
      <c r="BL108" s="13" t="s">
        <v>131</v>
      </c>
      <c r="BM108" s="13" t="s">
        <v>170</v>
      </c>
    </row>
    <row r="109" spans="2:65" s="1" customFormat="1" ht="19.5">
      <c r="B109" s="29"/>
      <c r="C109" s="30"/>
      <c r="D109" s="183" t="s">
        <v>133</v>
      </c>
      <c r="E109" s="30"/>
      <c r="F109" s="184" t="s">
        <v>171</v>
      </c>
      <c r="G109" s="30"/>
      <c r="H109" s="30"/>
      <c r="I109" s="94"/>
      <c r="J109" s="94"/>
      <c r="K109" s="30"/>
      <c r="L109" s="30"/>
      <c r="M109" s="33"/>
      <c r="N109" s="185"/>
      <c r="O109" s="54"/>
      <c r="P109" s="54"/>
      <c r="Q109" s="54"/>
      <c r="R109" s="54"/>
      <c r="S109" s="54"/>
      <c r="T109" s="54"/>
      <c r="U109" s="54"/>
      <c r="V109" s="54"/>
      <c r="W109" s="54"/>
      <c r="X109" s="55"/>
      <c r="AT109" s="13" t="s">
        <v>133</v>
      </c>
      <c r="AU109" s="13" t="s">
        <v>80</v>
      </c>
    </row>
    <row r="110" spans="2:65" s="1" customFormat="1" ht="16.5" customHeight="1">
      <c r="B110" s="29"/>
      <c r="C110" s="186" t="s">
        <v>172</v>
      </c>
      <c r="D110" s="186" t="s">
        <v>135</v>
      </c>
      <c r="E110" s="187" t="s">
        <v>173</v>
      </c>
      <c r="F110" s="188" t="s">
        <v>174</v>
      </c>
      <c r="G110" s="189" t="s">
        <v>155</v>
      </c>
      <c r="H110" s="190">
        <v>1</v>
      </c>
      <c r="I110" s="191"/>
      <c r="J110" s="192"/>
      <c r="K110" s="193">
        <f>ROUND(P110*H110,2)</f>
        <v>0</v>
      </c>
      <c r="L110" s="188" t="s">
        <v>130</v>
      </c>
      <c r="M110" s="194"/>
      <c r="N110" s="195" t="s">
        <v>1</v>
      </c>
      <c r="O110" s="178" t="s">
        <v>39</v>
      </c>
      <c r="P110" s="179">
        <f>I110+J110</f>
        <v>0</v>
      </c>
      <c r="Q110" s="179">
        <f>ROUND(I110*H110,2)</f>
        <v>0</v>
      </c>
      <c r="R110" s="179">
        <f>ROUND(J110*H110,2)</f>
        <v>0</v>
      </c>
      <c r="S110" s="54"/>
      <c r="T110" s="180">
        <f>S110*H110</f>
        <v>0</v>
      </c>
      <c r="U110" s="180">
        <v>8.0999999999999996E-3</v>
      </c>
      <c r="V110" s="180">
        <f>U110*H110</f>
        <v>8.0999999999999996E-3</v>
      </c>
      <c r="W110" s="180">
        <v>0</v>
      </c>
      <c r="X110" s="181">
        <f>W110*H110</f>
        <v>0</v>
      </c>
      <c r="AR110" s="13" t="s">
        <v>150</v>
      </c>
      <c r="AT110" s="13" t="s">
        <v>135</v>
      </c>
      <c r="AU110" s="13" t="s">
        <v>80</v>
      </c>
      <c r="AY110" s="13" t="s">
        <v>123</v>
      </c>
      <c r="BE110" s="182">
        <f>IF(O110="základní",K110,0)</f>
        <v>0</v>
      </c>
      <c r="BF110" s="182">
        <f>IF(O110="snížená",K110,0)</f>
        <v>0</v>
      </c>
      <c r="BG110" s="182">
        <f>IF(O110="zákl. přenesená",K110,0)</f>
        <v>0</v>
      </c>
      <c r="BH110" s="182">
        <f>IF(O110="sníž. přenesená",K110,0)</f>
        <v>0</v>
      </c>
      <c r="BI110" s="182">
        <f>IF(O110="nulová",K110,0)</f>
        <v>0</v>
      </c>
      <c r="BJ110" s="13" t="s">
        <v>78</v>
      </c>
      <c r="BK110" s="182">
        <f>ROUND(P110*H110,2)</f>
        <v>0</v>
      </c>
      <c r="BL110" s="13" t="s">
        <v>131</v>
      </c>
      <c r="BM110" s="13" t="s">
        <v>175</v>
      </c>
    </row>
    <row r="111" spans="2:65" s="1" customFormat="1">
      <c r="B111" s="29"/>
      <c r="C111" s="30"/>
      <c r="D111" s="183" t="s">
        <v>133</v>
      </c>
      <c r="E111" s="30"/>
      <c r="F111" s="184" t="s">
        <v>174</v>
      </c>
      <c r="G111" s="30"/>
      <c r="H111" s="30"/>
      <c r="I111" s="94"/>
      <c r="J111" s="94"/>
      <c r="K111" s="30"/>
      <c r="L111" s="30"/>
      <c r="M111" s="33"/>
      <c r="N111" s="185"/>
      <c r="O111" s="54"/>
      <c r="P111" s="54"/>
      <c r="Q111" s="54"/>
      <c r="R111" s="54"/>
      <c r="S111" s="54"/>
      <c r="T111" s="54"/>
      <c r="U111" s="54"/>
      <c r="V111" s="54"/>
      <c r="W111" s="54"/>
      <c r="X111" s="55"/>
      <c r="AT111" s="13" t="s">
        <v>133</v>
      </c>
      <c r="AU111" s="13" t="s">
        <v>80</v>
      </c>
    </row>
    <row r="112" spans="2:65" s="1" customFormat="1" ht="16.5" customHeight="1">
      <c r="B112" s="29"/>
      <c r="C112" s="170" t="s">
        <v>176</v>
      </c>
      <c r="D112" s="170" t="s">
        <v>126</v>
      </c>
      <c r="E112" s="171" t="s">
        <v>177</v>
      </c>
      <c r="F112" s="172" t="s">
        <v>178</v>
      </c>
      <c r="G112" s="173" t="s">
        <v>155</v>
      </c>
      <c r="H112" s="174">
        <v>3</v>
      </c>
      <c r="I112" s="175"/>
      <c r="J112" s="175"/>
      <c r="K112" s="176">
        <f>ROUND(P112*H112,2)</f>
        <v>0</v>
      </c>
      <c r="L112" s="172" t="s">
        <v>130</v>
      </c>
      <c r="M112" s="33"/>
      <c r="N112" s="177" t="s">
        <v>1</v>
      </c>
      <c r="O112" s="178" t="s">
        <v>39</v>
      </c>
      <c r="P112" s="179">
        <f>I112+J112</f>
        <v>0</v>
      </c>
      <c r="Q112" s="179">
        <f>ROUND(I112*H112,2)</f>
        <v>0</v>
      </c>
      <c r="R112" s="179">
        <f>ROUND(J112*H112,2)</f>
        <v>0</v>
      </c>
      <c r="S112" s="54"/>
      <c r="T112" s="180">
        <f>S112*H112</f>
        <v>0</v>
      </c>
      <c r="U112" s="180">
        <v>0</v>
      </c>
      <c r="V112" s="180">
        <f>U112*H112</f>
        <v>0</v>
      </c>
      <c r="W112" s="180">
        <v>0</v>
      </c>
      <c r="X112" s="181">
        <f>W112*H112</f>
        <v>0</v>
      </c>
      <c r="AR112" s="13" t="s">
        <v>131</v>
      </c>
      <c r="AT112" s="13" t="s">
        <v>126</v>
      </c>
      <c r="AU112" s="13" t="s">
        <v>80</v>
      </c>
      <c r="AY112" s="13" t="s">
        <v>123</v>
      </c>
      <c r="BE112" s="182">
        <f>IF(O112="základní",K112,0)</f>
        <v>0</v>
      </c>
      <c r="BF112" s="182">
        <f>IF(O112="snížená",K112,0)</f>
        <v>0</v>
      </c>
      <c r="BG112" s="182">
        <f>IF(O112="zákl. přenesená",K112,0)</f>
        <v>0</v>
      </c>
      <c r="BH112" s="182">
        <f>IF(O112="sníž. přenesená",K112,0)</f>
        <v>0</v>
      </c>
      <c r="BI112" s="182">
        <f>IF(O112="nulová",K112,0)</f>
        <v>0</v>
      </c>
      <c r="BJ112" s="13" t="s">
        <v>78</v>
      </c>
      <c r="BK112" s="182">
        <f>ROUND(P112*H112,2)</f>
        <v>0</v>
      </c>
      <c r="BL112" s="13" t="s">
        <v>131</v>
      </c>
      <c r="BM112" s="13" t="s">
        <v>179</v>
      </c>
    </row>
    <row r="113" spans="2:65" s="1" customFormat="1">
      <c r="B113" s="29"/>
      <c r="C113" s="30"/>
      <c r="D113" s="183" t="s">
        <v>133</v>
      </c>
      <c r="E113" s="30"/>
      <c r="F113" s="184" t="s">
        <v>180</v>
      </c>
      <c r="G113" s="30"/>
      <c r="H113" s="30"/>
      <c r="I113" s="94"/>
      <c r="J113" s="94"/>
      <c r="K113" s="30"/>
      <c r="L113" s="30"/>
      <c r="M113" s="33"/>
      <c r="N113" s="185"/>
      <c r="O113" s="54"/>
      <c r="P113" s="54"/>
      <c r="Q113" s="54"/>
      <c r="R113" s="54"/>
      <c r="S113" s="54"/>
      <c r="T113" s="54"/>
      <c r="U113" s="54"/>
      <c r="V113" s="54"/>
      <c r="W113" s="54"/>
      <c r="X113" s="55"/>
      <c r="AT113" s="13" t="s">
        <v>133</v>
      </c>
      <c r="AU113" s="13" t="s">
        <v>80</v>
      </c>
    </row>
    <row r="114" spans="2:65" s="1" customFormat="1" ht="16.5" customHeight="1">
      <c r="B114" s="29"/>
      <c r="C114" s="186" t="s">
        <v>181</v>
      </c>
      <c r="D114" s="186" t="s">
        <v>135</v>
      </c>
      <c r="E114" s="187" t="s">
        <v>182</v>
      </c>
      <c r="F114" s="188" t="s">
        <v>183</v>
      </c>
      <c r="G114" s="189" t="s">
        <v>155</v>
      </c>
      <c r="H114" s="190">
        <v>1</v>
      </c>
      <c r="I114" s="191"/>
      <c r="J114" s="192"/>
      <c r="K114" s="193">
        <f>ROUND(P114*H114,2)</f>
        <v>0</v>
      </c>
      <c r="L114" s="188" t="s">
        <v>130</v>
      </c>
      <c r="M114" s="194"/>
      <c r="N114" s="195" t="s">
        <v>1</v>
      </c>
      <c r="O114" s="178" t="s">
        <v>39</v>
      </c>
      <c r="P114" s="179">
        <f>I114+J114</f>
        <v>0</v>
      </c>
      <c r="Q114" s="179">
        <f>ROUND(I114*H114,2)</f>
        <v>0</v>
      </c>
      <c r="R114" s="179">
        <f>ROUND(J114*H114,2)</f>
        <v>0</v>
      </c>
      <c r="S114" s="54"/>
      <c r="T114" s="180">
        <f>S114*H114</f>
        <v>0</v>
      </c>
      <c r="U114" s="180">
        <v>0.01</v>
      </c>
      <c r="V114" s="180">
        <f>U114*H114</f>
        <v>0.01</v>
      </c>
      <c r="W114" s="180">
        <v>0</v>
      </c>
      <c r="X114" s="181">
        <f>W114*H114</f>
        <v>0</v>
      </c>
      <c r="AR114" s="13" t="s">
        <v>150</v>
      </c>
      <c r="AT114" s="13" t="s">
        <v>135</v>
      </c>
      <c r="AU114" s="13" t="s">
        <v>80</v>
      </c>
      <c r="AY114" s="13" t="s">
        <v>123</v>
      </c>
      <c r="BE114" s="182">
        <f>IF(O114="základní",K114,0)</f>
        <v>0</v>
      </c>
      <c r="BF114" s="182">
        <f>IF(O114="snížená",K114,0)</f>
        <v>0</v>
      </c>
      <c r="BG114" s="182">
        <f>IF(O114="zákl. přenesená",K114,0)</f>
        <v>0</v>
      </c>
      <c r="BH114" s="182">
        <f>IF(O114="sníž. přenesená",K114,0)</f>
        <v>0</v>
      </c>
      <c r="BI114" s="182">
        <f>IF(O114="nulová",K114,0)</f>
        <v>0</v>
      </c>
      <c r="BJ114" s="13" t="s">
        <v>78</v>
      </c>
      <c r="BK114" s="182">
        <f>ROUND(P114*H114,2)</f>
        <v>0</v>
      </c>
      <c r="BL114" s="13" t="s">
        <v>131</v>
      </c>
      <c r="BM114" s="13" t="s">
        <v>184</v>
      </c>
    </row>
    <row r="115" spans="2:65" s="1" customFormat="1">
      <c r="B115" s="29"/>
      <c r="C115" s="30"/>
      <c r="D115" s="183" t="s">
        <v>133</v>
      </c>
      <c r="E115" s="30"/>
      <c r="F115" s="184" t="s">
        <v>183</v>
      </c>
      <c r="G115" s="30"/>
      <c r="H115" s="30"/>
      <c r="I115" s="94"/>
      <c r="J115" s="94"/>
      <c r="K115" s="30"/>
      <c r="L115" s="30"/>
      <c r="M115" s="33"/>
      <c r="N115" s="185"/>
      <c r="O115" s="54"/>
      <c r="P115" s="54"/>
      <c r="Q115" s="54"/>
      <c r="R115" s="54"/>
      <c r="S115" s="54"/>
      <c r="T115" s="54"/>
      <c r="U115" s="54"/>
      <c r="V115" s="54"/>
      <c r="W115" s="54"/>
      <c r="X115" s="55"/>
      <c r="AT115" s="13" t="s">
        <v>133</v>
      </c>
      <c r="AU115" s="13" t="s">
        <v>80</v>
      </c>
    </row>
    <row r="116" spans="2:65" s="1" customFormat="1" ht="16.5" customHeight="1">
      <c r="B116" s="29"/>
      <c r="C116" s="186" t="s">
        <v>185</v>
      </c>
      <c r="D116" s="186" t="s">
        <v>135</v>
      </c>
      <c r="E116" s="187" t="s">
        <v>186</v>
      </c>
      <c r="F116" s="188" t="s">
        <v>187</v>
      </c>
      <c r="G116" s="189" t="s">
        <v>155</v>
      </c>
      <c r="H116" s="190">
        <v>1</v>
      </c>
      <c r="I116" s="191"/>
      <c r="J116" s="192"/>
      <c r="K116" s="193">
        <f>ROUND(P116*H116,2)</f>
        <v>0</v>
      </c>
      <c r="L116" s="188" t="s">
        <v>130</v>
      </c>
      <c r="M116" s="194"/>
      <c r="N116" s="195" t="s">
        <v>1</v>
      </c>
      <c r="O116" s="178" t="s">
        <v>39</v>
      </c>
      <c r="P116" s="179">
        <f>I116+J116</f>
        <v>0</v>
      </c>
      <c r="Q116" s="179">
        <f>ROUND(I116*H116,2)</f>
        <v>0</v>
      </c>
      <c r="R116" s="179">
        <f>ROUND(J116*H116,2)</f>
        <v>0</v>
      </c>
      <c r="S116" s="54"/>
      <c r="T116" s="180">
        <f>S116*H116</f>
        <v>0</v>
      </c>
      <c r="U116" s="180">
        <v>1.2999999999999999E-2</v>
      </c>
      <c r="V116" s="180">
        <f>U116*H116</f>
        <v>1.2999999999999999E-2</v>
      </c>
      <c r="W116" s="180">
        <v>0</v>
      </c>
      <c r="X116" s="181">
        <f>W116*H116</f>
        <v>0</v>
      </c>
      <c r="AR116" s="13" t="s">
        <v>150</v>
      </c>
      <c r="AT116" s="13" t="s">
        <v>135</v>
      </c>
      <c r="AU116" s="13" t="s">
        <v>80</v>
      </c>
      <c r="AY116" s="13" t="s">
        <v>123</v>
      </c>
      <c r="BE116" s="182">
        <f>IF(O116="základní",K116,0)</f>
        <v>0</v>
      </c>
      <c r="BF116" s="182">
        <f>IF(O116="snížená",K116,0)</f>
        <v>0</v>
      </c>
      <c r="BG116" s="182">
        <f>IF(O116="zákl. přenesená",K116,0)</f>
        <v>0</v>
      </c>
      <c r="BH116" s="182">
        <f>IF(O116="sníž. přenesená",K116,0)</f>
        <v>0</v>
      </c>
      <c r="BI116" s="182">
        <f>IF(O116="nulová",K116,0)</f>
        <v>0</v>
      </c>
      <c r="BJ116" s="13" t="s">
        <v>78</v>
      </c>
      <c r="BK116" s="182">
        <f>ROUND(P116*H116,2)</f>
        <v>0</v>
      </c>
      <c r="BL116" s="13" t="s">
        <v>131</v>
      </c>
      <c r="BM116" s="13" t="s">
        <v>188</v>
      </c>
    </row>
    <row r="117" spans="2:65" s="1" customFormat="1">
      <c r="B117" s="29"/>
      <c r="C117" s="30"/>
      <c r="D117" s="183" t="s">
        <v>133</v>
      </c>
      <c r="E117" s="30"/>
      <c r="F117" s="184" t="s">
        <v>187</v>
      </c>
      <c r="G117" s="30"/>
      <c r="H117" s="30"/>
      <c r="I117" s="94"/>
      <c r="J117" s="94"/>
      <c r="K117" s="30"/>
      <c r="L117" s="30"/>
      <c r="M117" s="33"/>
      <c r="N117" s="185"/>
      <c r="O117" s="54"/>
      <c r="P117" s="54"/>
      <c r="Q117" s="54"/>
      <c r="R117" s="54"/>
      <c r="S117" s="54"/>
      <c r="T117" s="54"/>
      <c r="U117" s="54"/>
      <c r="V117" s="54"/>
      <c r="W117" s="54"/>
      <c r="X117" s="55"/>
      <c r="AT117" s="13" t="s">
        <v>133</v>
      </c>
      <c r="AU117" s="13" t="s">
        <v>80</v>
      </c>
    </row>
    <row r="118" spans="2:65" s="1" customFormat="1" ht="16.5" customHeight="1">
      <c r="B118" s="29"/>
      <c r="C118" s="186" t="s">
        <v>189</v>
      </c>
      <c r="D118" s="186" t="s">
        <v>135</v>
      </c>
      <c r="E118" s="187" t="s">
        <v>190</v>
      </c>
      <c r="F118" s="188" t="s">
        <v>191</v>
      </c>
      <c r="G118" s="189" t="s">
        <v>155</v>
      </c>
      <c r="H118" s="190">
        <v>1</v>
      </c>
      <c r="I118" s="191"/>
      <c r="J118" s="192"/>
      <c r="K118" s="193">
        <f>ROUND(P118*H118,2)</f>
        <v>0</v>
      </c>
      <c r="L118" s="188" t="s">
        <v>1</v>
      </c>
      <c r="M118" s="194"/>
      <c r="N118" s="195" t="s">
        <v>1</v>
      </c>
      <c r="O118" s="178" t="s">
        <v>39</v>
      </c>
      <c r="P118" s="179">
        <f>I118+J118</f>
        <v>0</v>
      </c>
      <c r="Q118" s="179">
        <f>ROUND(I118*H118,2)</f>
        <v>0</v>
      </c>
      <c r="R118" s="179">
        <f>ROUND(J118*H118,2)</f>
        <v>0</v>
      </c>
      <c r="S118" s="54"/>
      <c r="T118" s="180">
        <f>S118*H118</f>
        <v>0</v>
      </c>
      <c r="U118" s="180">
        <v>3.9E-2</v>
      </c>
      <c r="V118" s="180">
        <f>U118*H118</f>
        <v>3.9E-2</v>
      </c>
      <c r="W118" s="180">
        <v>0</v>
      </c>
      <c r="X118" s="181">
        <f>W118*H118</f>
        <v>0</v>
      </c>
      <c r="AR118" s="13" t="s">
        <v>150</v>
      </c>
      <c r="AT118" s="13" t="s">
        <v>135</v>
      </c>
      <c r="AU118" s="13" t="s">
        <v>80</v>
      </c>
      <c r="AY118" s="13" t="s">
        <v>123</v>
      </c>
      <c r="BE118" s="182">
        <f>IF(O118="základní",K118,0)</f>
        <v>0</v>
      </c>
      <c r="BF118" s="182">
        <f>IF(O118="snížená",K118,0)</f>
        <v>0</v>
      </c>
      <c r="BG118" s="182">
        <f>IF(O118="zákl. přenesená",K118,0)</f>
        <v>0</v>
      </c>
      <c r="BH118" s="182">
        <f>IF(O118="sníž. přenesená",K118,0)</f>
        <v>0</v>
      </c>
      <c r="BI118" s="182">
        <f>IF(O118="nulová",K118,0)</f>
        <v>0</v>
      </c>
      <c r="BJ118" s="13" t="s">
        <v>78</v>
      </c>
      <c r="BK118" s="182">
        <f>ROUND(P118*H118,2)</f>
        <v>0</v>
      </c>
      <c r="BL118" s="13" t="s">
        <v>131</v>
      </c>
      <c r="BM118" s="13" t="s">
        <v>192</v>
      </c>
    </row>
    <row r="119" spans="2:65" s="1" customFormat="1" ht="29.25">
      <c r="B119" s="29"/>
      <c r="C119" s="30"/>
      <c r="D119" s="183" t="s">
        <v>133</v>
      </c>
      <c r="E119" s="30"/>
      <c r="F119" s="184" t="s">
        <v>193</v>
      </c>
      <c r="G119" s="30"/>
      <c r="H119" s="30"/>
      <c r="I119" s="94"/>
      <c r="J119" s="94"/>
      <c r="K119" s="30"/>
      <c r="L119" s="30"/>
      <c r="M119" s="33"/>
      <c r="N119" s="185"/>
      <c r="O119" s="54"/>
      <c r="P119" s="54"/>
      <c r="Q119" s="54"/>
      <c r="R119" s="54"/>
      <c r="S119" s="54"/>
      <c r="T119" s="54"/>
      <c r="U119" s="54"/>
      <c r="V119" s="54"/>
      <c r="W119" s="54"/>
      <c r="X119" s="55"/>
      <c r="AT119" s="13" t="s">
        <v>133</v>
      </c>
      <c r="AU119" s="13" t="s">
        <v>80</v>
      </c>
    </row>
    <row r="120" spans="2:65" s="1" customFormat="1" ht="19.5">
      <c r="B120" s="29"/>
      <c r="C120" s="30"/>
      <c r="D120" s="183" t="s">
        <v>140</v>
      </c>
      <c r="E120" s="30"/>
      <c r="F120" s="196" t="s">
        <v>194</v>
      </c>
      <c r="G120" s="30"/>
      <c r="H120" s="30"/>
      <c r="I120" s="94"/>
      <c r="J120" s="94"/>
      <c r="K120" s="30"/>
      <c r="L120" s="30"/>
      <c r="M120" s="33"/>
      <c r="N120" s="185"/>
      <c r="O120" s="54"/>
      <c r="P120" s="54"/>
      <c r="Q120" s="54"/>
      <c r="R120" s="54"/>
      <c r="S120" s="54"/>
      <c r="T120" s="54"/>
      <c r="U120" s="54"/>
      <c r="V120" s="54"/>
      <c r="W120" s="54"/>
      <c r="X120" s="55"/>
      <c r="AT120" s="13" t="s">
        <v>140</v>
      </c>
      <c r="AU120" s="13" t="s">
        <v>80</v>
      </c>
    </row>
    <row r="121" spans="2:65" s="1" customFormat="1" ht="16.5" customHeight="1">
      <c r="B121" s="29"/>
      <c r="C121" s="170" t="s">
        <v>195</v>
      </c>
      <c r="D121" s="170" t="s">
        <v>126</v>
      </c>
      <c r="E121" s="171" t="s">
        <v>196</v>
      </c>
      <c r="F121" s="172" t="s">
        <v>197</v>
      </c>
      <c r="G121" s="173" t="s">
        <v>155</v>
      </c>
      <c r="H121" s="174">
        <v>73</v>
      </c>
      <c r="I121" s="175"/>
      <c r="J121" s="175"/>
      <c r="K121" s="176">
        <f>ROUND(P121*H121,2)</f>
        <v>0</v>
      </c>
      <c r="L121" s="172" t="s">
        <v>130</v>
      </c>
      <c r="M121" s="33"/>
      <c r="N121" s="177" t="s">
        <v>1</v>
      </c>
      <c r="O121" s="178" t="s">
        <v>39</v>
      </c>
      <c r="P121" s="179">
        <f>I121+J121</f>
        <v>0</v>
      </c>
      <c r="Q121" s="179">
        <f>ROUND(I121*H121,2)</f>
        <v>0</v>
      </c>
      <c r="R121" s="179">
        <f>ROUND(J121*H121,2)</f>
        <v>0</v>
      </c>
      <c r="S121" s="54"/>
      <c r="T121" s="180">
        <f>S121*H121</f>
        <v>0</v>
      </c>
      <c r="U121" s="180">
        <v>0</v>
      </c>
      <c r="V121" s="180">
        <f>U121*H121</f>
        <v>0</v>
      </c>
      <c r="W121" s="180">
        <v>0</v>
      </c>
      <c r="X121" s="181">
        <f>W121*H121</f>
        <v>0</v>
      </c>
      <c r="AR121" s="13" t="s">
        <v>131</v>
      </c>
      <c r="AT121" s="13" t="s">
        <v>126</v>
      </c>
      <c r="AU121" s="13" t="s">
        <v>80</v>
      </c>
      <c r="AY121" s="13" t="s">
        <v>123</v>
      </c>
      <c r="BE121" s="182">
        <f>IF(O121="základní",K121,0)</f>
        <v>0</v>
      </c>
      <c r="BF121" s="182">
        <f>IF(O121="snížená",K121,0)</f>
        <v>0</v>
      </c>
      <c r="BG121" s="182">
        <f>IF(O121="zákl. přenesená",K121,0)</f>
        <v>0</v>
      </c>
      <c r="BH121" s="182">
        <f>IF(O121="sníž. přenesená",K121,0)</f>
        <v>0</v>
      </c>
      <c r="BI121" s="182">
        <f>IF(O121="nulová",K121,0)</f>
        <v>0</v>
      </c>
      <c r="BJ121" s="13" t="s">
        <v>78</v>
      </c>
      <c r="BK121" s="182">
        <f>ROUND(P121*H121,2)</f>
        <v>0</v>
      </c>
      <c r="BL121" s="13" t="s">
        <v>131</v>
      </c>
      <c r="BM121" s="13" t="s">
        <v>198</v>
      </c>
    </row>
    <row r="122" spans="2:65" s="1" customFormat="1">
      <c r="B122" s="29"/>
      <c r="C122" s="30"/>
      <c r="D122" s="183" t="s">
        <v>133</v>
      </c>
      <c r="E122" s="30"/>
      <c r="F122" s="184" t="s">
        <v>199</v>
      </c>
      <c r="G122" s="30"/>
      <c r="H122" s="30"/>
      <c r="I122" s="94"/>
      <c r="J122" s="94"/>
      <c r="K122" s="30"/>
      <c r="L122" s="30"/>
      <c r="M122" s="33"/>
      <c r="N122" s="185"/>
      <c r="O122" s="54"/>
      <c r="P122" s="54"/>
      <c r="Q122" s="54"/>
      <c r="R122" s="54"/>
      <c r="S122" s="54"/>
      <c r="T122" s="54"/>
      <c r="U122" s="54"/>
      <c r="V122" s="54"/>
      <c r="W122" s="54"/>
      <c r="X122" s="55"/>
      <c r="AT122" s="13" t="s">
        <v>133</v>
      </c>
      <c r="AU122" s="13" t="s">
        <v>80</v>
      </c>
    </row>
    <row r="123" spans="2:65" s="1" customFormat="1" ht="16.5" customHeight="1">
      <c r="B123" s="29"/>
      <c r="C123" s="186" t="s">
        <v>200</v>
      </c>
      <c r="D123" s="186" t="s">
        <v>135</v>
      </c>
      <c r="E123" s="187" t="s">
        <v>201</v>
      </c>
      <c r="F123" s="188" t="s">
        <v>202</v>
      </c>
      <c r="G123" s="189" t="s">
        <v>155</v>
      </c>
      <c r="H123" s="190">
        <v>14</v>
      </c>
      <c r="I123" s="191"/>
      <c r="J123" s="192"/>
      <c r="K123" s="193">
        <f>ROUND(P123*H123,2)</f>
        <v>0</v>
      </c>
      <c r="L123" s="188" t="s">
        <v>1</v>
      </c>
      <c r="M123" s="194"/>
      <c r="N123" s="195" t="s">
        <v>1</v>
      </c>
      <c r="O123" s="178" t="s">
        <v>39</v>
      </c>
      <c r="P123" s="179">
        <f>I123+J123</f>
        <v>0</v>
      </c>
      <c r="Q123" s="179">
        <f>ROUND(I123*H123,2)</f>
        <v>0</v>
      </c>
      <c r="R123" s="179">
        <f>ROUND(J123*H123,2)</f>
        <v>0</v>
      </c>
      <c r="S123" s="54"/>
      <c r="T123" s="180">
        <f>S123*H123</f>
        <v>0</v>
      </c>
      <c r="U123" s="180">
        <v>1.4999999999999999E-2</v>
      </c>
      <c r="V123" s="180">
        <f>U123*H123</f>
        <v>0.21</v>
      </c>
      <c r="W123" s="180">
        <v>0</v>
      </c>
      <c r="X123" s="181">
        <f>W123*H123</f>
        <v>0</v>
      </c>
      <c r="AR123" s="13" t="s">
        <v>150</v>
      </c>
      <c r="AT123" s="13" t="s">
        <v>135</v>
      </c>
      <c r="AU123" s="13" t="s">
        <v>80</v>
      </c>
      <c r="AY123" s="13" t="s">
        <v>123</v>
      </c>
      <c r="BE123" s="182">
        <f>IF(O123="základní",K123,0)</f>
        <v>0</v>
      </c>
      <c r="BF123" s="182">
        <f>IF(O123="snížená",K123,0)</f>
        <v>0</v>
      </c>
      <c r="BG123" s="182">
        <f>IF(O123="zákl. přenesená",K123,0)</f>
        <v>0</v>
      </c>
      <c r="BH123" s="182">
        <f>IF(O123="sníž. přenesená",K123,0)</f>
        <v>0</v>
      </c>
      <c r="BI123" s="182">
        <f>IF(O123="nulová",K123,0)</f>
        <v>0</v>
      </c>
      <c r="BJ123" s="13" t="s">
        <v>78</v>
      </c>
      <c r="BK123" s="182">
        <f>ROUND(P123*H123,2)</f>
        <v>0</v>
      </c>
      <c r="BL123" s="13" t="s">
        <v>131</v>
      </c>
      <c r="BM123" s="13" t="s">
        <v>203</v>
      </c>
    </row>
    <row r="124" spans="2:65" s="1" customFormat="1" ht="19.5">
      <c r="B124" s="29"/>
      <c r="C124" s="30"/>
      <c r="D124" s="183" t="s">
        <v>133</v>
      </c>
      <c r="E124" s="30"/>
      <c r="F124" s="184" t="s">
        <v>204</v>
      </c>
      <c r="G124" s="30"/>
      <c r="H124" s="30"/>
      <c r="I124" s="94"/>
      <c r="J124" s="94"/>
      <c r="K124" s="30"/>
      <c r="L124" s="30"/>
      <c r="M124" s="33"/>
      <c r="N124" s="185"/>
      <c r="O124" s="54"/>
      <c r="P124" s="54"/>
      <c r="Q124" s="54"/>
      <c r="R124" s="54"/>
      <c r="S124" s="54"/>
      <c r="T124" s="54"/>
      <c r="U124" s="54"/>
      <c r="V124" s="54"/>
      <c r="W124" s="54"/>
      <c r="X124" s="55"/>
      <c r="AT124" s="13" t="s">
        <v>133</v>
      </c>
      <c r="AU124" s="13" t="s">
        <v>80</v>
      </c>
    </row>
    <row r="125" spans="2:65" s="1" customFormat="1" ht="19.5">
      <c r="B125" s="29"/>
      <c r="C125" s="30"/>
      <c r="D125" s="183" t="s">
        <v>140</v>
      </c>
      <c r="E125" s="30"/>
      <c r="F125" s="196" t="s">
        <v>205</v>
      </c>
      <c r="G125" s="30"/>
      <c r="H125" s="30"/>
      <c r="I125" s="94"/>
      <c r="J125" s="94"/>
      <c r="K125" s="30"/>
      <c r="L125" s="30"/>
      <c r="M125" s="33"/>
      <c r="N125" s="185"/>
      <c r="O125" s="54"/>
      <c r="P125" s="54"/>
      <c r="Q125" s="54"/>
      <c r="R125" s="54"/>
      <c r="S125" s="54"/>
      <c r="T125" s="54"/>
      <c r="U125" s="54"/>
      <c r="V125" s="54"/>
      <c r="W125" s="54"/>
      <c r="X125" s="55"/>
      <c r="AT125" s="13" t="s">
        <v>140</v>
      </c>
      <c r="AU125" s="13" t="s">
        <v>80</v>
      </c>
    </row>
    <row r="126" spans="2:65" s="1" customFormat="1" ht="16.5" customHeight="1">
      <c r="B126" s="29"/>
      <c r="C126" s="186" t="s">
        <v>9</v>
      </c>
      <c r="D126" s="186" t="s">
        <v>135</v>
      </c>
      <c r="E126" s="187" t="s">
        <v>206</v>
      </c>
      <c r="F126" s="188" t="s">
        <v>207</v>
      </c>
      <c r="G126" s="189" t="s">
        <v>155</v>
      </c>
      <c r="H126" s="190">
        <v>59</v>
      </c>
      <c r="I126" s="191"/>
      <c r="J126" s="192"/>
      <c r="K126" s="193">
        <f>ROUND(P126*H126,2)</f>
        <v>0</v>
      </c>
      <c r="L126" s="188" t="s">
        <v>1</v>
      </c>
      <c r="M126" s="194"/>
      <c r="N126" s="195" t="s">
        <v>1</v>
      </c>
      <c r="O126" s="178" t="s">
        <v>39</v>
      </c>
      <c r="P126" s="179">
        <f>I126+J126</f>
        <v>0</v>
      </c>
      <c r="Q126" s="179">
        <f>ROUND(I126*H126,2)</f>
        <v>0</v>
      </c>
      <c r="R126" s="179">
        <f>ROUND(J126*H126,2)</f>
        <v>0</v>
      </c>
      <c r="S126" s="54"/>
      <c r="T126" s="180">
        <f>S126*H126</f>
        <v>0</v>
      </c>
      <c r="U126" s="180">
        <v>1.4999999999999999E-2</v>
      </c>
      <c r="V126" s="180">
        <f>U126*H126</f>
        <v>0.88500000000000001</v>
      </c>
      <c r="W126" s="180">
        <v>0</v>
      </c>
      <c r="X126" s="181">
        <f>W126*H126</f>
        <v>0</v>
      </c>
      <c r="AR126" s="13" t="s">
        <v>150</v>
      </c>
      <c r="AT126" s="13" t="s">
        <v>135</v>
      </c>
      <c r="AU126" s="13" t="s">
        <v>80</v>
      </c>
      <c r="AY126" s="13" t="s">
        <v>123</v>
      </c>
      <c r="BE126" s="182">
        <f>IF(O126="základní",K126,0)</f>
        <v>0</v>
      </c>
      <c r="BF126" s="182">
        <f>IF(O126="snížená",K126,0)</f>
        <v>0</v>
      </c>
      <c r="BG126" s="182">
        <f>IF(O126="zákl. přenesená",K126,0)</f>
        <v>0</v>
      </c>
      <c r="BH126" s="182">
        <f>IF(O126="sníž. přenesená",K126,0)</f>
        <v>0</v>
      </c>
      <c r="BI126" s="182">
        <f>IF(O126="nulová",K126,0)</f>
        <v>0</v>
      </c>
      <c r="BJ126" s="13" t="s">
        <v>78</v>
      </c>
      <c r="BK126" s="182">
        <f>ROUND(P126*H126,2)</f>
        <v>0</v>
      </c>
      <c r="BL126" s="13" t="s">
        <v>131</v>
      </c>
      <c r="BM126" s="13" t="s">
        <v>208</v>
      </c>
    </row>
    <row r="127" spans="2:65" s="1" customFormat="1">
      <c r="B127" s="29"/>
      <c r="C127" s="30"/>
      <c r="D127" s="183" t="s">
        <v>133</v>
      </c>
      <c r="E127" s="30"/>
      <c r="F127" s="184" t="s">
        <v>209</v>
      </c>
      <c r="G127" s="30"/>
      <c r="H127" s="30"/>
      <c r="I127" s="94"/>
      <c r="J127" s="94"/>
      <c r="K127" s="30"/>
      <c r="L127" s="30"/>
      <c r="M127" s="33"/>
      <c r="N127" s="185"/>
      <c r="O127" s="54"/>
      <c r="P127" s="54"/>
      <c r="Q127" s="54"/>
      <c r="R127" s="54"/>
      <c r="S127" s="54"/>
      <c r="T127" s="54"/>
      <c r="U127" s="54"/>
      <c r="V127" s="54"/>
      <c r="W127" s="54"/>
      <c r="X127" s="55"/>
      <c r="AT127" s="13" t="s">
        <v>133</v>
      </c>
      <c r="AU127" s="13" t="s">
        <v>80</v>
      </c>
    </row>
    <row r="128" spans="2:65" s="1" customFormat="1" ht="16.5" customHeight="1">
      <c r="B128" s="29"/>
      <c r="C128" s="170" t="s">
        <v>131</v>
      </c>
      <c r="D128" s="170" t="s">
        <v>126</v>
      </c>
      <c r="E128" s="171" t="s">
        <v>210</v>
      </c>
      <c r="F128" s="172" t="s">
        <v>211</v>
      </c>
      <c r="G128" s="173" t="s">
        <v>129</v>
      </c>
      <c r="H128" s="174">
        <v>1540</v>
      </c>
      <c r="I128" s="175"/>
      <c r="J128" s="175"/>
      <c r="K128" s="176">
        <f>ROUND(P128*H128,2)</f>
        <v>0</v>
      </c>
      <c r="L128" s="172" t="s">
        <v>130</v>
      </c>
      <c r="M128" s="33"/>
      <c r="N128" s="177" t="s">
        <v>1</v>
      </c>
      <c r="O128" s="178" t="s">
        <v>39</v>
      </c>
      <c r="P128" s="179">
        <f>I128+J128</f>
        <v>0</v>
      </c>
      <c r="Q128" s="179">
        <f>ROUND(I128*H128,2)</f>
        <v>0</v>
      </c>
      <c r="R128" s="179">
        <f>ROUND(J128*H128,2)</f>
        <v>0</v>
      </c>
      <c r="S128" s="54"/>
      <c r="T128" s="180">
        <f>S128*H128</f>
        <v>0</v>
      </c>
      <c r="U128" s="180">
        <v>0</v>
      </c>
      <c r="V128" s="180">
        <f>U128*H128</f>
        <v>0</v>
      </c>
      <c r="W128" s="180">
        <v>0</v>
      </c>
      <c r="X128" s="181">
        <f>W128*H128</f>
        <v>0</v>
      </c>
      <c r="AR128" s="13" t="s">
        <v>131</v>
      </c>
      <c r="AT128" s="13" t="s">
        <v>126</v>
      </c>
      <c r="AU128" s="13" t="s">
        <v>80</v>
      </c>
      <c r="AY128" s="13" t="s">
        <v>123</v>
      </c>
      <c r="BE128" s="182">
        <f>IF(O128="základní",K128,0)</f>
        <v>0</v>
      </c>
      <c r="BF128" s="182">
        <f>IF(O128="snížená",K128,0)</f>
        <v>0</v>
      </c>
      <c r="BG128" s="182">
        <f>IF(O128="zákl. přenesená",K128,0)</f>
        <v>0</v>
      </c>
      <c r="BH128" s="182">
        <f>IF(O128="sníž. přenesená",K128,0)</f>
        <v>0</v>
      </c>
      <c r="BI128" s="182">
        <f>IF(O128="nulová",K128,0)</f>
        <v>0</v>
      </c>
      <c r="BJ128" s="13" t="s">
        <v>78</v>
      </c>
      <c r="BK128" s="182">
        <f>ROUND(P128*H128,2)</f>
        <v>0</v>
      </c>
      <c r="BL128" s="13" t="s">
        <v>131</v>
      </c>
      <c r="BM128" s="13" t="s">
        <v>212</v>
      </c>
    </row>
    <row r="129" spans="2:65" s="1" customFormat="1" ht="19.5">
      <c r="B129" s="29"/>
      <c r="C129" s="30"/>
      <c r="D129" s="183" t="s">
        <v>133</v>
      </c>
      <c r="E129" s="30"/>
      <c r="F129" s="184" t="s">
        <v>213</v>
      </c>
      <c r="G129" s="30"/>
      <c r="H129" s="30"/>
      <c r="I129" s="94"/>
      <c r="J129" s="94"/>
      <c r="K129" s="30"/>
      <c r="L129" s="30"/>
      <c r="M129" s="33"/>
      <c r="N129" s="185"/>
      <c r="O129" s="54"/>
      <c r="P129" s="54"/>
      <c r="Q129" s="54"/>
      <c r="R129" s="54"/>
      <c r="S129" s="54"/>
      <c r="T129" s="54"/>
      <c r="U129" s="54"/>
      <c r="V129" s="54"/>
      <c r="W129" s="54"/>
      <c r="X129" s="55"/>
      <c r="AT129" s="13" t="s">
        <v>133</v>
      </c>
      <c r="AU129" s="13" t="s">
        <v>80</v>
      </c>
    </row>
    <row r="130" spans="2:65" s="1" customFormat="1" ht="16.5" customHeight="1">
      <c r="B130" s="29"/>
      <c r="C130" s="186" t="s">
        <v>214</v>
      </c>
      <c r="D130" s="186" t="s">
        <v>135</v>
      </c>
      <c r="E130" s="187" t="s">
        <v>215</v>
      </c>
      <c r="F130" s="188" t="s">
        <v>216</v>
      </c>
      <c r="G130" s="189" t="s">
        <v>217</v>
      </c>
      <c r="H130" s="190">
        <v>1466.6669999999999</v>
      </c>
      <c r="I130" s="191"/>
      <c r="J130" s="192"/>
      <c r="K130" s="193">
        <f>ROUND(P130*H130,2)</f>
        <v>0</v>
      </c>
      <c r="L130" s="188" t="s">
        <v>130</v>
      </c>
      <c r="M130" s="194"/>
      <c r="N130" s="195" t="s">
        <v>1</v>
      </c>
      <c r="O130" s="178" t="s">
        <v>39</v>
      </c>
      <c r="P130" s="179">
        <f>I130+J130</f>
        <v>0</v>
      </c>
      <c r="Q130" s="179">
        <f>ROUND(I130*H130,2)</f>
        <v>0</v>
      </c>
      <c r="R130" s="179">
        <f>ROUND(J130*H130,2)</f>
        <v>0</v>
      </c>
      <c r="S130" s="54"/>
      <c r="T130" s="180">
        <f>S130*H130</f>
        <v>0</v>
      </c>
      <c r="U130" s="180">
        <v>1E-3</v>
      </c>
      <c r="V130" s="180">
        <f>U130*H130</f>
        <v>1.4666669999999999</v>
      </c>
      <c r="W130" s="180">
        <v>0</v>
      </c>
      <c r="X130" s="181">
        <f>W130*H130</f>
        <v>0</v>
      </c>
      <c r="AR130" s="13" t="s">
        <v>138</v>
      </c>
      <c r="AT130" s="13" t="s">
        <v>135</v>
      </c>
      <c r="AU130" s="13" t="s">
        <v>80</v>
      </c>
      <c r="AY130" s="13" t="s">
        <v>123</v>
      </c>
      <c r="BE130" s="182">
        <f>IF(O130="základní",K130,0)</f>
        <v>0</v>
      </c>
      <c r="BF130" s="182">
        <f>IF(O130="snížená",K130,0)</f>
        <v>0</v>
      </c>
      <c r="BG130" s="182">
        <f>IF(O130="zákl. přenesená",K130,0)</f>
        <v>0</v>
      </c>
      <c r="BH130" s="182">
        <f>IF(O130="sníž. přenesená",K130,0)</f>
        <v>0</v>
      </c>
      <c r="BI130" s="182">
        <f>IF(O130="nulová",K130,0)</f>
        <v>0</v>
      </c>
      <c r="BJ130" s="13" t="s">
        <v>78</v>
      </c>
      <c r="BK130" s="182">
        <f>ROUND(P130*H130,2)</f>
        <v>0</v>
      </c>
      <c r="BL130" s="13" t="s">
        <v>138</v>
      </c>
      <c r="BM130" s="13" t="s">
        <v>218</v>
      </c>
    </row>
    <row r="131" spans="2:65" s="1" customFormat="1">
      <c r="B131" s="29"/>
      <c r="C131" s="30"/>
      <c r="D131" s="183" t="s">
        <v>133</v>
      </c>
      <c r="E131" s="30"/>
      <c r="F131" s="184" t="s">
        <v>219</v>
      </c>
      <c r="G131" s="30"/>
      <c r="H131" s="30"/>
      <c r="I131" s="94"/>
      <c r="J131" s="94"/>
      <c r="K131" s="30"/>
      <c r="L131" s="30"/>
      <c r="M131" s="33"/>
      <c r="N131" s="185"/>
      <c r="O131" s="54"/>
      <c r="P131" s="54"/>
      <c r="Q131" s="54"/>
      <c r="R131" s="54"/>
      <c r="S131" s="54"/>
      <c r="T131" s="54"/>
      <c r="U131" s="54"/>
      <c r="V131" s="54"/>
      <c r="W131" s="54"/>
      <c r="X131" s="55"/>
      <c r="AT131" s="13" t="s">
        <v>133</v>
      </c>
      <c r="AU131" s="13" t="s">
        <v>80</v>
      </c>
    </row>
    <row r="132" spans="2:65" s="11" customFormat="1">
      <c r="B132" s="197"/>
      <c r="C132" s="198"/>
      <c r="D132" s="183" t="s">
        <v>158</v>
      </c>
      <c r="E132" s="199" t="s">
        <v>1</v>
      </c>
      <c r="F132" s="200" t="s">
        <v>220</v>
      </c>
      <c r="G132" s="198"/>
      <c r="H132" s="201">
        <v>1466.6669999999999</v>
      </c>
      <c r="I132" s="202"/>
      <c r="J132" s="202"/>
      <c r="K132" s="198"/>
      <c r="L132" s="198"/>
      <c r="M132" s="203"/>
      <c r="N132" s="204"/>
      <c r="O132" s="205"/>
      <c r="P132" s="205"/>
      <c r="Q132" s="205"/>
      <c r="R132" s="205"/>
      <c r="S132" s="205"/>
      <c r="T132" s="205"/>
      <c r="U132" s="205"/>
      <c r="V132" s="205"/>
      <c r="W132" s="205"/>
      <c r="X132" s="206"/>
      <c r="AT132" s="207" t="s">
        <v>158</v>
      </c>
      <c r="AU132" s="207" t="s">
        <v>80</v>
      </c>
      <c r="AV132" s="11" t="s">
        <v>80</v>
      </c>
      <c r="AW132" s="11" t="s">
        <v>5</v>
      </c>
      <c r="AX132" s="11" t="s">
        <v>78</v>
      </c>
      <c r="AY132" s="207" t="s">
        <v>123</v>
      </c>
    </row>
    <row r="133" spans="2:65" s="1" customFormat="1" ht="16.5" customHeight="1">
      <c r="B133" s="29"/>
      <c r="C133" s="186" t="s">
        <v>221</v>
      </c>
      <c r="D133" s="186" t="s">
        <v>135</v>
      </c>
      <c r="E133" s="187" t="s">
        <v>222</v>
      </c>
      <c r="F133" s="188" t="s">
        <v>223</v>
      </c>
      <c r="G133" s="189" t="s">
        <v>155</v>
      </c>
      <c r="H133" s="190">
        <v>70</v>
      </c>
      <c r="I133" s="191"/>
      <c r="J133" s="192"/>
      <c r="K133" s="193">
        <f>ROUND(P133*H133,2)</f>
        <v>0</v>
      </c>
      <c r="L133" s="188" t="s">
        <v>130</v>
      </c>
      <c r="M133" s="194"/>
      <c r="N133" s="195" t="s">
        <v>1</v>
      </c>
      <c r="O133" s="178" t="s">
        <v>39</v>
      </c>
      <c r="P133" s="179">
        <f>I133+J133</f>
        <v>0</v>
      </c>
      <c r="Q133" s="179">
        <f>ROUND(I133*H133,2)</f>
        <v>0</v>
      </c>
      <c r="R133" s="179">
        <f>ROUND(J133*H133,2)</f>
        <v>0</v>
      </c>
      <c r="S133" s="54"/>
      <c r="T133" s="180">
        <f>S133*H133</f>
        <v>0</v>
      </c>
      <c r="U133" s="180">
        <v>2.2000000000000001E-4</v>
      </c>
      <c r="V133" s="180">
        <f>U133*H133</f>
        <v>1.54E-2</v>
      </c>
      <c r="W133" s="180">
        <v>0</v>
      </c>
      <c r="X133" s="181">
        <f>W133*H133</f>
        <v>0</v>
      </c>
      <c r="AR133" s="13" t="s">
        <v>138</v>
      </c>
      <c r="AT133" s="13" t="s">
        <v>135</v>
      </c>
      <c r="AU133" s="13" t="s">
        <v>80</v>
      </c>
      <c r="AY133" s="13" t="s">
        <v>123</v>
      </c>
      <c r="BE133" s="182">
        <f>IF(O133="základní",K133,0)</f>
        <v>0</v>
      </c>
      <c r="BF133" s="182">
        <f>IF(O133="snížená",K133,0)</f>
        <v>0</v>
      </c>
      <c r="BG133" s="182">
        <f>IF(O133="zákl. přenesená",K133,0)</f>
        <v>0</v>
      </c>
      <c r="BH133" s="182">
        <f>IF(O133="sníž. přenesená",K133,0)</f>
        <v>0</v>
      </c>
      <c r="BI133" s="182">
        <f>IF(O133="nulová",K133,0)</f>
        <v>0</v>
      </c>
      <c r="BJ133" s="13" t="s">
        <v>78</v>
      </c>
      <c r="BK133" s="182">
        <f>ROUND(P133*H133,2)</f>
        <v>0</v>
      </c>
      <c r="BL133" s="13" t="s">
        <v>138</v>
      </c>
      <c r="BM133" s="13" t="s">
        <v>224</v>
      </c>
    </row>
    <row r="134" spans="2:65" s="1" customFormat="1">
      <c r="B134" s="29"/>
      <c r="C134" s="30"/>
      <c r="D134" s="183" t="s">
        <v>133</v>
      </c>
      <c r="E134" s="30"/>
      <c r="F134" s="184" t="s">
        <v>223</v>
      </c>
      <c r="G134" s="30"/>
      <c r="H134" s="30"/>
      <c r="I134" s="94"/>
      <c r="J134" s="94"/>
      <c r="K134" s="30"/>
      <c r="L134" s="30"/>
      <c r="M134" s="33"/>
      <c r="N134" s="185"/>
      <c r="O134" s="54"/>
      <c r="P134" s="54"/>
      <c r="Q134" s="54"/>
      <c r="R134" s="54"/>
      <c r="S134" s="54"/>
      <c r="T134" s="54"/>
      <c r="U134" s="54"/>
      <c r="V134" s="54"/>
      <c r="W134" s="54"/>
      <c r="X134" s="55"/>
      <c r="AT134" s="13" t="s">
        <v>133</v>
      </c>
      <c r="AU134" s="13" t="s">
        <v>80</v>
      </c>
    </row>
    <row r="135" spans="2:65" s="1" customFormat="1" ht="16.5" customHeight="1">
      <c r="B135" s="29"/>
      <c r="C135" s="186" t="s">
        <v>225</v>
      </c>
      <c r="D135" s="186" t="s">
        <v>135</v>
      </c>
      <c r="E135" s="187" t="s">
        <v>226</v>
      </c>
      <c r="F135" s="188" t="s">
        <v>227</v>
      </c>
      <c r="G135" s="189" t="s">
        <v>155</v>
      </c>
      <c r="H135" s="190">
        <v>66</v>
      </c>
      <c r="I135" s="191"/>
      <c r="J135" s="192"/>
      <c r="K135" s="193">
        <f>ROUND(P135*H135,2)</f>
        <v>0</v>
      </c>
      <c r="L135" s="188" t="s">
        <v>130</v>
      </c>
      <c r="M135" s="194"/>
      <c r="N135" s="195" t="s">
        <v>1</v>
      </c>
      <c r="O135" s="178" t="s">
        <v>39</v>
      </c>
      <c r="P135" s="179">
        <f>I135+J135</f>
        <v>0</v>
      </c>
      <c r="Q135" s="179">
        <f>ROUND(I135*H135,2)</f>
        <v>0</v>
      </c>
      <c r="R135" s="179">
        <f>ROUND(J135*H135,2)</f>
        <v>0</v>
      </c>
      <c r="S135" s="54"/>
      <c r="T135" s="180">
        <f>S135*H135</f>
        <v>0</v>
      </c>
      <c r="U135" s="180">
        <v>1.3999999999999999E-4</v>
      </c>
      <c r="V135" s="180">
        <f>U135*H135</f>
        <v>9.2399999999999999E-3</v>
      </c>
      <c r="W135" s="180">
        <v>0</v>
      </c>
      <c r="X135" s="181">
        <f>W135*H135</f>
        <v>0</v>
      </c>
      <c r="AR135" s="13" t="s">
        <v>138</v>
      </c>
      <c r="AT135" s="13" t="s">
        <v>135</v>
      </c>
      <c r="AU135" s="13" t="s">
        <v>80</v>
      </c>
      <c r="AY135" s="13" t="s">
        <v>123</v>
      </c>
      <c r="BE135" s="182">
        <f>IF(O135="základní",K135,0)</f>
        <v>0</v>
      </c>
      <c r="BF135" s="182">
        <f>IF(O135="snížená",K135,0)</f>
        <v>0</v>
      </c>
      <c r="BG135" s="182">
        <f>IF(O135="zákl. přenesená",K135,0)</f>
        <v>0</v>
      </c>
      <c r="BH135" s="182">
        <f>IF(O135="sníž. přenesená",K135,0)</f>
        <v>0</v>
      </c>
      <c r="BI135" s="182">
        <f>IF(O135="nulová",K135,0)</f>
        <v>0</v>
      </c>
      <c r="BJ135" s="13" t="s">
        <v>78</v>
      </c>
      <c r="BK135" s="182">
        <f>ROUND(P135*H135,2)</f>
        <v>0</v>
      </c>
      <c r="BL135" s="13" t="s">
        <v>138</v>
      </c>
      <c r="BM135" s="13" t="s">
        <v>228</v>
      </c>
    </row>
    <row r="136" spans="2:65" s="1" customFormat="1">
      <c r="B136" s="29"/>
      <c r="C136" s="30"/>
      <c r="D136" s="183" t="s">
        <v>133</v>
      </c>
      <c r="E136" s="30"/>
      <c r="F136" s="184" t="s">
        <v>227</v>
      </c>
      <c r="G136" s="30"/>
      <c r="H136" s="30"/>
      <c r="I136" s="94"/>
      <c r="J136" s="94"/>
      <c r="K136" s="30"/>
      <c r="L136" s="30"/>
      <c r="M136" s="33"/>
      <c r="N136" s="185"/>
      <c r="O136" s="54"/>
      <c r="P136" s="54"/>
      <c r="Q136" s="54"/>
      <c r="R136" s="54"/>
      <c r="S136" s="54"/>
      <c r="T136" s="54"/>
      <c r="U136" s="54"/>
      <c r="V136" s="54"/>
      <c r="W136" s="54"/>
      <c r="X136" s="55"/>
      <c r="AT136" s="13" t="s">
        <v>133</v>
      </c>
      <c r="AU136" s="13" t="s">
        <v>80</v>
      </c>
    </row>
    <row r="137" spans="2:65" s="1" customFormat="1" ht="16.5" customHeight="1">
      <c r="B137" s="29"/>
      <c r="C137" s="170" t="s">
        <v>229</v>
      </c>
      <c r="D137" s="170" t="s">
        <v>126</v>
      </c>
      <c r="E137" s="171" t="s">
        <v>230</v>
      </c>
      <c r="F137" s="172" t="s">
        <v>231</v>
      </c>
      <c r="G137" s="173" t="s">
        <v>155</v>
      </c>
      <c r="H137" s="174">
        <v>1</v>
      </c>
      <c r="I137" s="175"/>
      <c r="J137" s="175"/>
      <c r="K137" s="176">
        <f>ROUND(P137*H137,2)</f>
        <v>0</v>
      </c>
      <c r="L137" s="172" t="s">
        <v>130</v>
      </c>
      <c r="M137" s="33"/>
      <c r="N137" s="177" t="s">
        <v>1</v>
      </c>
      <c r="O137" s="178" t="s">
        <v>39</v>
      </c>
      <c r="P137" s="179">
        <f>I137+J137</f>
        <v>0</v>
      </c>
      <c r="Q137" s="179">
        <f>ROUND(I137*H137,2)</f>
        <v>0</v>
      </c>
      <c r="R137" s="179">
        <f>ROUND(J137*H137,2)</f>
        <v>0</v>
      </c>
      <c r="S137" s="54"/>
      <c r="T137" s="180">
        <f>S137*H137</f>
        <v>0</v>
      </c>
      <c r="U137" s="180">
        <v>0</v>
      </c>
      <c r="V137" s="180">
        <f>U137*H137</f>
        <v>0</v>
      </c>
      <c r="W137" s="180">
        <v>0</v>
      </c>
      <c r="X137" s="181">
        <f>W137*H137</f>
        <v>0</v>
      </c>
      <c r="AR137" s="13" t="s">
        <v>131</v>
      </c>
      <c r="AT137" s="13" t="s">
        <v>126</v>
      </c>
      <c r="AU137" s="13" t="s">
        <v>80</v>
      </c>
      <c r="AY137" s="13" t="s">
        <v>123</v>
      </c>
      <c r="BE137" s="182">
        <f>IF(O137="základní",K137,0)</f>
        <v>0</v>
      </c>
      <c r="BF137" s="182">
        <f>IF(O137="snížená",K137,0)</f>
        <v>0</v>
      </c>
      <c r="BG137" s="182">
        <f>IF(O137="zákl. přenesená",K137,0)</f>
        <v>0</v>
      </c>
      <c r="BH137" s="182">
        <f>IF(O137="sníž. přenesená",K137,0)</f>
        <v>0</v>
      </c>
      <c r="BI137" s="182">
        <f>IF(O137="nulová",K137,0)</f>
        <v>0</v>
      </c>
      <c r="BJ137" s="13" t="s">
        <v>78</v>
      </c>
      <c r="BK137" s="182">
        <f>ROUND(P137*H137,2)</f>
        <v>0</v>
      </c>
      <c r="BL137" s="13" t="s">
        <v>131</v>
      </c>
      <c r="BM137" s="13" t="s">
        <v>232</v>
      </c>
    </row>
    <row r="138" spans="2:65" s="1" customFormat="1" ht="19.5">
      <c r="B138" s="29"/>
      <c r="C138" s="30"/>
      <c r="D138" s="183" t="s">
        <v>133</v>
      </c>
      <c r="E138" s="30"/>
      <c r="F138" s="184" t="s">
        <v>582</v>
      </c>
      <c r="G138" s="30"/>
      <c r="H138" s="30"/>
      <c r="I138" s="94"/>
      <c r="J138" s="94"/>
      <c r="K138" s="30"/>
      <c r="L138" s="30"/>
      <c r="M138" s="33"/>
      <c r="N138" s="185"/>
      <c r="O138" s="54"/>
      <c r="P138" s="54"/>
      <c r="Q138" s="54"/>
      <c r="R138" s="54"/>
      <c r="S138" s="54"/>
      <c r="T138" s="54"/>
      <c r="U138" s="54"/>
      <c r="V138" s="54"/>
      <c r="W138" s="54"/>
      <c r="X138" s="55"/>
      <c r="AT138" s="13" t="s">
        <v>133</v>
      </c>
      <c r="AU138" s="13" t="s">
        <v>80</v>
      </c>
    </row>
    <row r="139" spans="2:65" s="1" customFormat="1" ht="19.5">
      <c r="B139" s="29"/>
      <c r="C139" s="30"/>
      <c r="D139" s="183" t="s">
        <v>233</v>
      </c>
      <c r="E139" s="30"/>
      <c r="F139" s="196" t="s">
        <v>234</v>
      </c>
      <c r="G139" s="30"/>
      <c r="H139" s="30"/>
      <c r="I139" s="94"/>
      <c r="J139" s="94"/>
      <c r="K139" s="30"/>
      <c r="L139" s="30"/>
      <c r="M139" s="33"/>
      <c r="N139" s="185"/>
      <c r="O139" s="54"/>
      <c r="P139" s="54"/>
      <c r="Q139" s="54"/>
      <c r="R139" s="54"/>
      <c r="S139" s="54"/>
      <c r="T139" s="54"/>
      <c r="U139" s="54"/>
      <c r="V139" s="54"/>
      <c r="W139" s="54"/>
      <c r="X139" s="55"/>
      <c r="AT139" s="13" t="s">
        <v>233</v>
      </c>
      <c r="AU139" s="13" t="s">
        <v>80</v>
      </c>
    </row>
    <row r="140" spans="2:65" s="1" customFormat="1" ht="16.5" customHeight="1">
      <c r="B140" s="29"/>
      <c r="C140" s="170" t="s">
        <v>8</v>
      </c>
      <c r="D140" s="170" t="s">
        <v>126</v>
      </c>
      <c r="E140" s="171" t="s">
        <v>235</v>
      </c>
      <c r="F140" s="172" t="s">
        <v>236</v>
      </c>
      <c r="G140" s="173" t="s">
        <v>155</v>
      </c>
      <c r="H140" s="174">
        <v>6</v>
      </c>
      <c r="I140" s="175"/>
      <c r="J140" s="175"/>
      <c r="K140" s="176">
        <f>ROUND(P140*H140,2)</f>
        <v>0</v>
      </c>
      <c r="L140" s="172" t="s">
        <v>130</v>
      </c>
      <c r="M140" s="33"/>
      <c r="N140" s="177" t="s">
        <v>1</v>
      </c>
      <c r="O140" s="178" t="s">
        <v>39</v>
      </c>
      <c r="P140" s="179">
        <f>I140+J140</f>
        <v>0</v>
      </c>
      <c r="Q140" s="179">
        <f>ROUND(I140*H140,2)</f>
        <v>0</v>
      </c>
      <c r="R140" s="179">
        <f>ROUND(J140*H140,2)</f>
        <v>0</v>
      </c>
      <c r="S140" s="54"/>
      <c r="T140" s="180">
        <f>S140*H140</f>
        <v>0</v>
      </c>
      <c r="U140" s="180">
        <v>0</v>
      </c>
      <c r="V140" s="180">
        <f>U140*H140</f>
        <v>0</v>
      </c>
      <c r="W140" s="180">
        <v>0</v>
      </c>
      <c r="X140" s="181">
        <f>W140*H140</f>
        <v>0</v>
      </c>
      <c r="AR140" s="13" t="s">
        <v>131</v>
      </c>
      <c r="AT140" s="13" t="s">
        <v>126</v>
      </c>
      <c r="AU140" s="13" t="s">
        <v>80</v>
      </c>
      <c r="AY140" s="13" t="s">
        <v>123</v>
      </c>
      <c r="BE140" s="182">
        <f>IF(O140="základní",K140,0)</f>
        <v>0</v>
      </c>
      <c r="BF140" s="182">
        <f>IF(O140="snížená",K140,0)</f>
        <v>0</v>
      </c>
      <c r="BG140" s="182">
        <f>IF(O140="zákl. přenesená",K140,0)</f>
        <v>0</v>
      </c>
      <c r="BH140" s="182">
        <f>IF(O140="sníž. přenesená",K140,0)</f>
        <v>0</v>
      </c>
      <c r="BI140" s="182">
        <f>IF(O140="nulová",K140,0)</f>
        <v>0</v>
      </c>
      <c r="BJ140" s="13" t="s">
        <v>78</v>
      </c>
      <c r="BK140" s="182">
        <f>ROUND(P140*H140,2)</f>
        <v>0</v>
      </c>
      <c r="BL140" s="13" t="s">
        <v>131</v>
      </c>
      <c r="BM140" s="13" t="s">
        <v>237</v>
      </c>
    </row>
    <row r="141" spans="2:65" s="1" customFormat="1" ht="19.5">
      <c r="B141" s="29"/>
      <c r="C141" s="30"/>
      <c r="D141" s="183" t="s">
        <v>133</v>
      </c>
      <c r="E141" s="30"/>
      <c r="F141" s="184" t="s">
        <v>238</v>
      </c>
      <c r="G141" s="30"/>
      <c r="H141" s="30"/>
      <c r="I141" s="94"/>
      <c r="J141" s="94"/>
      <c r="K141" s="30"/>
      <c r="L141" s="30"/>
      <c r="M141" s="33"/>
      <c r="N141" s="185"/>
      <c r="O141" s="54"/>
      <c r="P141" s="54"/>
      <c r="Q141" s="54"/>
      <c r="R141" s="54"/>
      <c r="S141" s="54"/>
      <c r="T141" s="54"/>
      <c r="U141" s="54"/>
      <c r="V141" s="54"/>
      <c r="W141" s="54"/>
      <c r="X141" s="55"/>
      <c r="AT141" s="13" t="s">
        <v>133</v>
      </c>
      <c r="AU141" s="13" t="s">
        <v>80</v>
      </c>
    </row>
    <row r="142" spans="2:65" s="1" customFormat="1" ht="19.5">
      <c r="B142" s="29"/>
      <c r="C142" s="30"/>
      <c r="D142" s="183" t="s">
        <v>233</v>
      </c>
      <c r="E142" s="30"/>
      <c r="F142" s="196" t="s">
        <v>234</v>
      </c>
      <c r="G142" s="30"/>
      <c r="H142" s="30"/>
      <c r="I142" s="94"/>
      <c r="J142" s="94"/>
      <c r="K142" s="30"/>
      <c r="L142" s="30"/>
      <c r="M142" s="33"/>
      <c r="N142" s="185"/>
      <c r="O142" s="54"/>
      <c r="P142" s="54"/>
      <c r="Q142" s="54"/>
      <c r="R142" s="54"/>
      <c r="S142" s="54"/>
      <c r="T142" s="54"/>
      <c r="U142" s="54"/>
      <c r="V142" s="54"/>
      <c r="W142" s="54"/>
      <c r="X142" s="55"/>
      <c r="AT142" s="13" t="s">
        <v>233</v>
      </c>
      <c r="AU142" s="13" t="s">
        <v>80</v>
      </c>
    </row>
    <row r="143" spans="2:65" s="10" customFormat="1" ht="25.9" customHeight="1">
      <c r="B143" s="153"/>
      <c r="C143" s="154"/>
      <c r="D143" s="155" t="s">
        <v>69</v>
      </c>
      <c r="E143" s="156" t="s">
        <v>135</v>
      </c>
      <c r="F143" s="156" t="s">
        <v>239</v>
      </c>
      <c r="G143" s="154"/>
      <c r="H143" s="154"/>
      <c r="I143" s="157"/>
      <c r="J143" s="157"/>
      <c r="K143" s="158">
        <f>BK143</f>
        <v>0</v>
      </c>
      <c r="L143" s="154"/>
      <c r="M143" s="159"/>
      <c r="N143" s="160"/>
      <c r="O143" s="161"/>
      <c r="P143" s="161"/>
      <c r="Q143" s="162">
        <f>Q144+Q197</f>
        <v>0</v>
      </c>
      <c r="R143" s="162">
        <f>R144+R197</f>
        <v>0</v>
      </c>
      <c r="S143" s="161"/>
      <c r="T143" s="163">
        <f>T144+T197</f>
        <v>0</v>
      </c>
      <c r="U143" s="161"/>
      <c r="V143" s="163">
        <f>V144+V197</f>
        <v>200.28503199999994</v>
      </c>
      <c r="W143" s="161"/>
      <c r="X143" s="164">
        <f>X144+X197</f>
        <v>0</v>
      </c>
      <c r="AR143" s="165" t="s">
        <v>142</v>
      </c>
      <c r="AT143" s="166" t="s">
        <v>69</v>
      </c>
      <c r="AU143" s="166" t="s">
        <v>70</v>
      </c>
      <c r="AY143" s="165" t="s">
        <v>123</v>
      </c>
      <c r="BK143" s="167">
        <f>BK144+BK197</f>
        <v>0</v>
      </c>
    </row>
    <row r="144" spans="2:65" s="10" customFormat="1" ht="22.9" customHeight="1">
      <c r="B144" s="153"/>
      <c r="C144" s="154"/>
      <c r="D144" s="155" t="s">
        <v>69</v>
      </c>
      <c r="E144" s="168" t="s">
        <v>240</v>
      </c>
      <c r="F144" s="168" t="s">
        <v>241</v>
      </c>
      <c r="G144" s="154"/>
      <c r="H144" s="154"/>
      <c r="I144" s="157"/>
      <c r="J144" s="157"/>
      <c r="K144" s="169">
        <f>BK144</f>
        <v>0</v>
      </c>
      <c r="L144" s="154"/>
      <c r="M144" s="159"/>
      <c r="N144" s="160"/>
      <c r="O144" s="161"/>
      <c r="P144" s="161"/>
      <c r="Q144" s="162">
        <f>SUM(Q145:Q196)</f>
        <v>0</v>
      </c>
      <c r="R144" s="162">
        <f>SUM(R145:R196)</f>
        <v>0</v>
      </c>
      <c r="S144" s="161"/>
      <c r="T144" s="163">
        <f>SUM(T145:T196)</f>
        <v>0</v>
      </c>
      <c r="U144" s="161"/>
      <c r="V144" s="163">
        <f>SUM(V145:V196)</f>
        <v>9.0449999999999999</v>
      </c>
      <c r="W144" s="161"/>
      <c r="X144" s="164">
        <f>SUM(X145:X196)</f>
        <v>0</v>
      </c>
      <c r="AR144" s="165" t="s">
        <v>142</v>
      </c>
      <c r="AT144" s="166" t="s">
        <v>69</v>
      </c>
      <c r="AU144" s="166" t="s">
        <v>78</v>
      </c>
      <c r="AY144" s="165" t="s">
        <v>123</v>
      </c>
      <c r="BK144" s="167">
        <f>SUM(BK145:BK196)</f>
        <v>0</v>
      </c>
    </row>
    <row r="145" spans="2:65" s="1" customFormat="1" ht="16.5" customHeight="1">
      <c r="B145" s="29"/>
      <c r="C145" s="170" t="s">
        <v>242</v>
      </c>
      <c r="D145" s="170" t="s">
        <v>126</v>
      </c>
      <c r="E145" s="171" t="s">
        <v>243</v>
      </c>
      <c r="F145" s="172" t="s">
        <v>244</v>
      </c>
      <c r="G145" s="173" t="s">
        <v>155</v>
      </c>
      <c r="H145" s="174">
        <v>59</v>
      </c>
      <c r="I145" s="175"/>
      <c r="J145" s="175"/>
      <c r="K145" s="176">
        <f>ROUND(P145*H145,2)</f>
        <v>0</v>
      </c>
      <c r="L145" s="172" t="s">
        <v>130</v>
      </c>
      <c r="M145" s="33"/>
      <c r="N145" s="177" t="s">
        <v>1</v>
      </c>
      <c r="O145" s="178" t="s">
        <v>39</v>
      </c>
      <c r="P145" s="179">
        <f>I145+J145</f>
        <v>0</v>
      </c>
      <c r="Q145" s="179">
        <f>ROUND(I145*H145,2)</f>
        <v>0</v>
      </c>
      <c r="R145" s="179">
        <f>ROUND(J145*H145,2)</f>
        <v>0</v>
      </c>
      <c r="S145" s="54"/>
      <c r="T145" s="180">
        <f>S145*H145</f>
        <v>0</v>
      </c>
      <c r="U145" s="180">
        <v>0</v>
      </c>
      <c r="V145" s="180">
        <f>U145*H145</f>
        <v>0</v>
      </c>
      <c r="W145" s="180">
        <v>0</v>
      </c>
      <c r="X145" s="181">
        <f>W145*H145</f>
        <v>0</v>
      </c>
      <c r="AR145" s="13" t="s">
        <v>245</v>
      </c>
      <c r="AT145" s="13" t="s">
        <v>126</v>
      </c>
      <c r="AU145" s="13" t="s">
        <v>80</v>
      </c>
      <c r="AY145" s="13" t="s">
        <v>123</v>
      </c>
      <c r="BE145" s="182">
        <f>IF(O145="základní",K145,0)</f>
        <v>0</v>
      </c>
      <c r="BF145" s="182">
        <f>IF(O145="snížená",K145,0)</f>
        <v>0</v>
      </c>
      <c r="BG145" s="182">
        <f>IF(O145="zákl. přenesená",K145,0)</f>
        <v>0</v>
      </c>
      <c r="BH145" s="182">
        <f>IF(O145="sníž. přenesená",K145,0)</f>
        <v>0</v>
      </c>
      <c r="BI145" s="182">
        <f>IF(O145="nulová",K145,0)</f>
        <v>0</v>
      </c>
      <c r="BJ145" s="13" t="s">
        <v>78</v>
      </c>
      <c r="BK145" s="182">
        <f>ROUND(P145*H145,2)</f>
        <v>0</v>
      </c>
      <c r="BL145" s="13" t="s">
        <v>245</v>
      </c>
      <c r="BM145" s="13" t="s">
        <v>246</v>
      </c>
    </row>
    <row r="146" spans="2:65" s="1" customFormat="1">
      <c r="B146" s="29"/>
      <c r="C146" s="30"/>
      <c r="D146" s="183" t="s">
        <v>133</v>
      </c>
      <c r="E146" s="30"/>
      <c r="F146" s="184" t="s">
        <v>247</v>
      </c>
      <c r="G146" s="30"/>
      <c r="H146" s="30"/>
      <c r="I146" s="94"/>
      <c r="J146" s="94"/>
      <c r="K146" s="30"/>
      <c r="L146" s="30"/>
      <c r="M146" s="33"/>
      <c r="N146" s="185"/>
      <c r="O146" s="54"/>
      <c r="P146" s="54"/>
      <c r="Q146" s="54"/>
      <c r="R146" s="54"/>
      <c r="S146" s="54"/>
      <c r="T146" s="54"/>
      <c r="U146" s="54"/>
      <c r="V146" s="54"/>
      <c r="W146" s="54"/>
      <c r="X146" s="55"/>
      <c r="AT146" s="13" t="s">
        <v>133</v>
      </c>
      <c r="AU146" s="13" t="s">
        <v>80</v>
      </c>
    </row>
    <row r="147" spans="2:65" s="1" customFormat="1" ht="16.5" customHeight="1">
      <c r="B147" s="29"/>
      <c r="C147" s="186" t="s">
        <v>248</v>
      </c>
      <c r="D147" s="186" t="s">
        <v>135</v>
      </c>
      <c r="E147" s="187" t="s">
        <v>249</v>
      </c>
      <c r="F147" s="188" t="s">
        <v>250</v>
      </c>
      <c r="G147" s="189" t="s">
        <v>163</v>
      </c>
      <c r="H147" s="190">
        <v>51</v>
      </c>
      <c r="I147" s="191"/>
      <c r="J147" s="192"/>
      <c r="K147" s="193">
        <f>ROUND(P147*H147,2)</f>
        <v>0</v>
      </c>
      <c r="L147" s="188" t="s">
        <v>1</v>
      </c>
      <c r="M147" s="194"/>
      <c r="N147" s="195" t="s">
        <v>1</v>
      </c>
      <c r="O147" s="178" t="s">
        <v>39</v>
      </c>
      <c r="P147" s="179">
        <f>I147+J147</f>
        <v>0</v>
      </c>
      <c r="Q147" s="179">
        <f>ROUND(I147*H147,2)</f>
        <v>0</v>
      </c>
      <c r="R147" s="179">
        <f>ROUND(J147*H147,2)</f>
        <v>0</v>
      </c>
      <c r="S147" s="54"/>
      <c r="T147" s="180">
        <f>S147*H147</f>
        <v>0</v>
      </c>
      <c r="U147" s="180">
        <v>0</v>
      </c>
      <c r="V147" s="180">
        <f>U147*H147</f>
        <v>0</v>
      </c>
      <c r="W147" s="180">
        <v>0</v>
      </c>
      <c r="X147" s="181">
        <f>W147*H147</f>
        <v>0</v>
      </c>
      <c r="AR147" s="13" t="s">
        <v>138</v>
      </c>
      <c r="AT147" s="13" t="s">
        <v>135</v>
      </c>
      <c r="AU147" s="13" t="s">
        <v>80</v>
      </c>
      <c r="AY147" s="13" t="s">
        <v>123</v>
      </c>
      <c r="BE147" s="182">
        <f>IF(O147="základní",K147,0)</f>
        <v>0</v>
      </c>
      <c r="BF147" s="182">
        <f>IF(O147="snížená",K147,0)</f>
        <v>0</v>
      </c>
      <c r="BG147" s="182">
        <f>IF(O147="zákl. přenesená",K147,0)</f>
        <v>0</v>
      </c>
      <c r="BH147" s="182">
        <f>IF(O147="sníž. přenesená",K147,0)</f>
        <v>0</v>
      </c>
      <c r="BI147" s="182">
        <f>IF(O147="nulová",K147,0)</f>
        <v>0</v>
      </c>
      <c r="BJ147" s="13" t="s">
        <v>78</v>
      </c>
      <c r="BK147" s="182">
        <f>ROUND(P147*H147,2)</f>
        <v>0</v>
      </c>
      <c r="BL147" s="13" t="s">
        <v>138</v>
      </c>
      <c r="BM147" s="13" t="s">
        <v>251</v>
      </c>
    </row>
    <row r="148" spans="2:65" s="1" customFormat="1">
      <c r="B148" s="29"/>
      <c r="C148" s="30"/>
      <c r="D148" s="183" t="s">
        <v>133</v>
      </c>
      <c r="E148" s="30"/>
      <c r="F148" s="184" t="s">
        <v>250</v>
      </c>
      <c r="G148" s="30"/>
      <c r="H148" s="30"/>
      <c r="I148" s="94"/>
      <c r="J148" s="94"/>
      <c r="K148" s="30"/>
      <c r="L148" s="30"/>
      <c r="M148" s="33"/>
      <c r="N148" s="185"/>
      <c r="O148" s="54"/>
      <c r="P148" s="54"/>
      <c r="Q148" s="54"/>
      <c r="R148" s="54"/>
      <c r="S148" s="54"/>
      <c r="T148" s="54"/>
      <c r="U148" s="54"/>
      <c r="V148" s="54"/>
      <c r="W148" s="54"/>
      <c r="X148" s="55"/>
      <c r="AT148" s="13" t="s">
        <v>133</v>
      </c>
      <c r="AU148" s="13" t="s">
        <v>80</v>
      </c>
    </row>
    <row r="149" spans="2:65" s="1" customFormat="1" ht="16.5" customHeight="1">
      <c r="B149" s="29"/>
      <c r="C149" s="186" t="s">
        <v>252</v>
      </c>
      <c r="D149" s="186" t="s">
        <v>135</v>
      </c>
      <c r="E149" s="187" t="s">
        <v>253</v>
      </c>
      <c r="F149" s="188" t="s">
        <v>254</v>
      </c>
      <c r="G149" s="189" t="s">
        <v>155</v>
      </c>
      <c r="H149" s="190">
        <v>7</v>
      </c>
      <c r="I149" s="191"/>
      <c r="J149" s="192"/>
      <c r="K149" s="193">
        <f>ROUND(P149*H149,2)</f>
        <v>0</v>
      </c>
      <c r="L149" s="188" t="s">
        <v>1</v>
      </c>
      <c r="M149" s="194"/>
      <c r="N149" s="195" t="s">
        <v>1</v>
      </c>
      <c r="O149" s="178" t="s">
        <v>39</v>
      </c>
      <c r="P149" s="179">
        <f>I149+J149</f>
        <v>0</v>
      </c>
      <c r="Q149" s="179">
        <f>ROUND(I149*H149,2)</f>
        <v>0</v>
      </c>
      <c r="R149" s="179">
        <f>ROUND(J149*H149,2)</f>
        <v>0</v>
      </c>
      <c r="S149" s="54"/>
      <c r="T149" s="180">
        <f>S149*H149</f>
        <v>0</v>
      </c>
      <c r="U149" s="180">
        <v>6.2E-2</v>
      </c>
      <c r="V149" s="180">
        <f>U149*H149</f>
        <v>0.434</v>
      </c>
      <c r="W149" s="180">
        <v>0</v>
      </c>
      <c r="X149" s="181">
        <f>W149*H149</f>
        <v>0</v>
      </c>
      <c r="AR149" s="13" t="s">
        <v>138</v>
      </c>
      <c r="AT149" s="13" t="s">
        <v>135</v>
      </c>
      <c r="AU149" s="13" t="s">
        <v>80</v>
      </c>
      <c r="AY149" s="13" t="s">
        <v>123</v>
      </c>
      <c r="BE149" s="182">
        <f>IF(O149="základní",K149,0)</f>
        <v>0</v>
      </c>
      <c r="BF149" s="182">
        <f>IF(O149="snížená",K149,0)</f>
        <v>0</v>
      </c>
      <c r="BG149" s="182">
        <f>IF(O149="zákl. přenesená",K149,0)</f>
        <v>0</v>
      </c>
      <c r="BH149" s="182">
        <f>IF(O149="sníž. přenesená",K149,0)</f>
        <v>0</v>
      </c>
      <c r="BI149" s="182">
        <f>IF(O149="nulová",K149,0)</f>
        <v>0</v>
      </c>
      <c r="BJ149" s="13" t="s">
        <v>78</v>
      </c>
      <c r="BK149" s="182">
        <f>ROUND(P149*H149,2)</f>
        <v>0</v>
      </c>
      <c r="BL149" s="13" t="s">
        <v>138</v>
      </c>
      <c r="BM149" s="13" t="s">
        <v>255</v>
      </c>
    </row>
    <row r="150" spans="2:65" s="1" customFormat="1">
      <c r="B150" s="29"/>
      <c r="C150" s="30"/>
      <c r="D150" s="183" t="s">
        <v>133</v>
      </c>
      <c r="E150" s="30"/>
      <c r="F150" s="184" t="s">
        <v>254</v>
      </c>
      <c r="G150" s="30"/>
      <c r="H150" s="30"/>
      <c r="I150" s="94"/>
      <c r="J150" s="94"/>
      <c r="K150" s="30"/>
      <c r="L150" s="30"/>
      <c r="M150" s="33"/>
      <c r="N150" s="185"/>
      <c r="O150" s="54"/>
      <c r="P150" s="54"/>
      <c r="Q150" s="54"/>
      <c r="R150" s="54"/>
      <c r="S150" s="54"/>
      <c r="T150" s="54"/>
      <c r="U150" s="54"/>
      <c r="V150" s="54"/>
      <c r="W150" s="54"/>
      <c r="X150" s="55"/>
      <c r="AT150" s="13" t="s">
        <v>133</v>
      </c>
      <c r="AU150" s="13" t="s">
        <v>80</v>
      </c>
    </row>
    <row r="151" spans="2:65" s="1" customFormat="1" ht="16.5" customHeight="1">
      <c r="B151" s="29"/>
      <c r="C151" s="186" t="s">
        <v>256</v>
      </c>
      <c r="D151" s="186" t="s">
        <v>135</v>
      </c>
      <c r="E151" s="187" t="s">
        <v>257</v>
      </c>
      <c r="F151" s="188" t="s">
        <v>258</v>
      </c>
      <c r="G151" s="189" t="s">
        <v>155</v>
      </c>
      <c r="H151" s="190">
        <v>58</v>
      </c>
      <c r="I151" s="191"/>
      <c r="J151" s="192"/>
      <c r="K151" s="193">
        <f>ROUND(P151*H151,2)</f>
        <v>0</v>
      </c>
      <c r="L151" s="188" t="s">
        <v>1</v>
      </c>
      <c r="M151" s="194"/>
      <c r="N151" s="195" t="s">
        <v>1</v>
      </c>
      <c r="O151" s="178" t="s">
        <v>39</v>
      </c>
      <c r="P151" s="179">
        <f>I151+J151</f>
        <v>0</v>
      </c>
      <c r="Q151" s="179">
        <f>ROUND(I151*H151,2)</f>
        <v>0</v>
      </c>
      <c r="R151" s="179">
        <f>ROUND(J151*H151,2)</f>
        <v>0</v>
      </c>
      <c r="S151" s="54"/>
      <c r="T151" s="180">
        <f>S151*H151</f>
        <v>0</v>
      </c>
      <c r="U151" s="180">
        <v>0.115</v>
      </c>
      <c r="V151" s="180">
        <f>U151*H151</f>
        <v>6.67</v>
      </c>
      <c r="W151" s="180">
        <v>0</v>
      </c>
      <c r="X151" s="181">
        <f>W151*H151</f>
        <v>0</v>
      </c>
      <c r="AR151" s="13" t="s">
        <v>138</v>
      </c>
      <c r="AT151" s="13" t="s">
        <v>135</v>
      </c>
      <c r="AU151" s="13" t="s">
        <v>80</v>
      </c>
      <c r="AY151" s="13" t="s">
        <v>123</v>
      </c>
      <c r="BE151" s="182">
        <f>IF(O151="základní",K151,0)</f>
        <v>0</v>
      </c>
      <c r="BF151" s="182">
        <f>IF(O151="snížená",K151,0)</f>
        <v>0</v>
      </c>
      <c r="BG151" s="182">
        <f>IF(O151="zákl. přenesená",K151,0)</f>
        <v>0</v>
      </c>
      <c r="BH151" s="182">
        <f>IF(O151="sníž. přenesená",K151,0)</f>
        <v>0</v>
      </c>
      <c r="BI151" s="182">
        <f>IF(O151="nulová",K151,0)</f>
        <v>0</v>
      </c>
      <c r="BJ151" s="13" t="s">
        <v>78</v>
      </c>
      <c r="BK151" s="182">
        <f>ROUND(P151*H151,2)</f>
        <v>0</v>
      </c>
      <c r="BL151" s="13" t="s">
        <v>138</v>
      </c>
      <c r="BM151" s="13" t="s">
        <v>259</v>
      </c>
    </row>
    <row r="152" spans="2:65" s="1" customFormat="1">
      <c r="B152" s="29"/>
      <c r="C152" s="30"/>
      <c r="D152" s="183" t="s">
        <v>133</v>
      </c>
      <c r="E152" s="30"/>
      <c r="F152" s="184" t="s">
        <v>260</v>
      </c>
      <c r="G152" s="30"/>
      <c r="H152" s="30"/>
      <c r="I152" s="94"/>
      <c r="J152" s="94"/>
      <c r="K152" s="30"/>
      <c r="L152" s="30"/>
      <c r="M152" s="33"/>
      <c r="N152" s="185"/>
      <c r="O152" s="54"/>
      <c r="P152" s="54"/>
      <c r="Q152" s="54"/>
      <c r="R152" s="54"/>
      <c r="S152" s="54"/>
      <c r="T152" s="54"/>
      <c r="U152" s="54"/>
      <c r="V152" s="54"/>
      <c r="W152" s="54"/>
      <c r="X152" s="55"/>
      <c r="AT152" s="13" t="s">
        <v>133</v>
      </c>
      <c r="AU152" s="13" t="s">
        <v>80</v>
      </c>
    </row>
    <row r="153" spans="2:65" s="1" customFormat="1" ht="16.5" customHeight="1">
      <c r="B153" s="29"/>
      <c r="C153" s="186" t="s">
        <v>261</v>
      </c>
      <c r="D153" s="186" t="s">
        <v>135</v>
      </c>
      <c r="E153" s="187" t="s">
        <v>262</v>
      </c>
      <c r="F153" s="188" t="s">
        <v>263</v>
      </c>
      <c r="G153" s="189" t="s">
        <v>155</v>
      </c>
      <c r="H153" s="190">
        <v>1</v>
      </c>
      <c r="I153" s="191"/>
      <c r="J153" s="192"/>
      <c r="K153" s="193">
        <f>ROUND(P153*H153,2)</f>
        <v>0</v>
      </c>
      <c r="L153" s="188" t="s">
        <v>1</v>
      </c>
      <c r="M153" s="194"/>
      <c r="N153" s="195" t="s">
        <v>1</v>
      </c>
      <c r="O153" s="178" t="s">
        <v>39</v>
      </c>
      <c r="P153" s="179">
        <f>I153+J153</f>
        <v>0</v>
      </c>
      <c r="Q153" s="179">
        <f>ROUND(I153*H153,2)</f>
        <v>0</v>
      </c>
      <c r="R153" s="179">
        <f>ROUND(J153*H153,2)</f>
        <v>0</v>
      </c>
      <c r="S153" s="54"/>
      <c r="T153" s="180">
        <f>S153*H153</f>
        <v>0</v>
      </c>
      <c r="U153" s="180">
        <v>6.2E-2</v>
      </c>
      <c r="V153" s="180">
        <f>U153*H153</f>
        <v>6.2E-2</v>
      </c>
      <c r="W153" s="180">
        <v>0</v>
      </c>
      <c r="X153" s="181">
        <f>W153*H153</f>
        <v>0</v>
      </c>
      <c r="AR153" s="13" t="s">
        <v>138</v>
      </c>
      <c r="AT153" s="13" t="s">
        <v>135</v>
      </c>
      <c r="AU153" s="13" t="s">
        <v>80</v>
      </c>
      <c r="AY153" s="13" t="s">
        <v>123</v>
      </c>
      <c r="BE153" s="182">
        <f>IF(O153="základní",K153,0)</f>
        <v>0</v>
      </c>
      <c r="BF153" s="182">
        <f>IF(O153="snížená",K153,0)</f>
        <v>0</v>
      </c>
      <c r="BG153" s="182">
        <f>IF(O153="zákl. přenesená",K153,0)</f>
        <v>0</v>
      </c>
      <c r="BH153" s="182">
        <f>IF(O153="sníž. přenesená",K153,0)</f>
        <v>0</v>
      </c>
      <c r="BI153" s="182">
        <f>IF(O153="nulová",K153,0)</f>
        <v>0</v>
      </c>
      <c r="BJ153" s="13" t="s">
        <v>78</v>
      </c>
      <c r="BK153" s="182">
        <f>ROUND(P153*H153,2)</f>
        <v>0</v>
      </c>
      <c r="BL153" s="13" t="s">
        <v>138</v>
      </c>
      <c r="BM153" s="13" t="s">
        <v>264</v>
      </c>
    </row>
    <row r="154" spans="2:65" s="1" customFormat="1">
      <c r="B154" s="29"/>
      <c r="C154" s="30"/>
      <c r="D154" s="183" t="s">
        <v>133</v>
      </c>
      <c r="E154" s="30"/>
      <c r="F154" s="184" t="s">
        <v>263</v>
      </c>
      <c r="G154" s="30"/>
      <c r="H154" s="30"/>
      <c r="I154" s="94"/>
      <c r="J154" s="94"/>
      <c r="K154" s="30"/>
      <c r="L154" s="30"/>
      <c r="M154" s="33"/>
      <c r="N154" s="185"/>
      <c r="O154" s="54"/>
      <c r="P154" s="54"/>
      <c r="Q154" s="54"/>
      <c r="R154" s="54"/>
      <c r="S154" s="54"/>
      <c r="T154" s="54"/>
      <c r="U154" s="54"/>
      <c r="V154" s="54"/>
      <c r="W154" s="54"/>
      <c r="X154" s="55"/>
      <c r="AT154" s="13" t="s">
        <v>133</v>
      </c>
      <c r="AU154" s="13" t="s">
        <v>80</v>
      </c>
    </row>
    <row r="155" spans="2:65" s="1" customFormat="1" ht="16.5" customHeight="1">
      <c r="B155" s="29"/>
      <c r="C155" s="186" t="s">
        <v>265</v>
      </c>
      <c r="D155" s="186" t="s">
        <v>135</v>
      </c>
      <c r="E155" s="187" t="s">
        <v>266</v>
      </c>
      <c r="F155" s="188" t="s">
        <v>267</v>
      </c>
      <c r="G155" s="189" t="s">
        <v>155</v>
      </c>
      <c r="H155" s="190">
        <v>1</v>
      </c>
      <c r="I155" s="191"/>
      <c r="J155" s="192"/>
      <c r="K155" s="193">
        <f>ROUND(P155*H155,2)</f>
        <v>0</v>
      </c>
      <c r="L155" s="188" t="s">
        <v>1</v>
      </c>
      <c r="M155" s="194"/>
      <c r="N155" s="195" t="s">
        <v>1</v>
      </c>
      <c r="O155" s="178" t="s">
        <v>39</v>
      </c>
      <c r="P155" s="179">
        <f>I155+J155</f>
        <v>0</v>
      </c>
      <c r="Q155" s="179">
        <f>ROUND(I155*H155,2)</f>
        <v>0</v>
      </c>
      <c r="R155" s="179">
        <f>ROUND(J155*H155,2)</f>
        <v>0</v>
      </c>
      <c r="S155" s="54"/>
      <c r="T155" s="180">
        <f>S155*H155</f>
        <v>0</v>
      </c>
      <c r="U155" s="180">
        <v>0.115</v>
      </c>
      <c r="V155" s="180">
        <f>U155*H155</f>
        <v>0.115</v>
      </c>
      <c r="W155" s="180">
        <v>0</v>
      </c>
      <c r="X155" s="181">
        <f>W155*H155</f>
        <v>0</v>
      </c>
      <c r="AR155" s="13" t="s">
        <v>138</v>
      </c>
      <c r="AT155" s="13" t="s">
        <v>135</v>
      </c>
      <c r="AU155" s="13" t="s">
        <v>80</v>
      </c>
      <c r="AY155" s="13" t="s">
        <v>123</v>
      </c>
      <c r="BE155" s="182">
        <f>IF(O155="základní",K155,0)</f>
        <v>0</v>
      </c>
      <c r="BF155" s="182">
        <f>IF(O155="snížená",K155,0)</f>
        <v>0</v>
      </c>
      <c r="BG155" s="182">
        <f>IF(O155="zákl. přenesená",K155,0)</f>
        <v>0</v>
      </c>
      <c r="BH155" s="182">
        <f>IF(O155="sníž. přenesená",K155,0)</f>
        <v>0</v>
      </c>
      <c r="BI155" s="182">
        <f>IF(O155="nulová",K155,0)</f>
        <v>0</v>
      </c>
      <c r="BJ155" s="13" t="s">
        <v>78</v>
      </c>
      <c r="BK155" s="182">
        <f>ROUND(P155*H155,2)</f>
        <v>0</v>
      </c>
      <c r="BL155" s="13" t="s">
        <v>138</v>
      </c>
      <c r="BM155" s="13" t="s">
        <v>268</v>
      </c>
    </row>
    <row r="156" spans="2:65" s="1" customFormat="1">
      <c r="B156" s="29"/>
      <c r="C156" s="30"/>
      <c r="D156" s="183" t="s">
        <v>133</v>
      </c>
      <c r="E156" s="30"/>
      <c r="F156" s="184" t="s">
        <v>269</v>
      </c>
      <c r="G156" s="30"/>
      <c r="H156" s="30"/>
      <c r="I156" s="94"/>
      <c r="J156" s="94"/>
      <c r="K156" s="30"/>
      <c r="L156" s="30"/>
      <c r="M156" s="33"/>
      <c r="N156" s="185"/>
      <c r="O156" s="54"/>
      <c r="P156" s="54"/>
      <c r="Q156" s="54"/>
      <c r="R156" s="54"/>
      <c r="S156" s="54"/>
      <c r="T156" s="54"/>
      <c r="U156" s="54"/>
      <c r="V156" s="54"/>
      <c r="W156" s="54"/>
      <c r="X156" s="55"/>
      <c r="AT156" s="13" t="s">
        <v>133</v>
      </c>
      <c r="AU156" s="13" t="s">
        <v>80</v>
      </c>
    </row>
    <row r="157" spans="2:65" s="1" customFormat="1" ht="16.5" customHeight="1">
      <c r="B157" s="29"/>
      <c r="C157" s="186" t="s">
        <v>270</v>
      </c>
      <c r="D157" s="186" t="s">
        <v>135</v>
      </c>
      <c r="E157" s="187" t="s">
        <v>271</v>
      </c>
      <c r="F157" s="188" t="s">
        <v>272</v>
      </c>
      <c r="G157" s="189" t="s">
        <v>273</v>
      </c>
      <c r="H157" s="190">
        <v>1.62</v>
      </c>
      <c r="I157" s="191"/>
      <c r="J157" s="192"/>
      <c r="K157" s="193">
        <f>ROUND(P157*H157,2)</f>
        <v>0</v>
      </c>
      <c r="L157" s="188" t="s">
        <v>130</v>
      </c>
      <c r="M157" s="194"/>
      <c r="N157" s="195" t="s">
        <v>1</v>
      </c>
      <c r="O157" s="178" t="s">
        <v>39</v>
      </c>
      <c r="P157" s="179">
        <f>I157+J157</f>
        <v>0</v>
      </c>
      <c r="Q157" s="179">
        <f>ROUND(I157*H157,2)</f>
        <v>0</v>
      </c>
      <c r="R157" s="179">
        <f>ROUND(J157*H157,2)</f>
        <v>0</v>
      </c>
      <c r="S157" s="54"/>
      <c r="T157" s="180">
        <f>S157*H157</f>
        <v>0</v>
      </c>
      <c r="U157" s="180">
        <v>1</v>
      </c>
      <c r="V157" s="180">
        <f>U157*H157</f>
        <v>1.62</v>
      </c>
      <c r="W157" s="180">
        <v>0</v>
      </c>
      <c r="X157" s="181">
        <f>W157*H157</f>
        <v>0</v>
      </c>
      <c r="AR157" s="13" t="s">
        <v>138</v>
      </c>
      <c r="AT157" s="13" t="s">
        <v>135</v>
      </c>
      <c r="AU157" s="13" t="s">
        <v>80</v>
      </c>
      <c r="AY157" s="13" t="s">
        <v>123</v>
      </c>
      <c r="BE157" s="182">
        <f>IF(O157="základní",K157,0)</f>
        <v>0</v>
      </c>
      <c r="BF157" s="182">
        <f>IF(O157="snížená",K157,0)</f>
        <v>0</v>
      </c>
      <c r="BG157" s="182">
        <f>IF(O157="zákl. přenesená",K157,0)</f>
        <v>0</v>
      </c>
      <c r="BH157" s="182">
        <f>IF(O157="sníž. přenesená",K157,0)</f>
        <v>0</v>
      </c>
      <c r="BI157" s="182">
        <f>IF(O157="nulová",K157,0)</f>
        <v>0</v>
      </c>
      <c r="BJ157" s="13" t="s">
        <v>78</v>
      </c>
      <c r="BK157" s="182">
        <f>ROUND(P157*H157,2)</f>
        <v>0</v>
      </c>
      <c r="BL157" s="13" t="s">
        <v>138</v>
      </c>
      <c r="BM157" s="13" t="s">
        <v>274</v>
      </c>
    </row>
    <row r="158" spans="2:65" s="1" customFormat="1">
      <c r="B158" s="29"/>
      <c r="C158" s="30"/>
      <c r="D158" s="183" t="s">
        <v>133</v>
      </c>
      <c r="E158" s="30"/>
      <c r="F158" s="184" t="s">
        <v>272</v>
      </c>
      <c r="G158" s="30"/>
      <c r="H158" s="30"/>
      <c r="I158" s="94"/>
      <c r="J158" s="94"/>
      <c r="K158" s="30"/>
      <c r="L158" s="30"/>
      <c r="M158" s="33"/>
      <c r="N158" s="185"/>
      <c r="O158" s="54"/>
      <c r="P158" s="54"/>
      <c r="Q158" s="54"/>
      <c r="R158" s="54"/>
      <c r="S158" s="54"/>
      <c r="T158" s="54"/>
      <c r="U158" s="54"/>
      <c r="V158" s="54"/>
      <c r="W158" s="54"/>
      <c r="X158" s="55"/>
      <c r="AT158" s="13" t="s">
        <v>133</v>
      </c>
      <c r="AU158" s="13" t="s">
        <v>80</v>
      </c>
    </row>
    <row r="159" spans="2:65" s="11" customFormat="1">
      <c r="B159" s="197"/>
      <c r="C159" s="198"/>
      <c r="D159" s="183" t="s">
        <v>158</v>
      </c>
      <c r="E159" s="199" t="s">
        <v>1</v>
      </c>
      <c r="F159" s="200" t="s">
        <v>275</v>
      </c>
      <c r="G159" s="198"/>
      <c r="H159" s="201">
        <v>1.62</v>
      </c>
      <c r="I159" s="202"/>
      <c r="J159" s="202"/>
      <c r="K159" s="198"/>
      <c r="L159" s="198"/>
      <c r="M159" s="203"/>
      <c r="N159" s="204"/>
      <c r="O159" s="205"/>
      <c r="P159" s="205"/>
      <c r="Q159" s="205"/>
      <c r="R159" s="205"/>
      <c r="S159" s="205"/>
      <c r="T159" s="205"/>
      <c r="U159" s="205"/>
      <c r="V159" s="205"/>
      <c r="W159" s="205"/>
      <c r="X159" s="206"/>
      <c r="AT159" s="207" t="s">
        <v>158</v>
      </c>
      <c r="AU159" s="207" t="s">
        <v>80</v>
      </c>
      <c r="AV159" s="11" t="s">
        <v>80</v>
      </c>
      <c r="AW159" s="11" t="s">
        <v>5</v>
      </c>
      <c r="AX159" s="11" t="s">
        <v>78</v>
      </c>
      <c r="AY159" s="207" t="s">
        <v>123</v>
      </c>
    </row>
    <row r="160" spans="2:65" s="1" customFormat="1" ht="16.5" customHeight="1">
      <c r="B160" s="29"/>
      <c r="C160" s="170" t="s">
        <v>276</v>
      </c>
      <c r="D160" s="170" t="s">
        <v>126</v>
      </c>
      <c r="E160" s="171" t="s">
        <v>277</v>
      </c>
      <c r="F160" s="172" t="s">
        <v>278</v>
      </c>
      <c r="G160" s="173" t="s">
        <v>155</v>
      </c>
      <c r="H160" s="174">
        <v>43</v>
      </c>
      <c r="I160" s="175"/>
      <c r="J160" s="175"/>
      <c r="K160" s="176">
        <f>ROUND(P160*H160,2)</f>
        <v>0</v>
      </c>
      <c r="L160" s="172" t="s">
        <v>130</v>
      </c>
      <c r="M160" s="33"/>
      <c r="N160" s="177" t="s">
        <v>1</v>
      </c>
      <c r="O160" s="178" t="s">
        <v>39</v>
      </c>
      <c r="P160" s="179">
        <f>I160+J160</f>
        <v>0</v>
      </c>
      <c r="Q160" s="179">
        <f>ROUND(I160*H160,2)</f>
        <v>0</v>
      </c>
      <c r="R160" s="179">
        <f>ROUND(J160*H160,2)</f>
        <v>0</v>
      </c>
      <c r="S160" s="54"/>
      <c r="T160" s="180">
        <f>S160*H160</f>
        <v>0</v>
      </c>
      <c r="U160" s="180">
        <v>0</v>
      </c>
      <c r="V160" s="180">
        <f>U160*H160</f>
        <v>0</v>
      </c>
      <c r="W160" s="180">
        <v>0</v>
      </c>
      <c r="X160" s="181">
        <f>W160*H160</f>
        <v>0</v>
      </c>
      <c r="AR160" s="13" t="s">
        <v>245</v>
      </c>
      <c r="AT160" s="13" t="s">
        <v>126</v>
      </c>
      <c r="AU160" s="13" t="s">
        <v>80</v>
      </c>
      <c r="AY160" s="13" t="s">
        <v>123</v>
      </c>
      <c r="BE160" s="182">
        <f>IF(O160="základní",K160,0)</f>
        <v>0</v>
      </c>
      <c r="BF160" s="182">
        <f>IF(O160="snížená",K160,0)</f>
        <v>0</v>
      </c>
      <c r="BG160" s="182">
        <f>IF(O160="zákl. přenesená",K160,0)</f>
        <v>0</v>
      </c>
      <c r="BH160" s="182">
        <f>IF(O160="sníž. přenesená",K160,0)</f>
        <v>0</v>
      </c>
      <c r="BI160" s="182">
        <f>IF(O160="nulová",K160,0)</f>
        <v>0</v>
      </c>
      <c r="BJ160" s="13" t="s">
        <v>78</v>
      </c>
      <c r="BK160" s="182">
        <f>ROUND(P160*H160,2)</f>
        <v>0</v>
      </c>
      <c r="BL160" s="13" t="s">
        <v>245</v>
      </c>
      <c r="BM160" s="13" t="s">
        <v>279</v>
      </c>
    </row>
    <row r="161" spans="2:65" s="1" customFormat="1">
      <c r="B161" s="29"/>
      <c r="C161" s="30"/>
      <c r="D161" s="183" t="s">
        <v>133</v>
      </c>
      <c r="E161" s="30"/>
      <c r="F161" s="184" t="s">
        <v>280</v>
      </c>
      <c r="G161" s="30"/>
      <c r="H161" s="30"/>
      <c r="I161" s="94"/>
      <c r="J161" s="94"/>
      <c r="K161" s="30"/>
      <c r="L161" s="30"/>
      <c r="M161" s="33"/>
      <c r="N161" s="185"/>
      <c r="O161" s="54"/>
      <c r="P161" s="54"/>
      <c r="Q161" s="54"/>
      <c r="R161" s="54"/>
      <c r="S161" s="54"/>
      <c r="T161" s="54"/>
      <c r="U161" s="54"/>
      <c r="V161" s="54"/>
      <c r="W161" s="54"/>
      <c r="X161" s="55"/>
      <c r="AT161" s="13" t="s">
        <v>133</v>
      </c>
      <c r="AU161" s="13" t="s">
        <v>80</v>
      </c>
    </row>
    <row r="162" spans="2:65" s="1" customFormat="1" ht="16.5" customHeight="1">
      <c r="B162" s="29"/>
      <c r="C162" s="170" t="s">
        <v>281</v>
      </c>
      <c r="D162" s="170" t="s">
        <v>126</v>
      </c>
      <c r="E162" s="171" t="s">
        <v>282</v>
      </c>
      <c r="F162" s="172" t="s">
        <v>283</v>
      </c>
      <c r="G162" s="173" t="s">
        <v>155</v>
      </c>
      <c r="H162" s="174">
        <v>52</v>
      </c>
      <c r="I162" s="175"/>
      <c r="J162" s="175"/>
      <c r="K162" s="176">
        <f>ROUND(P162*H162,2)</f>
        <v>0</v>
      </c>
      <c r="L162" s="172" t="s">
        <v>130</v>
      </c>
      <c r="M162" s="33"/>
      <c r="N162" s="177" t="s">
        <v>1</v>
      </c>
      <c r="O162" s="178" t="s">
        <v>39</v>
      </c>
      <c r="P162" s="179">
        <f>I162+J162</f>
        <v>0</v>
      </c>
      <c r="Q162" s="179">
        <f>ROUND(I162*H162,2)</f>
        <v>0</v>
      </c>
      <c r="R162" s="179">
        <f>ROUND(J162*H162,2)</f>
        <v>0</v>
      </c>
      <c r="S162" s="54"/>
      <c r="T162" s="180">
        <f>S162*H162</f>
        <v>0</v>
      </c>
      <c r="U162" s="180">
        <v>0</v>
      </c>
      <c r="V162" s="180">
        <f>U162*H162</f>
        <v>0</v>
      </c>
      <c r="W162" s="180">
        <v>0</v>
      </c>
      <c r="X162" s="181">
        <f>W162*H162</f>
        <v>0</v>
      </c>
      <c r="AR162" s="13" t="s">
        <v>245</v>
      </c>
      <c r="AT162" s="13" t="s">
        <v>126</v>
      </c>
      <c r="AU162" s="13" t="s">
        <v>80</v>
      </c>
      <c r="AY162" s="13" t="s">
        <v>123</v>
      </c>
      <c r="BE162" s="182">
        <f>IF(O162="základní",K162,0)</f>
        <v>0</v>
      </c>
      <c r="BF162" s="182">
        <f>IF(O162="snížená",K162,0)</f>
        <v>0</v>
      </c>
      <c r="BG162" s="182">
        <f>IF(O162="zákl. přenesená",K162,0)</f>
        <v>0</v>
      </c>
      <c r="BH162" s="182">
        <f>IF(O162="sníž. přenesená",K162,0)</f>
        <v>0</v>
      </c>
      <c r="BI162" s="182">
        <f>IF(O162="nulová",K162,0)</f>
        <v>0</v>
      </c>
      <c r="BJ162" s="13" t="s">
        <v>78</v>
      </c>
      <c r="BK162" s="182">
        <f>ROUND(P162*H162,2)</f>
        <v>0</v>
      </c>
      <c r="BL162" s="13" t="s">
        <v>245</v>
      </c>
      <c r="BM162" s="13" t="s">
        <v>284</v>
      </c>
    </row>
    <row r="163" spans="2:65" s="1" customFormat="1">
      <c r="B163" s="29"/>
      <c r="C163" s="30"/>
      <c r="D163" s="183" t="s">
        <v>133</v>
      </c>
      <c r="E163" s="30"/>
      <c r="F163" s="184" t="s">
        <v>285</v>
      </c>
      <c r="G163" s="30"/>
      <c r="H163" s="30"/>
      <c r="I163" s="94"/>
      <c r="J163" s="94"/>
      <c r="K163" s="30"/>
      <c r="L163" s="30"/>
      <c r="M163" s="33"/>
      <c r="N163" s="185"/>
      <c r="O163" s="54"/>
      <c r="P163" s="54"/>
      <c r="Q163" s="54"/>
      <c r="R163" s="54"/>
      <c r="S163" s="54"/>
      <c r="T163" s="54"/>
      <c r="U163" s="54"/>
      <c r="V163" s="54"/>
      <c r="W163" s="54"/>
      <c r="X163" s="55"/>
      <c r="AT163" s="13" t="s">
        <v>133</v>
      </c>
      <c r="AU163" s="13" t="s">
        <v>80</v>
      </c>
    </row>
    <row r="164" spans="2:65" s="1" customFormat="1" ht="16.5" customHeight="1">
      <c r="B164" s="29"/>
      <c r="C164" s="186" t="s">
        <v>286</v>
      </c>
      <c r="D164" s="186" t="s">
        <v>135</v>
      </c>
      <c r="E164" s="187" t="s">
        <v>287</v>
      </c>
      <c r="F164" s="188" t="s">
        <v>288</v>
      </c>
      <c r="G164" s="189" t="s">
        <v>155</v>
      </c>
      <c r="H164" s="190">
        <v>7</v>
      </c>
      <c r="I164" s="191"/>
      <c r="J164" s="192"/>
      <c r="K164" s="193">
        <f>ROUND(P164*H164,2)</f>
        <v>0</v>
      </c>
      <c r="L164" s="188" t="s">
        <v>1</v>
      </c>
      <c r="M164" s="194"/>
      <c r="N164" s="195" t="s">
        <v>1</v>
      </c>
      <c r="O164" s="178" t="s">
        <v>39</v>
      </c>
      <c r="P164" s="179">
        <f>I164+J164</f>
        <v>0</v>
      </c>
      <c r="Q164" s="179">
        <f>ROUND(I164*H164,2)</f>
        <v>0</v>
      </c>
      <c r="R164" s="179">
        <f>ROUND(J164*H164,2)</f>
        <v>0</v>
      </c>
      <c r="S164" s="54"/>
      <c r="T164" s="180">
        <f>S164*H164</f>
        <v>0</v>
      </c>
      <c r="U164" s="180">
        <v>1.7999999999999999E-2</v>
      </c>
      <c r="V164" s="180">
        <f>U164*H164</f>
        <v>0.126</v>
      </c>
      <c r="W164" s="180">
        <v>0</v>
      </c>
      <c r="X164" s="181">
        <f>W164*H164</f>
        <v>0</v>
      </c>
      <c r="AR164" s="13" t="s">
        <v>138</v>
      </c>
      <c r="AT164" s="13" t="s">
        <v>135</v>
      </c>
      <c r="AU164" s="13" t="s">
        <v>80</v>
      </c>
      <c r="AY164" s="13" t="s">
        <v>123</v>
      </c>
      <c r="BE164" s="182">
        <f>IF(O164="základní",K164,0)</f>
        <v>0</v>
      </c>
      <c r="BF164" s="182">
        <f>IF(O164="snížená",K164,0)</f>
        <v>0</v>
      </c>
      <c r="BG164" s="182">
        <f>IF(O164="zákl. přenesená",K164,0)</f>
        <v>0</v>
      </c>
      <c r="BH164" s="182">
        <f>IF(O164="sníž. přenesená",K164,0)</f>
        <v>0</v>
      </c>
      <c r="BI164" s="182">
        <f>IF(O164="nulová",K164,0)</f>
        <v>0</v>
      </c>
      <c r="BJ164" s="13" t="s">
        <v>78</v>
      </c>
      <c r="BK164" s="182">
        <f>ROUND(P164*H164,2)</f>
        <v>0</v>
      </c>
      <c r="BL164" s="13" t="s">
        <v>138</v>
      </c>
      <c r="BM164" s="13" t="s">
        <v>289</v>
      </c>
    </row>
    <row r="165" spans="2:65" s="1" customFormat="1">
      <c r="B165" s="29"/>
      <c r="C165" s="30"/>
      <c r="D165" s="183" t="s">
        <v>133</v>
      </c>
      <c r="E165" s="30"/>
      <c r="F165" s="184" t="s">
        <v>288</v>
      </c>
      <c r="G165" s="30"/>
      <c r="H165" s="30"/>
      <c r="I165" s="94"/>
      <c r="J165" s="94"/>
      <c r="K165" s="30"/>
      <c r="L165" s="30"/>
      <c r="M165" s="33"/>
      <c r="N165" s="185"/>
      <c r="O165" s="54"/>
      <c r="P165" s="54"/>
      <c r="Q165" s="54"/>
      <c r="R165" s="54"/>
      <c r="S165" s="54"/>
      <c r="T165" s="54"/>
      <c r="U165" s="54"/>
      <c r="V165" s="54"/>
      <c r="W165" s="54"/>
      <c r="X165" s="55"/>
      <c r="AT165" s="13" t="s">
        <v>133</v>
      </c>
      <c r="AU165" s="13" t="s">
        <v>80</v>
      </c>
    </row>
    <row r="166" spans="2:65" s="1" customFormat="1" ht="16.5" customHeight="1">
      <c r="B166" s="29"/>
      <c r="C166" s="186" t="s">
        <v>150</v>
      </c>
      <c r="D166" s="186" t="s">
        <v>135</v>
      </c>
      <c r="E166" s="187" t="s">
        <v>290</v>
      </c>
      <c r="F166" s="188" t="s">
        <v>291</v>
      </c>
      <c r="G166" s="189" t="s">
        <v>163</v>
      </c>
      <c r="H166" s="190">
        <v>43</v>
      </c>
      <c r="I166" s="191"/>
      <c r="J166" s="192"/>
      <c r="K166" s="193">
        <f>ROUND(P166*H166,2)</f>
        <v>0</v>
      </c>
      <c r="L166" s="188" t="s">
        <v>1</v>
      </c>
      <c r="M166" s="194"/>
      <c r="N166" s="195" t="s">
        <v>1</v>
      </c>
      <c r="O166" s="178" t="s">
        <v>39</v>
      </c>
      <c r="P166" s="179">
        <f>I166+J166</f>
        <v>0</v>
      </c>
      <c r="Q166" s="179">
        <f>ROUND(I166*H166,2)</f>
        <v>0</v>
      </c>
      <c r="R166" s="179">
        <f>ROUND(J166*H166,2)</f>
        <v>0</v>
      </c>
      <c r="S166" s="54"/>
      <c r="T166" s="180">
        <f>S166*H166</f>
        <v>0</v>
      </c>
      <c r="U166" s="180">
        <v>0</v>
      </c>
      <c r="V166" s="180">
        <f>U166*H166</f>
        <v>0</v>
      </c>
      <c r="W166" s="180">
        <v>0</v>
      </c>
      <c r="X166" s="181">
        <f>W166*H166</f>
        <v>0</v>
      </c>
      <c r="AR166" s="13" t="s">
        <v>138</v>
      </c>
      <c r="AT166" s="13" t="s">
        <v>135</v>
      </c>
      <c r="AU166" s="13" t="s">
        <v>80</v>
      </c>
      <c r="AY166" s="13" t="s">
        <v>123</v>
      </c>
      <c r="BE166" s="182">
        <f>IF(O166="základní",K166,0)</f>
        <v>0</v>
      </c>
      <c r="BF166" s="182">
        <f>IF(O166="snížená",K166,0)</f>
        <v>0</v>
      </c>
      <c r="BG166" s="182">
        <f>IF(O166="zákl. přenesená",K166,0)</f>
        <v>0</v>
      </c>
      <c r="BH166" s="182">
        <f>IF(O166="sníž. přenesená",K166,0)</f>
        <v>0</v>
      </c>
      <c r="BI166" s="182">
        <f>IF(O166="nulová",K166,0)</f>
        <v>0</v>
      </c>
      <c r="BJ166" s="13" t="s">
        <v>78</v>
      </c>
      <c r="BK166" s="182">
        <f>ROUND(P166*H166,2)</f>
        <v>0</v>
      </c>
      <c r="BL166" s="13" t="s">
        <v>138</v>
      </c>
      <c r="BM166" s="13" t="s">
        <v>292</v>
      </c>
    </row>
    <row r="167" spans="2:65" s="1" customFormat="1">
      <c r="B167" s="29"/>
      <c r="C167" s="30"/>
      <c r="D167" s="183" t="s">
        <v>133</v>
      </c>
      <c r="E167" s="30"/>
      <c r="F167" s="184" t="s">
        <v>291</v>
      </c>
      <c r="G167" s="30"/>
      <c r="H167" s="30"/>
      <c r="I167" s="94"/>
      <c r="J167" s="94"/>
      <c r="K167" s="30"/>
      <c r="L167" s="30"/>
      <c r="M167" s="33"/>
      <c r="N167" s="185"/>
      <c r="O167" s="54"/>
      <c r="P167" s="54"/>
      <c r="Q167" s="54"/>
      <c r="R167" s="54"/>
      <c r="S167" s="54"/>
      <c r="T167" s="54"/>
      <c r="U167" s="54"/>
      <c r="V167" s="54"/>
      <c r="W167" s="54"/>
      <c r="X167" s="55"/>
      <c r="AT167" s="13" t="s">
        <v>133</v>
      </c>
      <c r="AU167" s="13" t="s">
        <v>80</v>
      </c>
    </row>
    <row r="168" spans="2:65" s="1" customFormat="1" ht="19.5">
      <c r="B168" s="29"/>
      <c r="C168" s="30"/>
      <c r="D168" s="183" t="s">
        <v>140</v>
      </c>
      <c r="E168" s="30"/>
      <c r="F168" s="196" t="s">
        <v>293</v>
      </c>
      <c r="G168" s="30"/>
      <c r="H168" s="30"/>
      <c r="I168" s="94"/>
      <c r="J168" s="94"/>
      <c r="K168" s="30"/>
      <c r="L168" s="30"/>
      <c r="M168" s="33"/>
      <c r="N168" s="185"/>
      <c r="O168" s="54"/>
      <c r="P168" s="54"/>
      <c r="Q168" s="54"/>
      <c r="R168" s="54"/>
      <c r="S168" s="54"/>
      <c r="T168" s="54"/>
      <c r="U168" s="54"/>
      <c r="V168" s="54"/>
      <c r="W168" s="54"/>
      <c r="X168" s="55"/>
      <c r="AT168" s="13" t="s">
        <v>140</v>
      </c>
      <c r="AU168" s="13" t="s">
        <v>80</v>
      </c>
    </row>
    <row r="169" spans="2:65" s="1" customFormat="1" ht="16.5" customHeight="1">
      <c r="B169" s="29"/>
      <c r="C169" s="186" t="s">
        <v>294</v>
      </c>
      <c r="D169" s="186" t="s">
        <v>135</v>
      </c>
      <c r="E169" s="187" t="s">
        <v>295</v>
      </c>
      <c r="F169" s="188" t="s">
        <v>296</v>
      </c>
      <c r="G169" s="189" t="s">
        <v>163</v>
      </c>
      <c r="H169" s="190">
        <v>2</v>
      </c>
      <c r="I169" s="191"/>
      <c r="J169" s="192"/>
      <c r="K169" s="193">
        <f>ROUND(P169*H169,2)</f>
        <v>0</v>
      </c>
      <c r="L169" s="188" t="s">
        <v>1</v>
      </c>
      <c r="M169" s="194"/>
      <c r="N169" s="195" t="s">
        <v>1</v>
      </c>
      <c r="O169" s="178" t="s">
        <v>39</v>
      </c>
      <c r="P169" s="179">
        <f>I169+J169</f>
        <v>0</v>
      </c>
      <c r="Q169" s="179">
        <f>ROUND(I169*H169,2)</f>
        <v>0</v>
      </c>
      <c r="R169" s="179">
        <f>ROUND(J169*H169,2)</f>
        <v>0</v>
      </c>
      <c r="S169" s="54"/>
      <c r="T169" s="180">
        <f>S169*H169</f>
        <v>0</v>
      </c>
      <c r="U169" s="180">
        <v>0</v>
      </c>
      <c r="V169" s="180">
        <f>U169*H169</f>
        <v>0</v>
      </c>
      <c r="W169" s="180">
        <v>0</v>
      </c>
      <c r="X169" s="181">
        <f>W169*H169</f>
        <v>0</v>
      </c>
      <c r="AR169" s="13" t="s">
        <v>138</v>
      </c>
      <c r="AT169" s="13" t="s">
        <v>135</v>
      </c>
      <c r="AU169" s="13" t="s">
        <v>80</v>
      </c>
      <c r="AY169" s="13" t="s">
        <v>123</v>
      </c>
      <c r="BE169" s="182">
        <f>IF(O169="základní",K169,0)</f>
        <v>0</v>
      </c>
      <c r="BF169" s="182">
        <f>IF(O169="snížená",K169,0)</f>
        <v>0</v>
      </c>
      <c r="BG169" s="182">
        <f>IF(O169="zákl. přenesená",K169,0)</f>
        <v>0</v>
      </c>
      <c r="BH169" s="182">
        <f>IF(O169="sníž. přenesená",K169,0)</f>
        <v>0</v>
      </c>
      <c r="BI169" s="182">
        <f>IF(O169="nulová",K169,0)</f>
        <v>0</v>
      </c>
      <c r="BJ169" s="13" t="s">
        <v>78</v>
      </c>
      <c r="BK169" s="182">
        <f>ROUND(P169*H169,2)</f>
        <v>0</v>
      </c>
      <c r="BL169" s="13" t="s">
        <v>138</v>
      </c>
      <c r="BM169" s="13" t="s">
        <v>297</v>
      </c>
    </row>
    <row r="170" spans="2:65" s="1" customFormat="1">
      <c r="B170" s="29"/>
      <c r="C170" s="30"/>
      <c r="D170" s="183" t="s">
        <v>133</v>
      </c>
      <c r="E170" s="30"/>
      <c r="F170" s="184" t="s">
        <v>296</v>
      </c>
      <c r="G170" s="30"/>
      <c r="H170" s="30"/>
      <c r="I170" s="94"/>
      <c r="J170" s="94"/>
      <c r="K170" s="30"/>
      <c r="L170" s="30"/>
      <c r="M170" s="33"/>
      <c r="N170" s="185"/>
      <c r="O170" s="54"/>
      <c r="P170" s="54"/>
      <c r="Q170" s="54"/>
      <c r="R170" s="54"/>
      <c r="S170" s="54"/>
      <c r="T170" s="54"/>
      <c r="U170" s="54"/>
      <c r="V170" s="54"/>
      <c r="W170" s="54"/>
      <c r="X170" s="55"/>
      <c r="AT170" s="13" t="s">
        <v>133</v>
      </c>
      <c r="AU170" s="13" t="s">
        <v>80</v>
      </c>
    </row>
    <row r="171" spans="2:65" s="1" customFormat="1" ht="19.5">
      <c r="B171" s="29"/>
      <c r="C171" s="30"/>
      <c r="D171" s="183" t="s">
        <v>140</v>
      </c>
      <c r="E171" s="30"/>
      <c r="F171" s="196" t="s">
        <v>293</v>
      </c>
      <c r="G171" s="30"/>
      <c r="H171" s="30"/>
      <c r="I171" s="94"/>
      <c r="J171" s="94"/>
      <c r="K171" s="30"/>
      <c r="L171" s="30"/>
      <c r="M171" s="33"/>
      <c r="N171" s="185"/>
      <c r="O171" s="54"/>
      <c r="P171" s="54"/>
      <c r="Q171" s="54"/>
      <c r="R171" s="54"/>
      <c r="S171" s="54"/>
      <c r="T171" s="54"/>
      <c r="U171" s="54"/>
      <c r="V171" s="54"/>
      <c r="W171" s="54"/>
      <c r="X171" s="55"/>
      <c r="AT171" s="13" t="s">
        <v>140</v>
      </c>
      <c r="AU171" s="13" t="s">
        <v>80</v>
      </c>
    </row>
    <row r="172" spans="2:65" s="1" customFormat="1" ht="16.5" customHeight="1">
      <c r="B172" s="29"/>
      <c r="C172" s="170" t="s">
        <v>298</v>
      </c>
      <c r="D172" s="170" t="s">
        <v>126</v>
      </c>
      <c r="E172" s="171" t="s">
        <v>299</v>
      </c>
      <c r="F172" s="172" t="s">
        <v>300</v>
      </c>
      <c r="G172" s="173" t="s">
        <v>155</v>
      </c>
      <c r="H172" s="174">
        <v>1</v>
      </c>
      <c r="I172" s="175"/>
      <c r="J172" s="175"/>
      <c r="K172" s="176">
        <f>ROUND(P172*H172,2)</f>
        <v>0</v>
      </c>
      <c r="L172" s="172" t="s">
        <v>130</v>
      </c>
      <c r="M172" s="33"/>
      <c r="N172" s="177" t="s">
        <v>1</v>
      </c>
      <c r="O172" s="178" t="s">
        <v>39</v>
      </c>
      <c r="P172" s="179">
        <f>I172+J172</f>
        <v>0</v>
      </c>
      <c r="Q172" s="179">
        <f>ROUND(I172*H172,2)</f>
        <v>0</v>
      </c>
      <c r="R172" s="179">
        <f>ROUND(J172*H172,2)</f>
        <v>0</v>
      </c>
      <c r="S172" s="54"/>
      <c r="T172" s="180">
        <f>S172*H172</f>
        <v>0</v>
      </c>
      <c r="U172" s="180">
        <v>0</v>
      </c>
      <c r="V172" s="180">
        <f>U172*H172</f>
        <v>0</v>
      </c>
      <c r="W172" s="180">
        <v>0</v>
      </c>
      <c r="X172" s="181">
        <f>W172*H172</f>
        <v>0</v>
      </c>
      <c r="AR172" s="13" t="s">
        <v>245</v>
      </c>
      <c r="AT172" s="13" t="s">
        <v>126</v>
      </c>
      <c r="AU172" s="13" t="s">
        <v>80</v>
      </c>
      <c r="AY172" s="13" t="s">
        <v>123</v>
      </c>
      <c r="BE172" s="182">
        <f>IF(O172="základní",K172,0)</f>
        <v>0</v>
      </c>
      <c r="BF172" s="182">
        <f>IF(O172="snížená",K172,0)</f>
        <v>0</v>
      </c>
      <c r="BG172" s="182">
        <f>IF(O172="zákl. přenesená",K172,0)</f>
        <v>0</v>
      </c>
      <c r="BH172" s="182">
        <f>IF(O172="sníž. přenesená",K172,0)</f>
        <v>0</v>
      </c>
      <c r="BI172" s="182">
        <f>IF(O172="nulová",K172,0)</f>
        <v>0</v>
      </c>
      <c r="BJ172" s="13" t="s">
        <v>78</v>
      </c>
      <c r="BK172" s="182">
        <f>ROUND(P172*H172,2)</f>
        <v>0</v>
      </c>
      <c r="BL172" s="13" t="s">
        <v>245</v>
      </c>
      <c r="BM172" s="13" t="s">
        <v>301</v>
      </c>
    </row>
    <row r="173" spans="2:65" s="1" customFormat="1">
      <c r="B173" s="29"/>
      <c r="C173" s="30"/>
      <c r="D173" s="183" t="s">
        <v>133</v>
      </c>
      <c r="E173" s="30"/>
      <c r="F173" s="184" t="s">
        <v>302</v>
      </c>
      <c r="G173" s="30"/>
      <c r="H173" s="30"/>
      <c r="I173" s="94"/>
      <c r="J173" s="94"/>
      <c r="K173" s="30"/>
      <c r="L173" s="30"/>
      <c r="M173" s="33"/>
      <c r="N173" s="185"/>
      <c r="O173" s="54"/>
      <c r="P173" s="54"/>
      <c r="Q173" s="54"/>
      <c r="R173" s="54"/>
      <c r="S173" s="54"/>
      <c r="T173" s="54"/>
      <c r="U173" s="54"/>
      <c r="V173" s="54"/>
      <c r="W173" s="54"/>
      <c r="X173" s="55"/>
      <c r="AT173" s="13" t="s">
        <v>133</v>
      </c>
      <c r="AU173" s="13" t="s">
        <v>80</v>
      </c>
    </row>
    <row r="174" spans="2:65" s="1" customFormat="1" ht="16.5" customHeight="1">
      <c r="B174" s="29"/>
      <c r="C174" s="186" t="s">
        <v>303</v>
      </c>
      <c r="D174" s="186" t="s">
        <v>135</v>
      </c>
      <c r="E174" s="187" t="s">
        <v>304</v>
      </c>
      <c r="F174" s="188" t="s">
        <v>305</v>
      </c>
      <c r="G174" s="189" t="s">
        <v>155</v>
      </c>
      <c r="H174" s="190">
        <v>1</v>
      </c>
      <c r="I174" s="191"/>
      <c r="J174" s="192"/>
      <c r="K174" s="193">
        <f>ROUND(P174*H174,2)</f>
        <v>0</v>
      </c>
      <c r="L174" s="188" t="s">
        <v>1</v>
      </c>
      <c r="M174" s="194"/>
      <c r="N174" s="195" t="s">
        <v>1</v>
      </c>
      <c r="O174" s="178" t="s">
        <v>39</v>
      </c>
      <c r="P174" s="179">
        <f>I174+J174</f>
        <v>0</v>
      </c>
      <c r="Q174" s="179">
        <f>ROUND(I174*H174,2)</f>
        <v>0</v>
      </c>
      <c r="R174" s="179">
        <f>ROUND(J174*H174,2)</f>
        <v>0</v>
      </c>
      <c r="S174" s="54"/>
      <c r="T174" s="180">
        <f>S174*H174</f>
        <v>0</v>
      </c>
      <c r="U174" s="180">
        <v>1.7999999999999999E-2</v>
      </c>
      <c r="V174" s="180">
        <f>U174*H174</f>
        <v>1.7999999999999999E-2</v>
      </c>
      <c r="W174" s="180">
        <v>0</v>
      </c>
      <c r="X174" s="181">
        <f>W174*H174</f>
        <v>0</v>
      </c>
      <c r="AR174" s="13" t="s">
        <v>138</v>
      </c>
      <c r="AT174" s="13" t="s">
        <v>135</v>
      </c>
      <c r="AU174" s="13" t="s">
        <v>80</v>
      </c>
      <c r="AY174" s="13" t="s">
        <v>123</v>
      </c>
      <c r="BE174" s="182">
        <f>IF(O174="základní",K174,0)</f>
        <v>0</v>
      </c>
      <c r="BF174" s="182">
        <f>IF(O174="snížená",K174,0)</f>
        <v>0</v>
      </c>
      <c r="BG174" s="182">
        <f>IF(O174="zákl. přenesená",K174,0)</f>
        <v>0</v>
      </c>
      <c r="BH174" s="182">
        <f>IF(O174="sníž. přenesená",K174,0)</f>
        <v>0</v>
      </c>
      <c r="BI174" s="182">
        <f>IF(O174="nulová",K174,0)</f>
        <v>0</v>
      </c>
      <c r="BJ174" s="13" t="s">
        <v>78</v>
      </c>
      <c r="BK174" s="182">
        <f>ROUND(P174*H174,2)</f>
        <v>0</v>
      </c>
      <c r="BL174" s="13" t="s">
        <v>138</v>
      </c>
      <c r="BM174" s="13" t="s">
        <v>306</v>
      </c>
    </row>
    <row r="175" spans="2:65" s="1" customFormat="1">
      <c r="B175" s="29"/>
      <c r="C175" s="30"/>
      <c r="D175" s="183" t="s">
        <v>133</v>
      </c>
      <c r="E175" s="30"/>
      <c r="F175" s="184" t="s">
        <v>305</v>
      </c>
      <c r="G175" s="30"/>
      <c r="H175" s="30"/>
      <c r="I175" s="94"/>
      <c r="J175" s="94"/>
      <c r="K175" s="30"/>
      <c r="L175" s="30"/>
      <c r="M175" s="33"/>
      <c r="N175" s="185"/>
      <c r="O175" s="54"/>
      <c r="P175" s="54"/>
      <c r="Q175" s="54"/>
      <c r="R175" s="54"/>
      <c r="S175" s="54"/>
      <c r="T175" s="54"/>
      <c r="U175" s="54"/>
      <c r="V175" s="54"/>
      <c r="W175" s="54"/>
      <c r="X175" s="55"/>
      <c r="AT175" s="13" t="s">
        <v>133</v>
      </c>
      <c r="AU175" s="13" t="s">
        <v>80</v>
      </c>
    </row>
    <row r="176" spans="2:65" s="1" customFormat="1" ht="16.5" customHeight="1">
      <c r="B176" s="29"/>
      <c r="C176" s="170" t="s">
        <v>307</v>
      </c>
      <c r="D176" s="170" t="s">
        <v>126</v>
      </c>
      <c r="E176" s="171" t="s">
        <v>308</v>
      </c>
      <c r="F176" s="172" t="s">
        <v>309</v>
      </c>
      <c r="G176" s="173" t="s">
        <v>155</v>
      </c>
      <c r="H176" s="174">
        <v>4</v>
      </c>
      <c r="I176" s="175"/>
      <c r="J176" s="175"/>
      <c r="K176" s="176">
        <f>ROUND(P176*H176,2)</f>
        <v>0</v>
      </c>
      <c r="L176" s="172" t="s">
        <v>130</v>
      </c>
      <c r="M176" s="33"/>
      <c r="N176" s="177" t="s">
        <v>1</v>
      </c>
      <c r="O176" s="178" t="s">
        <v>39</v>
      </c>
      <c r="P176" s="179">
        <f>I176+J176</f>
        <v>0</v>
      </c>
      <c r="Q176" s="179">
        <f>ROUND(I176*H176,2)</f>
        <v>0</v>
      </c>
      <c r="R176" s="179">
        <f>ROUND(J176*H176,2)</f>
        <v>0</v>
      </c>
      <c r="S176" s="54"/>
      <c r="T176" s="180">
        <f>S176*H176</f>
        <v>0</v>
      </c>
      <c r="U176" s="180">
        <v>0</v>
      </c>
      <c r="V176" s="180">
        <f>U176*H176</f>
        <v>0</v>
      </c>
      <c r="W176" s="180">
        <v>0</v>
      </c>
      <c r="X176" s="181">
        <f>W176*H176</f>
        <v>0</v>
      </c>
      <c r="AR176" s="13" t="s">
        <v>245</v>
      </c>
      <c r="AT176" s="13" t="s">
        <v>126</v>
      </c>
      <c r="AU176" s="13" t="s">
        <v>80</v>
      </c>
      <c r="AY176" s="13" t="s">
        <v>123</v>
      </c>
      <c r="BE176" s="182">
        <f>IF(O176="základní",K176,0)</f>
        <v>0</v>
      </c>
      <c r="BF176" s="182">
        <f>IF(O176="snížená",K176,0)</f>
        <v>0</v>
      </c>
      <c r="BG176" s="182">
        <f>IF(O176="zákl. přenesená",K176,0)</f>
        <v>0</v>
      </c>
      <c r="BH176" s="182">
        <f>IF(O176="sníž. přenesená",K176,0)</f>
        <v>0</v>
      </c>
      <c r="BI176" s="182">
        <f>IF(O176="nulová",K176,0)</f>
        <v>0</v>
      </c>
      <c r="BJ176" s="13" t="s">
        <v>78</v>
      </c>
      <c r="BK176" s="182">
        <f>ROUND(P176*H176,2)</f>
        <v>0</v>
      </c>
      <c r="BL176" s="13" t="s">
        <v>245</v>
      </c>
      <c r="BM176" s="13" t="s">
        <v>310</v>
      </c>
    </row>
    <row r="177" spans="2:65" s="1" customFormat="1">
      <c r="B177" s="29"/>
      <c r="C177" s="30"/>
      <c r="D177" s="183" t="s">
        <v>133</v>
      </c>
      <c r="E177" s="30"/>
      <c r="F177" s="184" t="s">
        <v>311</v>
      </c>
      <c r="G177" s="30"/>
      <c r="H177" s="30"/>
      <c r="I177" s="94"/>
      <c r="J177" s="94"/>
      <c r="K177" s="30"/>
      <c r="L177" s="30"/>
      <c r="M177" s="33"/>
      <c r="N177" s="185"/>
      <c r="O177" s="54"/>
      <c r="P177" s="54"/>
      <c r="Q177" s="54"/>
      <c r="R177" s="54"/>
      <c r="S177" s="54"/>
      <c r="T177" s="54"/>
      <c r="U177" s="54"/>
      <c r="V177" s="54"/>
      <c r="W177" s="54"/>
      <c r="X177" s="55"/>
      <c r="AT177" s="13" t="s">
        <v>133</v>
      </c>
      <c r="AU177" s="13" t="s">
        <v>80</v>
      </c>
    </row>
    <row r="178" spans="2:65" s="1" customFormat="1" ht="16.5" customHeight="1">
      <c r="B178" s="29"/>
      <c r="C178" s="186" t="s">
        <v>312</v>
      </c>
      <c r="D178" s="186" t="s">
        <v>135</v>
      </c>
      <c r="E178" s="187" t="s">
        <v>313</v>
      </c>
      <c r="F178" s="188" t="s">
        <v>314</v>
      </c>
      <c r="G178" s="189" t="s">
        <v>163</v>
      </c>
      <c r="H178" s="190">
        <v>1</v>
      </c>
      <c r="I178" s="191"/>
      <c r="J178" s="192"/>
      <c r="K178" s="193">
        <f>ROUND(P178*H178,2)</f>
        <v>0</v>
      </c>
      <c r="L178" s="188" t="s">
        <v>1</v>
      </c>
      <c r="M178" s="194"/>
      <c r="N178" s="195" t="s">
        <v>1</v>
      </c>
      <c r="O178" s="178" t="s">
        <v>39</v>
      </c>
      <c r="P178" s="179">
        <f>I178+J178</f>
        <v>0</v>
      </c>
      <c r="Q178" s="179">
        <f>ROUND(I178*H178,2)</f>
        <v>0</v>
      </c>
      <c r="R178" s="179">
        <f>ROUND(J178*H178,2)</f>
        <v>0</v>
      </c>
      <c r="S178" s="54"/>
      <c r="T178" s="180">
        <f>S178*H178</f>
        <v>0</v>
      </c>
      <c r="U178" s="180">
        <v>0</v>
      </c>
      <c r="V178" s="180">
        <f>U178*H178</f>
        <v>0</v>
      </c>
      <c r="W178" s="180">
        <v>0</v>
      </c>
      <c r="X178" s="181">
        <f>W178*H178</f>
        <v>0</v>
      </c>
      <c r="AR178" s="13" t="s">
        <v>315</v>
      </c>
      <c r="AT178" s="13" t="s">
        <v>135</v>
      </c>
      <c r="AU178" s="13" t="s">
        <v>80</v>
      </c>
      <c r="AY178" s="13" t="s">
        <v>123</v>
      </c>
      <c r="BE178" s="182">
        <f>IF(O178="základní",K178,0)</f>
        <v>0</v>
      </c>
      <c r="BF178" s="182">
        <f>IF(O178="snížená",K178,0)</f>
        <v>0</v>
      </c>
      <c r="BG178" s="182">
        <f>IF(O178="zákl. přenesená",K178,0)</f>
        <v>0</v>
      </c>
      <c r="BH178" s="182">
        <f>IF(O178="sníž. přenesená",K178,0)</f>
        <v>0</v>
      </c>
      <c r="BI178" s="182">
        <f>IF(O178="nulová",K178,0)</f>
        <v>0</v>
      </c>
      <c r="BJ178" s="13" t="s">
        <v>78</v>
      </c>
      <c r="BK178" s="182">
        <f>ROUND(P178*H178,2)</f>
        <v>0</v>
      </c>
      <c r="BL178" s="13" t="s">
        <v>245</v>
      </c>
      <c r="BM178" s="13" t="s">
        <v>316</v>
      </c>
    </row>
    <row r="179" spans="2:65" s="1" customFormat="1">
      <c r="B179" s="29"/>
      <c r="C179" s="30"/>
      <c r="D179" s="183" t="s">
        <v>133</v>
      </c>
      <c r="E179" s="30"/>
      <c r="F179" s="184" t="s">
        <v>314</v>
      </c>
      <c r="G179" s="30"/>
      <c r="H179" s="30"/>
      <c r="I179" s="94"/>
      <c r="J179" s="94"/>
      <c r="K179" s="30"/>
      <c r="L179" s="30"/>
      <c r="M179" s="33"/>
      <c r="N179" s="185"/>
      <c r="O179" s="54"/>
      <c r="P179" s="54"/>
      <c r="Q179" s="54"/>
      <c r="R179" s="54"/>
      <c r="S179" s="54"/>
      <c r="T179" s="54"/>
      <c r="U179" s="54"/>
      <c r="V179" s="54"/>
      <c r="W179" s="54"/>
      <c r="X179" s="55"/>
      <c r="AT179" s="13" t="s">
        <v>133</v>
      </c>
      <c r="AU179" s="13" t="s">
        <v>80</v>
      </c>
    </row>
    <row r="180" spans="2:65" s="1" customFormat="1" ht="19.5">
      <c r="B180" s="29"/>
      <c r="C180" s="30"/>
      <c r="D180" s="183" t="s">
        <v>140</v>
      </c>
      <c r="E180" s="30"/>
      <c r="F180" s="196" t="s">
        <v>293</v>
      </c>
      <c r="G180" s="30"/>
      <c r="H180" s="30"/>
      <c r="I180" s="94"/>
      <c r="J180" s="94"/>
      <c r="K180" s="30"/>
      <c r="L180" s="30"/>
      <c r="M180" s="33"/>
      <c r="N180" s="185"/>
      <c r="O180" s="54"/>
      <c r="P180" s="54"/>
      <c r="Q180" s="54"/>
      <c r="R180" s="54"/>
      <c r="S180" s="54"/>
      <c r="T180" s="54"/>
      <c r="U180" s="54"/>
      <c r="V180" s="54"/>
      <c r="W180" s="54"/>
      <c r="X180" s="55"/>
      <c r="AT180" s="13" t="s">
        <v>140</v>
      </c>
      <c r="AU180" s="13" t="s">
        <v>80</v>
      </c>
    </row>
    <row r="181" spans="2:65" s="1" customFormat="1" ht="16.5" customHeight="1">
      <c r="B181" s="29"/>
      <c r="C181" s="186" t="s">
        <v>317</v>
      </c>
      <c r="D181" s="186" t="s">
        <v>135</v>
      </c>
      <c r="E181" s="187" t="s">
        <v>318</v>
      </c>
      <c r="F181" s="188" t="s">
        <v>319</v>
      </c>
      <c r="G181" s="189" t="s">
        <v>163</v>
      </c>
      <c r="H181" s="190">
        <v>3</v>
      </c>
      <c r="I181" s="191"/>
      <c r="J181" s="192"/>
      <c r="K181" s="193">
        <f>ROUND(P181*H181,2)</f>
        <v>0</v>
      </c>
      <c r="L181" s="188" t="s">
        <v>1</v>
      </c>
      <c r="M181" s="194"/>
      <c r="N181" s="195" t="s">
        <v>1</v>
      </c>
      <c r="O181" s="178" t="s">
        <v>39</v>
      </c>
      <c r="P181" s="179">
        <f>I181+J181</f>
        <v>0</v>
      </c>
      <c r="Q181" s="179">
        <f>ROUND(I181*H181,2)</f>
        <v>0</v>
      </c>
      <c r="R181" s="179">
        <f>ROUND(J181*H181,2)</f>
        <v>0</v>
      </c>
      <c r="S181" s="54"/>
      <c r="T181" s="180">
        <f>S181*H181</f>
        <v>0</v>
      </c>
      <c r="U181" s="180">
        <v>0</v>
      </c>
      <c r="V181" s="180">
        <f>U181*H181</f>
        <v>0</v>
      </c>
      <c r="W181" s="180">
        <v>0</v>
      </c>
      <c r="X181" s="181">
        <f>W181*H181</f>
        <v>0</v>
      </c>
      <c r="AR181" s="13" t="s">
        <v>315</v>
      </c>
      <c r="AT181" s="13" t="s">
        <v>135</v>
      </c>
      <c r="AU181" s="13" t="s">
        <v>80</v>
      </c>
      <c r="AY181" s="13" t="s">
        <v>123</v>
      </c>
      <c r="BE181" s="182">
        <f>IF(O181="základní",K181,0)</f>
        <v>0</v>
      </c>
      <c r="BF181" s="182">
        <f>IF(O181="snížená",K181,0)</f>
        <v>0</v>
      </c>
      <c r="BG181" s="182">
        <f>IF(O181="zákl. přenesená",K181,0)</f>
        <v>0</v>
      </c>
      <c r="BH181" s="182">
        <f>IF(O181="sníž. přenesená",K181,0)</f>
        <v>0</v>
      </c>
      <c r="BI181" s="182">
        <f>IF(O181="nulová",K181,0)</f>
        <v>0</v>
      </c>
      <c r="BJ181" s="13" t="s">
        <v>78</v>
      </c>
      <c r="BK181" s="182">
        <f>ROUND(P181*H181,2)</f>
        <v>0</v>
      </c>
      <c r="BL181" s="13" t="s">
        <v>245</v>
      </c>
      <c r="BM181" s="13" t="s">
        <v>320</v>
      </c>
    </row>
    <row r="182" spans="2:65" s="1" customFormat="1">
      <c r="B182" s="29"/>
      <c r="C182" s="30"/>
      <c r="D182" s="183" t="s">
        <v>133</v>
      </c>
      <c r="E182" s="30"/>
      <c r="F182" s="184" t="s">
        <v>319</v>
      </c>
      <c r="G182" s="30"/>
      <c r="H182" s="30"/>
      <c r="I182" s="94"/>
      <c r="J182" s="94"/>
      <c r="K182" s="30"/>
      <c r="L182" s="30"/>
      <c r="M182" s="33"/>
      <c r="N182" s="185"/>
      <c r="O182" s="54"/>
      <c r="P182" s="54"/>
      <c r="Q182" s="54"/>
      <c r="R182" s="54"/>
      <c r="S182" s="54"/>
      <c r="T182" s="54"/>
      <c r="U182" s="54"/>
      <c r="V182" s="54"/>
      <c r="W182" s="54"/>
      <c r="X182" s="55"/>
      <c r="AT182" s="13" t="s">
        <v>133</v>
      </c>
      <c r="AU182" s="13" t="s">
        <v>80</v>
      </c>
    </row>
    <row r="183" spans="2:65" s="1" customFormat="1" ht="19.5">
      <c r="B183" s="29"/>
      <c r="C183" s="30"/>
      <c r="D183" s="183" t="s">
        <v>140</v>
      </c>
      <c r="E183" s="30"/>
      <c r="F183" s="196" t="s">
        <v>293</v>
      </c>
      <c r="G183" s="30"/>
      <c r="H183" s="30"/>
      <c r="I183" s="94"/>
      <c r="J183" s="94"/>
      <c r="K183" s="30"/>
      <c r="L183" s="30"/>
      <c r="M183" s="33"/>
      <c r="N183" s="185"/>
      <c r="O183" s="54"/>
      <c r="P183" s="54"/>
      <c r="Q183" s="54"/>
      <c r="R183" s="54"/>
      <c r="S183" s="54"/>
      <c r="T183" s="54"/>
      <c r="U183" s="54"/>
      <c r="V183" s="54"/>
      <c r="W183" s="54"/>
      <c r="X183" s="55"/>
      <c r="AT183" s="13" t="s">
        <v>140</v>
      </c>
      <c r="AU183" s="13" t="s">
        <v>80</v>
      </c>
    </row>
    <row r="184" spans="2:65" s="1" customFormat="1" ht="16.5" customHeight="1">
      <c r="B184" s="29"/>
      <c r="C184" s="170" t="s">
        <v>321</v>
      </c>
      <c r="D184" s="170" t="s">
        <v>126</v>
      </c>
      <c r="E184" s="171" t="s">
        <v>322</v>
      </c>
      <c r="F184" s="172" t="s">
        <v>323</v>
      </c>
      <c r="G184" s="173" t="s">
        <v>155</v>
      </c>
      <c r="H184" s="174">
        <v>1</v>
      </c>
      <c r="I184" s="175"/>
      <c r="J184" s="175"/>
      <c r="K184" s="176">
        <f>ROUND(P184*H184,2)</f>
        <v>0</v>
      </c>
      <c r="L184" s="172" t="s">
        <v>130</v>
      </c>
      <c r="M184" s="33"/>
      <c r="N184" s="177" t="s">
        <v>1</v>
      </c>
      <c r="O184" s="178" t="s">
        <v>39</v>
      </c>
      <c r="P184" s="179">
        <f>I184+J184</f>
        <v>0</v>
      </c>
      <c r="Q184" s="179">
        <f>ROUND(I184*H184,2)</f>
        <v>0</v>
      </c>
      <c r="R184" s="179">
        <f>ROUND(J184*H184,2)</f>
        <v>0</v>
      </c>
      <c r="S184" s="54"/>
      <c r="T184" s="180">
        <f>S184*H184</f>
        <v>0</v>
      </c>
      <c r="U184" s="180">
        <v>0</v>
      </c>
      <c r="V184" s="180">
        <f>U184*H184</f>
        <v>0</v>
      </c>
      <c r="W184" s="180">
        <v>0</v>
      </c>
      <c r="X184" s="181">
        <f>W184*H184</f>
        <v>0</v>
      </c>
      <c r="AR184" s="13" t="s">
        <v>245</v>
      </c>
      <c r="AT184" s="13" t="s">
        <v>126</v>
      </c>
      <c r="AU184" s="13" t="s">
        <v>80</v>
      </c>
      <c r="AY184" s="13" t="s">
        <v>123</v>
      </c>
      <c r="BE184" s="182">
        <f>IF(O184="základní",K184,0)</f>
        <v>0</v>
      </c>
      <c r="BF184" s="182">
        <f>IF(O184="snížená",K184,0)</f>
        <v>0</v>
      </c>
      <c r="BG184" s="182">
        <f>IF(O184="zákl. přenesená",K184,0)</f>
        <v>0</v>
      </c>
      <c r="BH184" s="182">
        <f>IF(O184="sníž. přenesená",K184,0)</f>
        <v>0</v>
      </c>
      <c r="BI184" s="182">
        <f>IF(O184="nulová",K184,0)</f>
        <v>0</v>
      </c>
      <c r="BJ184" s="13" t="s">
        <v>78</v>
      </c>
      <c r="BK184" s="182">
        <f>ROUND(P184*H184,2)</f>
        <v>0</v>
      </c>
      <c r="BL184" s="13" t="s">
        <v>245</v>
      </c>
      <c r="BM184" s="13" t="s">
        <v>324</v>
      </c>
    </row>
    <row r="185" spans="2:65" s="1" customFormat="1">
      <c r="B185" s="29"/>
      <c r="C185" s="30"/>
      <c r="D185" s="183" t="s">
        <v>133</v>
      </c>
      <c r="E185" s="30"/>
      <c r="F185" s="184" t="s">
        <v>325</v>
      </c>
      <c r="G185" s="30"/>
      <c r="H185" s="30"/>
      <c r="I185" s="94"/>
      <c r="J185" s="94"/>
      <c r="K185" s="30"/>
      <c r="L185" s="30"/>
      <c r="M185" s="33"/>
      <c r="N185" s="185"/>
      <c r="O185" s="54"/>
      <c r="P185" s="54"/>
      <c r="Q185" s="54"/>
      <c r="R185" s="54"/>
      <c r="S185" s="54"/>
      <c r="T185" s="54"/>
      <c r="U185" s="54"/>
      <c r="V185" s="54"/>
      <c r="W185" s="54"/>
      <c r="X185" s="55"/>
      <c r="AT185" s="13" t="s">
        <v>133</v>
      </c>
      <c r="AU185" s="13" t="s">
        <v>80</v>
      </c>
    </row>
    <row r="186" spans="2:65" s="1" customFormat="1" ht="16.5" customHeight="1">
      <c r="B186" s="29"/>
      <c r="C186" s="186" t="s">
        <v>326</v>
      </c>
      <c r="D186" s="186" t="s">
        <v>135</v>
      </c>
      <c r="E186" s="187" t="s">
        <v>327</v>
      </c>
      <c r="F186" s="188" t="s">
        <v>328</v>
      </c>
      <c r="G186" s="189" t="s">
        <v>163</v>
      </c>
      <c r="H186" s="190">
        <v>2</v>
      </c>
      <c r="I186" s="191"/>
      <c r="J186" s="192"/>
      <c r="K186" s="193">
        <f>ROUND(P186*H186,2)</f>
        <v>0</v>
      </c>
      <c r="L186" s="188" t="s">
        <v>1</v>
      </c>
      <c r="M186" s="194"/>
      <c r="N186" s="195" t="s">
        <v>1</v>
      </c>
      <c r="O186" s="178" t="s">
        <v>39</v>
      </c>
      <c r="P186" s="179">
        <f>I186+J186</f>
        <v>0</v>
      </c>
      <c r="Q186" s="179">
        <f>ROUND(I186*H186,2)</f>
        <v>0</v>
      </c>
      <c r="R186" s="179">
        <f>ROUND(J186*H186,2)</f>
        <v>0</v>
      </c>
      <c r="S186" s="54"/>
      <c r="T186" s="180">
        <f>S186*H186</f>
        <v>0</v>
      </c>
      <c r="U186" s="180">
        <v>0</v>
      </c>
      <c r="V186" s="180">
        <f>U186*H186</f>
        <v>0</v>
      </c>
      <c r="W186" s="180">
        <v>0</v>
      </c>
      <c r="X186" s="181">
        <f>W186*H186</f>
        <v>0</v>
      </c>
      <c r="AR186" s="13" t="s">
        <v>315</v>
      </c>
      <c r="AT186" s="13" t="s">
        <v>135</v>
      </c>
      <c r="AU186" s="13" t="s">
        <v>80</v>
      </c>
      <c r="AY186" s="13" t="s">
        <v>123</v>
      </c>
      <c r="BE186" s="182">
        <f>IF(O186="základní",K186,0)</f>
        <v>0</v>
      </c>
      <c r="BF186" s="182">
        <f>IF(O186="snížená",K186,0)</f>
        <v>0</v>
      </c>
      <c r="BG186" s="182">
        <f>IF(O186="zákl. přenesená",K186,0)</f>
        <v>0</v>
      </c>
      <c r="BH186" s="182">
        <f>IF(O186="sníž. přenesená",K186,0)</f>
        <v>0</v>
      </c>
      <c r="BI186" s="182">
        <f>IF(O186="nulová",K186,0)</f>
        <v>0</v>
      </c>
      <c r="BJ186" s="13" t="s">
        <v>78</v>
      </c>
      <c r="BK186" s="182">
        <f>ROUND(P186*H186,2)</f>
        <v>0</v>
      </c>
      <c r="BL186" s="13" t="s">
        <v>245</v>
      </c>
      <c r="BM186" s="13" t="s">
        <v>329</v>
      </c>
    </row>
    <row r="187" spans="2:65" s="1" customFormat="1">
      <c r="B187" s="29"/>
      <c r="C187" s="30"/>
      <c r="D187" s="183" t="s">
        <v>133</v>
      </c>
      <c r="E187" s="30"/>
      <c r="F187" s="184" t="s">
        <v>328</v>
      </c>
      <c r="G187" s="30"/>
      <c r="H187" s="30"/>
      <c r="I187" s="94"/>
      <c r="J187" s="94"/>
      <c r="K187" s="30"/>
      <c r="L187" s="30"/>
      <c r="M187" s="33"/>
      <c r="N187" s="185"/>
      <c r="O187" s="54"/>
      <c r="P187" s="54"/>
      <c r="Q187" s="54"/>
      <c r="R187" s="54"/>
      <c r="S187" s="54"/>
      <c r="T187" s="54"/>
      <c r="U187" s="54"/>
      <c r="V187" s="54"/>
      <c r="W187" s="54"/>
      <c r="X187" s="55"/>
      <c r="AT187" s="13" t="s">
        <v>133</v>
      </c>
      <c r="AU187" s="13" t="s">
        <v>80</v>
      </c>
    </row>
    <row r="188" spans="2:65" s="1" customFormat="1" ht="19.5">
      <c r="B188" s="29"/>
      <c r="C188" s="30"/>
      <c r="D188" s="183" t="s">
        <v>140</v>
      </c>
      <c r="E188" s="30"/>
      <c r="F188" s="196" t="s">
        <v>293</v>
      </c>
      <c r="G188" s="30"/>
      <c r="H188" s="30"/>
      <c r="I188" s="94"/>
      <c r="J188" s="94"/>
      <c r="K188" s="30"/>
      <c r="L188" s="30"/>
      <c r="M188" s="33"/>
      <c r="N188" s="185"/>
      <c r="O188" s="54"/>
      <c r="P188" s="54"/>
      <c r="Q188" s="54"/>
      <c r="R188" s="54"/>
      <c r="S188" s="54"/>
      <c r="T188" s="54"/>
      <c r="U188" s="54"/>
      <c r="V188" s="54"/>
      <c r="W188" s="54"/>
      <c r="X188" s="55"/>
      <c r="AT188" s="13" t="s">
        <v>140</v>
      </c>
      <c r="AU188" s="13" t="s">
        <v>80</v>
      </c>
    </row>
    <row r="189" spans="2:65" s="1" customFormat="1" ht="16.5" customHeight="1">
      <c r="B189" s="29"/>
      <c r="C189" s="170" t="s">
        <v>330</v>
      </c>
      <c r="D189" s="170" t="s">
        <v>126</v>
      </c>
      <c r="E189" s="171" t="s">
        <v>331</v>
      </c>
      <c r="F189" s="172" t="s">
        <v>332</v>
      </c>
      <c r="G189" s="173" t="s">
        <v>155</v>
      </c>
      <c r="H189" s="174">
        <v>39</v>
      </c>
      <c r="I189" s="175"/>
      <c r="J189" s="175"/>
      <c r="K189" s="176">
        <f>ROUND(P189*H189,2)</f>
        <v>0</v>
      </c>
      <c r="L189" s="172" t="s">
        <v>130</v>
      </c>
      <c r="M189" s="33"/>
      <c r="N189" s="177" t="s">
        <v>1</v>
      </c>
      <c r="O189" s="178" t="s">
        <v>39</v>
      </c>
      <c r="P189" s="179">
        <f>I189+J189</f>
        <v>0</v>
      </c>
      <c r="Q189" s="179">
        <f>ROUND(I189*H189,2)</f>
        <v>0</v>
      </c>
      <c r="R189" s="179">
        <f>ROUND(J189*H189,2)</f>
        <v>0</v>
      </c>
      <c r="S189" s="54"/>
      <c r="T189" s="180">
        <f>S189*H189</f>
        <v>0</v>
      </c>
      <c r="U189" s="180">
        <v>0</v>
      </c>
      <c r="V189" s="180">
        <f>U189*H189</f>
        <v>0</v>
      </c>
      <c r="W189" s="180">
        <v>0</v>
      </c>
      <c r="X189" s="181">
        <f>W189*H189</f>
        <v>0</v>
      </c>
      <c r="AR189" s="13" t="s">
        <v>245</v>
      </c>
      <c r="AT189" s="13" t="s">
        <v>126</v>
      </c>
      <c r="AU189" s="13" t="s">
        <v>80</v>
      </c>
      <c r="AY189" s="13" t="s">
        <v>123</v>
      </c>
      <c r="BE189" s="182">
        <f>IF(O189="základní",K189,0)</f>
        <v>0</v>
      </c>
      <c r="BF189" s="182">
        <f>IF(O189="snížená",K189,0)</f>
        <v>0</v>
      </c>
      <c r="BG189" s="182">
        <f>IF(O189="zákl. přenesená",K189,0)</f>
        <v>0</v>
      </c>
      <c r="BH189" s="182">
        <f>IF(O189="sníž. přenesená",K189,0)</f>
        <v>0</v>
      </c>
      <c r="BI189" s="182">
        <f>IF(O189="nulová",K189,0)</f>
        <v>0</v>
      </c>
      <c r="BJ189" s="13" t="s">
        <v>78</v>
      </c>
      <c r="BK189" s="182">
        <f>ROUND(P189*H189,2)</f>
        <v>0</v>
      </c>
      <c r="BL189" s="13" t="s">
        <v>245</v>
      </c>
      <c r="BM189" s="13" t="s">
        <v>333</v>
      </c>
    </row>
    <row r="190" spans="2:65" s="1" customFormat="1">
      <c r="B190" s="29"/>
      <c r="C190" s="30"/>
      <c r="D190" s="183" t="s">
        <v>133</v>
      </c>
      <c r="E190" s="30"/>
      <c r="F190" s="184" t="s">
        <v>334</v>
      </c>
      <c r="G190" s="30"/>
      <c r="H190" s="30"/>
      <c r="I190" s="94"/>
      <c r="J190" s="94"/>
      <c r="K190" s="30"/>
      <c r="L190" s="30"/>
      <c r="M190" s="33"/>
      <c r="N190" s="185"/>
      <c r="O190" s="54"/>
      <c r="P190" s="54"/>
      <c r="Q190" s="54"/>
      <c r="R190" s="54"/>
      <c r="S190" s="54"/>
      <c r="T190" s="54"/>
      <c r="U190" s="54"/>
      <c r="V190" s="54"/>
      <c r="W190" s="54"/>
      <c r="X190" s="55"/>
      <c r="AT190" s="13" t="s">
        <v>133</v>
      </c>
      <c r="AU190" s="13" t="s">
        <v>80</v>
      </c>
    </row>
    <row r="191" spans="2:65" s="1" customFormat="1" ht="16.5" customHeight="1">
      <c r="B191" s="29"/>
      <c r="C191" s="186" t="s">
        <v>335</v>
      </c>
      <c r="D191" s="186" t="s">
        <v>135</v>
      </c>
      <c r="E191" s="187" t="s">
        <v>336</v>
      </c>
      <c r="F191" s="188" t="s">
        <v>337</v>
      </c>
      <c r="G191" s="189" t="s">
        <v>163</v>
      </c>
      <c r="H191" s="190">
        <v>31</v>
      </c>
      <c r="I191" s="191"/>
      <c r="J191" s="192"/>
      <c r="K191" s="193">
        <f>ROUND(P191*H191,2)</f>
        <v>0</v>
      </c>
      <c r="L191" s="188" t="s">
        <v>164</v>
      </c>
      <c r="M191" s="194"/>
      <c r="N191" s="195" t="s">
        <v>1</v>
      </c>
      <c r="O191" s="178" t="s">
        <v>39</v>
      </c>
      <c r="P191" s="179">
        <f>I191+J191</f>
        <v>0</v>
      </c>
      <c r="Q191" s="179">
        <f>ROUND(I191*H191,2)</f>
        <v>0</v>
      </c>
      <c r="R191" s="179">
        <f>ROUND(J191*H191,2)</f>
        <v>0</v>
      </c>
      <c r="S191" s="54"/>
      <c r="T191" s="180">
        <f>S191*H191</f>
        <v>0</v>
      </c>
      <c r="U191" s="180">
        <v>0</v>
      </c>
      <c r="V191" s="180">
        <f>U191*H191</f>
        <v>0</v>
      </c>
      <c r="W191" s="180">
        <v>0</v>
      </c>
      <c r="X191" s="181">
        <f>W191*H191</f>
        <v>0</v>
      </c>
      <c r="AR191" s="13" t="s">
        <v>138</v>
      </c>
      <c r="AT191" s="13" t="s">
        <v>135</v>
      </c>
      <c r="AU191" s="13" t="s">
        <v>80</v>
      </c>
      <c r="AY191" s="13" t="s">
        <v>123</v>
      </c>
      <c r="BE191" s="182">
        <f>IF(O191="základní",K191,0)</f>
        <v>0</v>
      </c>
      <c r="BF191" s="182">
        <f>IF(O191="snížená",K191,0)</f>
        <v>0</v>
      </c>
      <c r="BG191" s="182">
        <f>IF(O191="zákl. přenesená",K191,0)</f>
        <v>0</v>
      </c>
      <c r="BH191" s="182">
        <f>IF(O191="sníž. přenesená",K191,0)</f>
        <v>0</v>
      </c>
      <c r="BI191" s="182">
        <f>IF(O191="nulová",K191,0)</f>
        <v>0</v>
      </c>
      <c r="BJ191" s="13" t="s">
        <v>78</v>
      </c>
      <c r="BK191" s="182">
        <f>ROUND(P191*H191,2)</f>
        <v>0</v>
      </c>
      <c r="BL191" s="13" t="s">
        <v>138</v>
      </c>
      <c r="BM191" s="13" t="s">
        <v>338</v>
      </c>
    </row>
    <row r="192" spans="2:65" s="1" customFormat="1">
      <c r="B192" s="29"/>
      <c r="C192" s="30"/>
      <c r="D192" s="183" t="s">
        <v>133</v>
      </c>
      <c r="E192" s="30"/>
      <c r="F192" s="184" t="s">
        <v>337</v>
      </c>
      <c r="G192" s="30"/>
      <c r="H192" s="30"/>
      <c r="I192" s="94"/>
      <c r="J192" s="94"/>
      <c r="K192" s="30"/>
      <c r="L192" s="30"/>
      <c r="M192" s="33"/>
      <c r="N192" s="185"/>
      <c r="O192" s="54"/>
      <c r="P192" s="54"/>
      <c r="Q192" s="54"/>
      <c r="R192" s="54"/>
      <c r="S192" s="54"/>
      <c r="T192" s="54"/>
      <c r="U192" s="54"/>
      <c r="V192" s="54"/>
      <c r="W192" s="54"/>
      <c r="X192" s="55"/>
      <c r="AT192" s="13" t="s">
        <v>133</v>
      </c>
      <c r="AU192" s="13" t="s">
        <v>80</v>
      </c>
    </row>
    <row r="193" spans="2:65" s="1" customFormat="1" ht="16.5" customHeight="1">
      <c r="B193" s="29"/>
      <c r="C193" s="186" t="s">
        <v>339</v>
      </c>
      <c r="D193" s="186" t="s">
        <v>135</v>
      </c>
      <c r="E193" s="187" t="s">
        <v>340</v>
      </c>
      <c r="F193" s="188" t="s">
        <v>341</v>
      </c>
      <c r="G193" s="189" t="s">
        <v>163</v>
      </c>
      <c r="H193" s="190">
        <v>6</v>
      </c>
      <c r="I193" s="191"/>
      <c r="J193" s="192"/>
      <c r="K193" s="193">
        <f>ROUND(P193*H193,2)</f>
        <v>0</v>
      </c>
      <c r="L193" s="188" t="s">
        <v>1</v>
      </c>
      <c r="M193" s="194"/>
      <c r="N193" s="195" t="s">
        <v>1</v>
      </c>
      <c r="O193" s="178" t="s">
        <v>39</v>
      </c>
      <c r="P193" s="179">
        <f>I193+J193</f>
        <v>0</v>
      </c>
      <c r="Q193" s="179">
        <f>ROUND(I193*H193,2)</f>
        <v>0</v>
      </c>
      <c r="R193" s="179">
        <f>ROUND(J193*H193,2)</f>
        <v>0</v>
      </c>
      <c r="S193" s="54"/>
      <c r="T193" s="180">
        <f>S193*H193</f>
        <v>0</v>
      </c>
      <c r="U193" s="180">
        <v>0</v>
      </c>
      <c r="V193" s="180">
        <f>U193*H193</f>
        <v>0</v>
      </c>
      <c r="W193" s="180">
        <v>0</v>
      </c>
      <c r="X193" s="181">
        <f>W193*H193</f>
        <v>0</v>
      </c>
      <c r="AR193" s="13" t="s">
        <v>138</v>
      </c>
      <c r="AT193" s="13" t="s">
        <v>135</v>
      </c>
      <c r="AU193" s="13" t="s">
        <v>80</v>
      </c>
      <c r="AY193" s="13" t="s">
        <v>123</v>
      </c>
      <c r="BE193" s="182">
        <f>IF(O193="základní",K193,0)</f>
        <v>0</v>
      </c>
      <c r="BF193" s="182">
        <f>IF(O193="snížená",K193,0)</f>
        <v>0</v>
      </c>
      <c r="BG193" s="182">
        <f>IF(O193="zákl. přenesená",K193,0)</f>
        <v>0</v>
      </c>
      <c r="BH193" s="182">
        <f>IF(O193="sníž. přenesená",K193,0)</f>
        <v>0</v>
      </c>
      <c r="BI193" s="182">
        <f>IF(O193="nulová",K193,0)</f>
        <v>0</v>
      </c>
      <c r="BJ193" s="13" t="s">
        <v>78</v>
      </c>
      <c r="BK193" s="182">
        <f>ROUND(P193*H193,2)</f>
        <v>0</v>
      </c>
      <c r="BL193" s="13" t="s">
        <v>138</v>
      </c>
      <c r="BM193" s="13" t="s">
        <v>342</v>
      </c>
    </row>
    <row r="194" spans="2:65" s="1" customFormat="1">
      <c r="B194" s="29"/>
      <c r="C194" s="30"/>
      <c r="D194" s="183" t="s">
        <v>133</v>
      </c>
      <c r="E194" s="30"/>
      <c r="F194" s="184" t="s">
        <v>341</v>
      </c>
      <c r="G194" s="30"/>
      <c r="H194" s="30"/>
      <c r="I194" s="94"/>
      <c r="J194" s="94"/>
      <c r="K194" s="30"/>
      <c r="L194" s="30"/>
      <c r="M194" s="33"/>
      <c r="N194" s="185"/>
      <c r="O194" s="54"/>
      <c r="P194" s="54"/>
      <c r="Q194" s="54"/>
      <c r="R194" s="54"/>
      <c r="S194" s="54"/>
      <c r="T194" s="54"/>
      <c r="U194" s="54"/>
      <c r="V194" s="54"/>
      <c r="W194" s="54"/>
      <c r="X194" s="55"/>
      <c r="AT194" s="13" t="s">
        <v>133</v>
      </c>
      <c r="AU194" s="13" t="s">
        <v>80</v>
      </c>
    </row>
    <row r="195" spans="2:65" s="1" customFormat="1" ht="16.5" customHeight="1">
      <c r="B195" s="29"/>
      <c r="C195" s="186" t="s">
        <v>343</v>
      </c>
      <c r="D195" s="186" t="s">
        <v>135</v>
      </c>
      <c r="E195" s="187" t="s">
        <v>344</v>
      </c>
      <c r="F195" s="188" t="s">
        <v>345</v>
      </c>
      <c r="G195" s="189" t="s">
        <v>163</v>
      </c>
      <c r="H195" s="190">
        <v>2</v>
      </c>
      <c r="I195" s="191"/>
      <c r="J195" s="192"/>
      <c r="K195" s="193">
        <f>ROUND(P195*H195,2)</f>
        <v>0</v>
      </c>
      <c r="L195" s="188" t="s">
        <v>1</v>
      </c>
      <c r="M195" s="194"/>
      <c r="N195" s="195" t="s">
        <v>1</v>
      </c>
      <c r="O195" s="178" t="s">
        <v>39</v>
      </c>
      <c r="P195" s="179">
        <f>I195+J195</f>
        <v>0</v>
      </c>
      <c r="Q195" s="179">
        <f>ROUND(I195*H195,2)</f>
        <v>0</v>
      </c>
      <c r="R195" s="179">
        <f>ROUND(J195*H195,2)</f>
        <v>0</v>
      </c>
      <c r="S195" s="54"/>
      <c r="T195" s="180">
        <f>S195*H195</f>
        <v>0</v>
      </c>
      <c r="U195" s="180">
        <v>0</v>
      </c>
      <c r="V195" s="180">
        <f>U195*H195</f>
        <v>0</v>
      </c>
      <c r="W195" s="180">
        <v>0</v>
      </c>
      <c r="X195" s="181">
        <f>W195*H195</f>
        <v>0</v>
      </c>
      <c r="AR195" s="13" t="s">
        <v>138</v>
      </c>
      <c r="AT195" s="13" t="s">
        <v>135</v>
      </c>
      <c r="AU195" s="13" t="s">
        <v>80</v>
      </c>
      <c r="AY195" s="13" t="s">
        <v>123</v>
      </c>
      <c r="BE195" s="182">
        <f>IF(O195="základní",K195,0)</f>
        <v>0</v>
      </c>
      <c r="BF195" s="182">
        <f>IF(O195="snížená",K195,0)</f>
        <v>0</v>
      </c>
      <c r="BG195" s="182">
        <f>IF(O195="zákl. přenesená",K195,0)</f>
        <v>0</v>
      </c>
      <c r="BH195" s="182">
        <f>IF(O195="sníž. přenesená",K195,0)</f>
        <v>0</v>
      </c>
      <c r="BI195" s="182">
        <f>IF(O195="nulová",K195,0)</f>
        <v>0</v>
      </c>
      <c r="BJ195" s="13" t="s">
        <v>78</v>
      </c>
      <c r="BK195" s="182">
        <f>ROUND(P195*H195,2)</f>
        <v>0</v>
      </c>
      <c r="BL195" s="13" t="s">
        <v>138</v>
      </c>
      <c r="BM195" s="13" t="s">
        <v>346</v>
      </c>
    </row>
    <row r="196" spans="2:65" s="1" customFormat="1">
      <c r="B196" s="29"/>
      <c r="C196" s="30"/>
      <c r="D196" s="183" t="s">
        <v>133</v>
      </c>
      <c r="E196" s="30"/>
      <c r="F196" s="184" t="s">
        <v>345</v>
      </c>
      <c r="G196" s="30"/>
      <c r="H196" s="30"/>
      <c r="I196" s="94"/>
      <c r="J196" s="94"/>
      <c r="K196" s="30"/>
      <c r="L196" s="30"/>
      <c r="M196" s="33"/>
      <c r="N196" s="185"/>
      <c r="O196" s="54"/>
      <c r="P196" s="54"/>
      <c r="Q196" s="54"/>
      <c r="R196" s="54"/>
      <c r="S196" s="54"/>
      <c r="T196" s="54"/>
      <c r="U196" s="54"/>
      <c r="V196" s="54"/>
      <c r="W196" s="54"/>
      <c r="X196" s="55"/>
      <c r="AT196" s="13" t="s">
        <v>133</v>
      </c>
      <c r="AU196" s="13" t="s">
        <v>80</v>
      </c>
    </row>
    <row r="197" spans="2:65" s="10" customFormat="1" ht="22.9" customHeight="1">
      <c r="B197" s="153"/>
      <c r="C197" s="154"/>
      <c r="D197" s="155" t="s">
        <v>69</v>
      </c>
      <c r="E197" s="168" t="s">
        <v>347</v>
      </c>
      <c r="F197" s="168" t="s">
        <v>348</v>
      </c>
      <c r="G197" s="154"/>
      <c r="H197" s="154"/>
      <c r="I197" s="157"/>
      <c r="J197" s="157"/>
      <c r="K197" s="169">
        <f>BK197</f>
        <v>0</v>
      </c>
      <c r="L197" s="154"/>
      <c r="M197" s="159"/>
      <c r="N197" s="160"/>
      <c r="O197" s="161"/>
      <c r="P197" s="161"/>
      <c r="Q197" s="162">
        <f>SUM(Q198:Q304)</f>
        <v>0</v>
      </c>
      <c r="R197" s="162">
        <f>SUM(R198:R304)</f>
        <v>0</v>
      </c>
      <c r="S197" s="161"/>
      <c r="T197" s="163">
        <f>SUM(T198:T304)</f>
        <v>0</v>
      </c>
      <c r="U197" s="161"/>
      <c r="V197" s="163">
        <f>SUM(V198:V304)</f>
        <v>191.24003199999996</v>
      </c>
      <c r="W197" s="161"/>
      <c r="X197" s="164">
        <f>SUM(X198:X304)</f>
        <v>0</v>
      </c>
      <c r="AR197" s="165" t="s">
        <v>142</v>
      </c>
      <c r="AT197" s="166" t="s">
        <v>69</v>
      </c>
      <c r="AU197" s="166" t="s">
        <v>78</v>
      </c>
      <c r="AY197" s="165" t="s">
        <v>123</v>
      </c>
      <c r="BK197" s="167">
        <f>SUM(BK198:BK304)</f>
        <v>0</v>
      </c>
    </row>
    <row r="198" spans="2:65" s="1" customFormat="1" ht="16.5" customHeight="1">
      <c r="B198" s="29"/>
      <c r="C198" s="170" t="s">
        <v>349</v>
      </c>
      <c r="D198" s="170" t="s">
        <v>126</v>
      </c>
      <c r="E198" s="171" t="s">
        <v>350</v>
      </c>
      <c r="F198" s="172" t="s">
        <v>351</v>
      </c>
      <c r="G198" s="173" t="s">
        <v>352</v>
      </c>
      <c r="H198" s="174">
        <v>1.4</v>
      </c>
      <c r="I198" s="175"/>
      <c r="J198" s="175"/>
      <c r="K198" s="176">
        <f>ROUND(P198*H198,2)</f>
        <v>0</v>
      </c>
      <c r="L198" s="172" t="s">
        <v>130</v>
      </c>
      <c r="M198" s="33"/>
      <c r="N198" s="177" t="s">
        <v>1</v>
      </c>
      <c r="O198" s="178" t="s">
        <v>39</v>
      </c>
      <c r="P198" s="179">
        <f>I198+J198</f>
        <v>0</v>
      </c>
      <c r="Q198" s="179">
        <f>ROUND(I198*H198,2)</f>
        <v>0</v>
      </c>
      <c r="R198" s="179">
        <f>ROUND(J198*H198,2)</f>
        <v>0</v>
      </c>
      <c r="S198" s="54"/>
      <c r="T198" s="180">
        <f>S198*H198</f>
        <v>0</v>
      </c>
      <c r="U198" s="180">
        <v>1.9300000000000001E-3</v>
      </c>
      <c r="V198" s="180">
        <f>U198*H198</f>
        <v>2.702E-3</v>
      </c>
      <c r="W198" s="180">
        <v>0</v>
      </c>
      <c r="X198" s="181">
        <f>W198*H198</f>
        <v>0</v>
      </c>
      <c r="AR198" s="13" t="s">
        <v>245</v>
      </c>
      <c r="AT198" s="13" t="s">
        <v>126</v>
      </c>
      <c r="AU198" s="13" t="s">
        <v>80</v>
      </c>
      <c r="AY198" s="13" t="s">
        <v>123</v>
      </c>
      <c r="BE198" s="182">
        <f>IF(O198="základní",K198,0)</f>
        <v>0</v>
      </c>
      <c r="BF198" s="182">
        <f>IF(O198="snížená",K198,0)</f>
        <v>0</v>
      </c>
      <c r="BG198" s="182">
        <f>IF(O198="zákl. přenesená",K198,0)</f>
        <v>0</v>
      </c>
      <c r="BH198" s="182">
        <f>IF(O198="sníž. přenesená",K198,0)</f>
        <v>0</v>
      </c>
      <c r="BI198" s="182">
        <f>IF(O198="nulová",K198,0)</f>
        <v>0</v>
      </c>
      <c r="BJ198" s="13" t="s">
        <v>78</v>
      </c>
      <c r="BK198" s="182">
        <f>ROUND(P198*H198,2)</f>
        <v>0</v>
      </c>
      <c r="BL198" s="13" t="s">
        <v>245</v>
      </c>
      <c r="BM198" s="13" t="s">
        <v>353</v>
      </c>
    </row>
    <row r="199" spans="2:65" s="1" customFormat="1">
      <c r="B199" s="29"/>
      <c r="C199" s="30"/>
      <c r="D199" s="183" t="s">
        <v>133</v>
      </c>
      <c r="E199" s="30"/>
      <c r="F199" s="184" t="s">
        <v>354</v>
      </c>
      <c r="G199" s="30"/>
      <c r="H199" s="30"/>
      <c r="I199" s="94"/>
      <c r="J199" s="94"/>
      <c r="K199" s="30"/>
      <c r="L199" s="30"/>
      <c r="M199" s="33"/>
      <c r="N199" s="185"/>
      <c r="O199" s="54"/>
      <c r="P199" s="54"/>
      <c r="Q199" s="54"/>
      <c r="R199" s="54"/>
      <c r="S199" s="54"/>
      <c r="T199" s="54"/>
      <c r="U199" s="54"/>
      <c r="V199" s="54"/>
      <c r="W199" s="54"/>
      <c r="X199" s="55"/>
      <c r="AT199" s="13" t="s">
        <v>133</v>
      </c>
      <c r="AU199" s="13" t="s">
        <v>80</v>
      </c>
    </row>
    <row r="200" spans="2:65" s="1" customFormat="1" ht="29.25">
      <c r="B200" s="29"/>
      <c r="C200" s="30"/>
      <c r="D200" s="183" t="s">
        <v>233</v>
      </c>
      <c r="E200" s="30"/>
      <c r="F200" s="196" t="s">
        <v>355</v>
      </c>
      <c r="G200" s="30"/>
      <c r="H200" s="30"/>
      <c r="I200" s="94"/>
      <c r="J200" s="94"/>
      <c r="K200" s="30"/>
      <c r="L200" s="30"/>
      <c r="M200" s="33"/>
      <c r="N200" s="185"/>
      <c r="O200" s="54"/>
      <c r="P200" s="54"/>
      <c r="Q200" s="54"/>
      <c r="R200" s="54"/>
      <c r="S200" s="54"/>
      <c r="T200" s="54"/>
      <c r="U200" s="54"/>
      <c r="V200" s="54"/>
      <c r="W200" s="54"/>
      <c r="X200" s="55"/>
      <c r="AT200" s="13" t="s">
        <v>233</v>
      </c>
      <c r="AU200" s="13" t="s">
        <v>80</v>
      </c>
    </row>
    <row r="201" spans="2:65" s="1" customFormat="1" ht="16.5" customHeight="1">
      <c r="B201" s="29"/>
      <c r="C201" s="170" t="s">
        <v>356</v>
      </c>
      <c r="D201" s="170" t="s">
        <v>126</v>
      </c>
      <c r="E201" s="171" t="s">
        <v>357</v>
      </c>
      <c r="F201" s="172" t="s">
        <v>358</v>
      </c>
      <c r="G201" s="173" t="s">
        <v>359</v>
      </c>
      <c r="H201" s="174">
        <v>600</v>
      </c>
      <c r="I201" s="175"/>
      <c r="J201" s="175"/>
      <c r="K201" s="176">
        <f>ROUND(P201*H201,2)</f>
        <v>0</v>
      </c>
      <c r="L201" s="172" t="s">
        <v>130</v>
      </c>
      <c r="M201" s="33"/>
      <c r="N201" s="177" t="s">
        <v>1</v>
      </c>
      <c r="O201" s="178" t="s">
        <v>39</v>
      </c>
      <c r="P201" s="179">
        <f>I201+J201</f>
        <v>0</v>
      </c>
      <c r="Q201" s="179">
        <f>ROUND(I201*H201,2)</f>
        <v>0</v>
      </c>
      <c r="R201" s="179">
        <f>ROUND(J201*H201,2)</f>
        <v>0</v>
      </c>
      <c r="S201" s="54"/>
      <c r="T201" s="180">
        <f>S201*H201</f>
        <v>0</v>
      </c>
      <c r="U201" s="180">
        <v>0</v>
      </c>
      <c r="V201" s="180">
        <f>U201*H201</f>
        <v>0</v>
      </c>
      <c r="W201" s="180">
        <v>0</v>
      </c>
      <c r="X201" s="181">
        <f>W201*H201</f>
        <v>0</v>
      </c>
      <c r="AR201" s="13" t="s">
        <v>245</v>
      </c>
      <c r="AT201" s="13" t="s">
        <v>126</v>
      </c>
      <c r="AU201" s="13" t="s">
        <v>80</v>
      </c>
      <c r="AY201" s="13" t="s">
        <v>123</v>
      </c>
      <c r="BE201" s="182">
        <f>IF(O201="základní",K201,0)</f>
        <v>0</v>
      </c>
      <c r="BF201" s="182">
        <f>IF(O201="snížená",K201,0)</f>
        <v>0</v>
      </c>
      <c r="BG201" s="182">
        <f>IF(O201="zákl. přenesená",K201,0)</f>
        <v>0</v>
      </c>
      <c r="BH201" s="182">
        <f>IF(O201="sníž. přenesená",K201,0)</f>
        <v>0</v>
      </c>
      <c r="BI201" s="182">
        <f>IF(O201="nulová",K201,0)</f>
        <v>0</v>
      </c>
      <c r="BJ201" s="13" t="s">
        <v>78</v>
      </c>
      <c r="BK201" s="182">
        <f>ROUND(P201*H201,2)</f>
        <v>0</v>
      </c>
      <c r="BL201" s="13" t="s">
        <v>245</v>
      </c>
      <c r="BM201" s="13" t="s">
        <v>360</v>
      </c>
    </row>
    <row r="202" spans="2:65" s="1" customFormat="1">
      <c r="B202" s="29"/>
      <c r="C202" s="30"/>
      <c r="D202" s="183" t="s">
        <v>133</v>
      </c>
      <c r="E202" s="30"/>
      <c r="F202" s="184" t="s">
        <v>361</v>
      </c>
      <c r="G202" s="30"/>
      <c r="H202" s="30"/>
      <c r="I202" s="94"/>
      <c r="J202" s="94"/>
      <c r="K202" s="30"/>
      <c r="L202" s="30"/>
      <c r="M202" s="33"/>
      <c r="N202" s="185"/>
      <c r="O202" s="54"/>
      <c r="P202" s="54"/>
      <c r="Q202" s="54"/>
      <c r="R202" s="54"/>
      <c r="S202" s="54"/>
      <c r="T202" s="54"/>
      <c r="U202" s="54"/>
      <c r="V202" s="54"/>
      <c r="W202" s="54"/>
      <c r="X202" s="55"/>
      <c r="AT202" s="13" t="s">
        <v>133</v>
      </c>
      <c r="AU202" s="13" t="s">
        <v>80</v>
      </c>
    </row>
    <row r="203" spans="2:65" s="1" customFormat="1" ht="39">
      <c r="B203" s="29"/>
      <c r="C203" s="30"/>
      <c r="D203" s="183" t="s">
        <v>233</v>
      </c>
      <c r="E203" s="30"/>
      <c r="F203" s="196" t="s">
        <v>362</v>
      </c>
      <c r="G203" s="30"/>
      <c r="H203" s="30"/>
      <c r="I203" s="94"/>
      <c r="J203" s="94"/>
      <c r="K203" s="30"/>
      <c r="L203" s="30"/>
      <c r="M203" s="33"/>
      <c r="N203" s="185"/>
      <c r="O203" s="54"/>
      <c r="P203" s="54"/>
      <c r="Q203" s="54"/>
      <c r="R203" s="54"/>
      <c r="S203" s="54"/>
      <c r="T203" s="54"/>
      <c r="U203" s="54"/>
      <c r="V203" s="54"/>
      <c r="W203" s="54"/>
      <c r="X203" s="55"/>
      <c r="AT203" s="13" t="s">
        <v>233</v>
      </c>
      <c r="AU203" s="13" t="s">
        <v>80</v>
      </c>
    </row>
    <row r="204" spans="2:65" s="11" customFormat="1">
      <c r="B204" s="197"/>
      <c r="C204" s="198"/>
      <c r="D204" s="183" t="s">
        <v>158</v>
      </c>
      <c r="E204" s="199" t="s">
        <v>1</v>
      </c>
      <c r="F204" s="200" t="s">
        <v>363</v>
      </c>
      <c r="G204" s="198"/>
      <c r="H204" s="201">
        <v>600</v>
      </c>
      <c r="I204" s="202"/>
      <c r="J204" s="202"/>
      <c r="K204" s="198"/>
      <c r="L204" s="198"/>
      <c r="M204" s="203"/>
      <c r="N204" s="204"/>
      <c r="O204" s="205"/>
      <c r="P204" s="205"/>
      <c r="Q204" s="205"/>
      <c r="R204" s="205"/>
      <c r="S204" s="205"/>
      <c r="T204" s="205"/>
      <c r="U204" s="205"/>
      <c r="V204" s="205"/>
      <c r="W204" s="205"/>
      <c r="X204" s="206"/>
      <c r="AT204" s="207" t="s">
        <v>158</v>
      </c>
      <c r="AU204" s="207" t="s">
        <v>80</v>
      </c>
      <c r="AV204" s="11" t="s">
        <v>80</v>
      </c>
      <c r="AW204" s="11" t="s">
        <v>5</v>
      </c>
      <c r="AX204" s="11" t="s">
        <v>78</v>
      </c>
      <c r="AY204" s="207" t="s">
        <v>123</v>
      </c>
    </row>
    <row r="205" spans="2:65" s="1" customFormat="1" ht="16.5" customHeight="1">
      <c r="B205" s="29"/>
      <c r="C205" s="170" t="s">
        <v>364</v>
      </c>
      <c r="D205" s="170" t="s">
        <v>126</v>
      </c>
      <c r="E205" s="171" t="s">
        <v>365</v>
      </c>
      <c r="F205" s="172" t="s">
        <v>366</v>
      </c>
      <c r="G205" s="173" t="s">
        <v>359</v>
      </c>
      <c r="H205" s="174">
        <v>110</v>
      </c>
      <c r="I205" s="175"/>
      <c r="J205" s="175"/>
      <c r="K205" s="176">
        <f>ROUND(P205*H205,2)</f>
        <v>0</v>
      </c>
      <c r="L205" s="172" t="s">
        <v>130</v>
      </c>
      <c r="M205" s="33"/>
      <c r="N205" s="177" t="s">
        <v>1</v>
      </c>
      <c r="O205" s="178" t="s">
        <v>39</v>
      </c>
      <c r="P205" s="179">
        <f>I205+J205</f>
        <v>0</v>
      </c>
      <c r="Q205" s="179">
        <f>ROUND(I205*H205,2)</f>
        <v>0</v>
      </c>
      <c r="R205" s="179">
        <f>ROUND(J205*H205,2)</f>
        <v>0</v>
      </c>
      <c r="S205" s="54"/>
      <c r="T205" s="180">
        <f>S205*H205</f>
        <v>0</v>
      </c>
      <c r="U205" s="180">
        <v>0</v>
      </c>
      <c r="V205" s="180">
        <f>U205*H205</f>
        <v>0</v>
      </c>
      <c r="W205" s="180">
        <v>0</v>
      </c>
      <c r="X205" s="181">
        <f>W205*H205</f>
        <v>0</v>
      </c>
      <c r="AR205" s="13" t="s">
        <v>245</v>
      </c>
      <c r="AT205" s="13" t="s">
        <v>126</v>
      </c>
      <c r="AU205" s="13" t="s">
        <v>80</v>
      </c>
      <c r="AY205" s="13" t="s">
        <v>123</v>
      </c>
      <c r="BE205" s="182">
        <f>IF(O205="základní",K205,0)</f>
        <v>0</v>
      </c>
      <c r="BF205" s="182">
        <f>IF(O205="snížená",K205,0)</f>
        <v>0</v>
      </c>
      <c r="BG205" s="182">
        <f>IF(O205="zákl. přenesená",K205,0)</f>
        <v>0</v>
      </c>
      <c r="BH205" s="182">
        <f>IF(O205="sníž. přenesená",K205,0)</f>
        <v>0</v>
      </c>
      <c r="BI205" s="182">
        <f>IF(O205="nulová",K205,0)</f>
        <v>0</v>
      </c>
      <c r="BJ205" s="13" t="s">
        <v>78</v>
      </c>
      <c r="BK205" s="182">
        <f>ROUND(P205*H205,2)</f>
        <v>0</v>
      </c>
      <c r="BL205" s="13" t="s">
        <v>245</v>
      </c>
      <c r="BM205" s="13" t="s">
        <v>367</v>
      </c>
    </row>
    <row r="206" spans="2:65" s="1" customFormat="1" ht="19.5">
      <c r="B206" s="29"/>
      <c r="C206" s="30"/>
      <c r="D206" s="183" t="s">
        <v>133</v>
      </c>
      <c r="E206" s="30"/>
      <c r="F206" s="184" t="s">
        <v>368</v>
      </c>
      <c r="G206" s="30"/>
      <c r="H206" s="30"/>
      <c r="I206" s="94"/>
      <c r="J206" s="94"/>
      <c r="K206" s="30"/>
      <c r="L206" s="30"/>
      <c r="M206" s="33"/>
      <c r="N206" s="185"/>
      <c r="O206" s="54"/>
      <c r="P206" s="54"/>
      <c r="Q206" s="54"/>
      <c r="R206" s="54"/>
      <c r="S206" s="54"/>
      <c r="T206" s="54"/>
      <c r="U206" s="54"/>
      <c r="V206" s="54"/>
      <c r="W206" s="54"/>
      <c r="X206" s="55"/>
      <c r="AT206" s="13" t="s">
        <v>133</v>
      </c>
      <c r="AU206" s="13" t="s">
        <v>80</v>
      </c>
    </row>
    <row r="207" spans="2:65" s="1" customFormat="1" ht="39">
      <c r="B207" s="29"/>
      <c r="C207" s="30"/>
      <c r="D207" s="183" t="s">
        <v>233</v>
      </c>
      <c r="E207" s="30"/>
      <c r="F207" s="196" t="s">
        <v>362</v>
      </c>
      <c r="G207" s="30"/>
      <c r="H207" s="30"/>
      <c r="I207" s="94"/>
      <c r="J207" s="94"/>
      <c r="K207" s="30"/>
      <c r="L207" s="30"/>
      <c r="M207" s="33"/>
      <c r="N207" s="185"/>
      <c r="O207" s="54"/>
      <c r="P207" s="54"/>
      <c r="Q207" s="54"/>
      <c r="R207" s="54"/>
      <c r="S207" s="54"/>
      <c r="T207" s="54"/>
      <c r="U207" s="54"/>
      <c r="V207" s="54"/>
      <c r="W207" s="54"/>
      <c r="X207" s="55"/>
      <c r="AT207" s="13" t="s">
        <v>233</v>
      </c>
      <c r="AU207" s="13" t="s">
        <v>80</v>
      </c>
    </row>
    <row r="208" spans="2:65" s="11" customFormat="1">
      <c r="B208" s="197"/>
      <c r="C208" s="198"/>
      <c r="D208" s="183" t="s">
        <v>158</v>
      </c>
      <c r="E208" s="199" t="s">
        <v>1</v>
      </c>
      <c r="F208" s="200" t="s">
        <v>369</v>
      </c>
      <c r="G208" s="198"/>
      <c r="H208" s="201">
        <v>110</v>
      </c>
      <c r="I208" s="202"/>
      <c r="J208" s="202"/>
      <c r="K208" s="198"/>
      <c r="L208" s="198"/>
      <c r="M208" s="203"/>
      <c r="N208" s="204"/>
      <c r="O208" s="205"/>
      <c r="P208" s="205"/>
      <c r="Q208" s="205"/>
      <c r="R208" s="205"/>
      <c r="S208" s="205"/>
      <c r="T208" s="205"/>
      <c r="U208" s="205"/>
      <c r="V208" s="205"/>
      <c r="W208" s="205"/>
      <c r="X208" s="206"/>
      <c r="AT208" s="207" t="s">
        <v>158</v>
      </c>
      <c r="AU208" s="207" t="s">
        <v>80</v>
      </c>
      <c r="AV208" s="11" t="s">
        <v>80</v>
      </c>
      <c r="AW208" s="11" t="s">
        <v>5</v>
      </c>
      <c r="AX208" s="11" t="s">
        <v>78</v>
      </c>
      <c r="AY208" s="207" t="s">
        <v>123</v>
      </c>
    </row>
    <row r="209" spans="2:65" s="1" customFormat="1" ht="16.5" customHeight="1">
      <c r="B209" s="29"/>
      <c r="C209" s="170" t="s">
        <v>370</v>
      </c>
      <c r="D209" s="170" t="s">
        <v>126</v>
      </c>
      <c r="E209" s="171" t="s">
        <v>371</v>
      </c>
      <c r="F209" s="172" t="s">
        <v>372</v>
      </c>
      <c r="G209" s="173" t="s">
        <v>359</v>
      </c>
      <c r="H209" s="174">
        <v>110</v>
      </c>
      <c r="I209" s="175"/>
      <c r="J209" s="175"/>
      <c r="K209" s="176">
        <f>ROUND(P209*H209,2)</f>
        <v>0</v>
      </c>
      <c r="L209" s="172" t="s">
        <v>130</v>
      </c>
      <c r="M209" s="33"/>
      <c r="N209" s="177" t="s">
        <v>1</v>
      </c>
      <c r="O209" s="178" t="s">
        <v>39</v>
      </c>
      <c r="P209" s="179">
        <f>I209+J209</f>
        <v>0</v>
      </c>
      <c r="Q209" s="179">
        <f>ROUND(I209*H209,2)</f>
        <v>0</v>
      </c>
      <c r="R209" s="179">
        <f>ROUND(J209*H209,2)</f>
        <v>0</v>
      </c>
      <c r="S209" s="54"/>
      <c r="T209" s="180">
        <f>S209*H209</f>
        <v>0</v>
      </c>
      <c r="U209" s="180">
        <v>0</v>
      </c>
      <c r="V209" s="180">
        <f>U209*H209</f>
        <v>0</v>
      </c>
      <c r="W209" s="180">
        <v>0</v>
      </c>
      <c r="X209" s="181">
        <f>W209*H209</f>
        <v>0</v>
      </c>
      <c r="AR209" s="13" t="s">
        <v>245</v>
      </c>
      <c r="AT209" s="13" t="s">
        <v>126</v>
      </c>
      <c r="AU209" s="13" t="s">
        <v>80</v>
      </c>
      <c r="AY209" s="13" t="s">
        <v>123</v>
      </c>
      <c r="BE209" s="182">
        <f>IF(O209="základní",K209,0)</f>
        <v>0</v>
      </c>
      <c r="BF209" s="182">
        <f>IF(O209="snížená",K209,0)</f>
        <v>0</v>
      </c>
      <c r="BG209" s="182">
        <f>IF(O209="zákl. přenesená",K209,0)</f>
        <v>0</v>
      </c>
      <c r="BH209" s="182">
        <f>IF(O209="sníž. přenesená",K209,0)</f>
        <v>0</v>
      </c>
      <c r="BI209" s="182">
        <f>IF(O209="nulová",K209,0)</f>
        <v>0</v>
      </c>
      <c r="BJ209" s="13" t="s">
        <v>78</v>
      </c>
      <c r="BK209" s="182">
        <f>ROUND(P209*H209,2)</f>
        <v>0</v>
      </c>
      <c r="BL209" s="13" t="s">
        <v>245</v>
      </c>
      <c r="BM209" s="13" t="s">
        <v>373</v>
      </c>
    </row>
    <row r="210" spans="2:65" s="1" customFormat="1" ht="19.5">
      <c r="B210" s="29"/>
      <c r="C210" s="30"/>
      <c r="D210" s="183" t="s">
        <v>133</v>
      </c>
      <c r="E210" s="30"/>
      <c r="F210" s="184" t="s">
        <v>374</v>
      </c>
      <c r="G210" s="30"/>
      <c r="H210" s="30"/>
      <c r="I210" s="94"/>
      <c r="J210" s="94"/>
      <c r="K210" s="30"/>
      <c r="L210" s="30"/>
      <c r="M210" s="33"/>
      <c r="N210" s="185"/>
      <c r="O210" s="54"/>
      <c r="P210" s="54"/>
      <c r="Q210" s="54"/>
      <c r="R210" s="54"/>
      <c r="S210" s="54"/>
      <c r="T210" s="54"/>
      <c r="U210" s="54"/>
      <c r="V210" s="54"/>
      <c r="W210" s="54"/>
      <c r="X210" s="55"/>
      <c r="AT210" s="13" t="s">
        <v>133</v>
      </c>
      <c r="AU210" s="13" t="s">
        <v>80</v>
      </c>
    </row>
    <row r="211" spans="2:65" s="1" customFormat="1" ht="39">
      <c r="B211" s="29"/>
      <c r="C211" s="30"/>
      <c r="D211" s="183" t="s">
        <v>233</v>
      </c>
      <c r="E211" s="30"/>
      <c r="F211" s="196" t="s">
        <v>362</v>
      </c>
      <c r="G211" s="30"/>
      <c r="H211" s="30"/>
      <c r="I211" s="94"/>
      <c r="J211" s="94"/>
      <c r="K211" s="30"/>
      <c r="L211" s="30"/>
      <c r="M211" s="33"/>
      <c r="N211" s="185"/>
      <c r="O211" s="54"/>
      <c r="P211" s="54"/>
      <c r="Q211" s="54"/>
      <c r="R211" s="54"/>
      <c r="S211" s="54"/>
      <c r="T211" s="54"/>
      <c r="U211" s="54"/>
      <c r="V211" s="54"/>
      <c r="W211" s="54"/>
      <c r="X211" s="55"/>
      <c r="AT211" s="13" t="s">
        <v>233</v>
      </c>
      <c r="AU211" s="13" t="s">
        <v>80</v>
      </c>
    </row>
    <row r="212" spans="2:65" s="11" customFormat="1">
      <c r="B212" s="197"/>
      <c r="C212" s="198"/>
      <c r="D212" s="183" t="s">
        <v>158</v>
      </c>
      <c r="E212" s="199" t="s">
        <v>1</v>
      </c>
      <c r="F212" s="200" t="s">
        <v>369</v>
      </c>
      <c r="G212" s="198"/>
      <c r="H212" s="201">
        <v>110</v>
      </c>
      <c r="I212" s="202"/>
      <c r="J212" s="202"/>
      <c r="K212" s="198"/>
      <c r="L212" s="198"/>
      <c r="M212" s="203"/>
      <c r="N212" s="204"/>
      <c r="O212" s="205"/>
      <c r="P212" s="205"/>
      <c r="Q212" s="205"/>
      <c r="R212" s="205"/>
      <c r="S212" s="205"/>
      <c r="T212" s="205"/>
      <c r="U212" s="205"/>
      <c r="V212" s="205"/>
      <c r="W212" s="205"/>
      <c r="X212" s="206"/>
      <c r="AT212" s="207" t="s">
        <v>158</v>
      </c>
      <c r="AU212" s="207" t="s">
        <v>80</v>
      </c>
      <c r="AV212" s="11" t="s">
        <v>80</v>
      </c>
      <c r="AW212" s="11" t="s">
        <v>5</v>
      </c>
      <c r="AX212" s="11" t="s">
        <v>78</v>
      </c>
      <c r="AY212" s="207" t="s">
        <v>123</v>
      </c>
    </row>
    <row r="213" spans="2:65" s="1" customFormat="1" ht="16.5" customHeight="1">
      <c r="B213" s="29"/>
      <c r="C213" s="170" t="s">
        <v>375</v>
      </c>
      <c r="D213" s="170" t="s">
        <v>126</v>
      </c>
      <c r="E213" s="171" t="s">
        <v>376</v>
      </c>
      <c r="F213" s="172" t="s">
        <v>377</v>
      </c>
      <c r="G213" s="173" t="s">
        <v>129</v>
      </c>
      <c r="H213" s="174">
        <v>440</v>
      </c>
      <c r="I213" s="175"/>
      <c r="J213" s="175"/>
      <c r="K213" s="176">
        <f>ROUND(P213*H213,2)</f>
        <v>0</v>
      </c>
      <c r="L213" s="172" t="s">
        <v>130</v>
      </c>
      <c r="M213" s="33"/>
      <c r="N213" s="177" t="s">
        <v>1</v>
      </c>
      <c r="O213" s="178" t="s">
        <v>39</v>
      </c>
      <c r="P213" s="179">
        <f>I213+J213</f>
        <v>0</v>
      </c>
      <c r="Q213" s="179">
        <f>ROUND(I213*H213,2)</f>
        <v>0</v>
      </c>
      <c r="R213" s="179">
        <f>ROUND(J213*H213,2)</f>
        <v>0</v>
      </c>
      <c r="S213" s="54"/>
      <c r="T213" s="180">
        <f>S213*H213</f>
        <v>0</v>
      </c>
      <c r="U213" s="180">
        <v>0</v>
      </c>
      <c r="V213" s="180">
        <f>U213*H213</f>
        <v>0</v>
      </c>
      <c r="W213" s="180">
        <v>0</v>
      </c>
      <c r="X213" s="181">
        <f>W213*H213</f>
        <v>0</v>
      </c>
      <c r="AR213" s="13" t="s">
        <v>245</v>
      </c>
      <c r="AT213" s="13" t="s">
        <v>126</v>
      </c>
      <c r="AU213" s="13" t="s">
        <v>80</v>
      </c>
      <c r="AY213" s="13" t="s">
        <v>123</v>
      </c>
      <c r="BE213" s="182">
        <f>IF(O213="základní",K213,0)</f>
        <v>0</v>
      </c>
      <c r="BF213" s="182">
        <f>IF(O213="snížená",K213,0)</f>
        <v>0</v>
      </c>
      <c r="BG213" s="182">
        <f>IF(O213="zákl. přenesená",K213,0)</f>
        <v>0</v>
      </c>
      <c r="BH213" s="182">
        <f>IF(O213="sníž. přenesená",K213,0)</f>
        <v>0</v>
      </c>
      <c r="BI213" s="182">
        <f>IF(O213="nulová",K213,0)</f>
        <v>0</v>
      </c>
      <c r="BJ213" s="13" t="s">
        <v>78</v>
      </c>
      <c r="BK213" s="182">
        <f>ROUND(P213*H213,2)</f>
        <v>0</v>
      </c>
      <c r="BL213" s="13" t="s">
        <v>245</v>
      </c>
      <c r="BM213" s="13" t="s">
        <v>378</v>
      </c>
    </row>
    <row r="214" spans="2:65" s="1" customFormat="1">
      <c r="B214" s="29"/>
      <c r="C214" s="30"/>
      <c r="D214" s="183" t="s">
        <v>133</v>
      </c>
      <c r="E214" s="30"/>
      <c r="F214" s="184" t="s">
        <v>379</v>
      </c>
      <c r="G214" s="30"/>
      <c r="H214" s="30"/>
      <c r="I214" s="94"/>
      <c r="J214" s="94"/>
      <c r="K214" s="30"/>
      <c r="L214" s="30"/>
      <c r="M214" s="33"/>
      <c r="N214" s="185"/>
      <c r="O214" s="54"/>
      <c r="P214" s="54"/>
      <c r="Q214" s="54"/>
      <c r="R214" s="54"/>
      <c r="S214" s="54"/>
      <c r="T214" s="54"/>
      <c r="U214" s="54"/>
      <c r="V214" s="54"/>
      <c r="W214" s="54"/>
      <c r="X214" s="55"/>
      <c r="AT214" s="13" t="s">
        <v>133</v>
      </c>
      <c r="AU214" s="13" t="s">
        <v>80</v>
      </c>
    </row>
    <row r="215" spans="2:65" s="1" customFormat="1" ht="39">
      <c r="B215" s="29"/>
      <c r="C215" s="30"/>
      <c r="D215" s="183" t="s">
        <v>233</v>
      </c>
      <c r="E215" s="30"/>
      <c r="F215" s="196" t="s">
        <v>362</v>
      </c>
      <c r="G215" s="30"/>
      <c r="H215" s="30"/>
      <c r="I215" s="94"/>
      <c r="J215" s="94"/>
      <c r="K215" s="30"/>
      <c r="L215" s="30"/>
      <c r="M215" s="33"/>
      <c r="N215" s="185"/>
      <c r="O215" s="54"/>
      <c r="P215" s="54"/>
      <c r="Q215" s="54"/>
      <c r="R215" s="54"/>
      <c r="S215" s="54"/>
      <c r="T215" s="54"/>
      <c r="U215" s="54"/>
      <c r="V215" s="54"/>
      <c r="W215" s="54"/>
      <c r="X215" s="55"/>
      <c r="AT215" s="13" t="s">
        <v>233</v>
      </c>
      <c r="AU215" s="13" t="s">
        <v>80</v>
      </c>
    </row>
    <row r="216" spans="2:65" s="11" customFormat="1">
      <c r="B216" s="197"/>
      <c r="C216" s="198"/>
      <c r="D216" s="183" t="s">
        <v>158</v>
      </c>
      <c r="E216" s="199" t="s">
        <v>1</v>
      </c>
      <c r="F216" s="200" t="s">
        <v>380</v>
      </c>
      <c r="G216" s="198"/>
      <c r="H216" s="201">
        <v>440</v>
      </c>
      <c r="I216" s="202"/>
      <c r="J216" s="202"/>
      <c r="K216" s="198"/>
      <c r="L216" s="198"/>
      <c r="M216" s="203"/>
      <c r="N216" s="204"/>
      <c r="O216" s="205"/>
      <c r="P216" s="205"/>
      <c r="Q216" s="205"/>
      <c r="R216" s="205"/>
      <c r="S216" s="205"/>
      <c r="T216" s="205"/>
      <c r="U216" s="205"/>
      <c r="V216" s="205"/>
      <c r="W216" s="205"/>
      <c r="X216" s="206"/>
      <c r="AT216" s="207" t="s">
        <v>158</v>
      </c>
      <c r="AU216" s="207" t="s">
        <v>80</v>
      </c>
      <c r="AV216" s="11" t="s">
        <v>80</v>
      </c>
      <c r="AW216" s="11" t="s">
        <v>5</v>
      </c>
      <c r="AX216" s="11" t="s">
        <v>78</v>
      </c>
      <c r="AY216" s="207" t="s">
        <v>123</v>
      </c>
    </row>
    <row r="217" spans="2:65" s="1" customFormat="1" ht="16.5" customHeight="1">
      <c r="B217" s="29"/>
      <c r="C217" s="170" t="s">
        <v>381</v>
      </c>
      <c r="D217" s="170" t="s">
        <v>126</v>
      </c>
      <c r="E217" s="171" t="s">
        <v>382</v>
      </c>
      <c r="F217" s="172" t="s">
        <v>383</v>
      </c>
      <c r="G217" s="173" t="s">
        <v>155</v>
      </c>
      <c r="H217" s="174">
        <v>59</v>
      </c>
      <c r="I217" s="175"/>
      <c r="J217" s="175"/>
      <c r="K217" s="176">
        <f>ROUND(P217*H217,2)</f>
        <v>0</v>
      </c>
      <c r="L217" s="172" t="s">
        <v>130</v>
      </c>
      <c r="M217" s="33"/>
      <c r="N217" s="177" t="s">
        <v>1</v>
      </c>
      <c r="O217" s="178" t="s">
        <v>39</v>
      </c>
      <c r="P217" s="179">
        <f>I217+J217</f>
        <v>0</v>
      </c>
      <c r="Q217" s="179">
        <f>ROUND(I217*H217,2)</f>
        <v>0</v>
      </c>
      <c r="R217" s="179">
        <f>ROUND(J217*H217,2)</f>
        <v>0</v>
      </c>
      <c r="S217" s="54"/>
      <c r="T217" s="180">
        <f>S217*H217</f>
        <v>0</v>
      </c>
      <c r="U217" s="180">
        <v>0</v>
      </c>
      <c r="V217" s="180">
        <f>U217*H217</f>
        <v>0</v>
      </c>
      <c r="W217" s="180">
        <v>0</v>
      </c>
      <c r="X217" s="181">
        <f>W217*H217</f>
        <v>0</v>
      </c>
      <c r="AR217" s="13" t="s">
        <v>245</v>
      </c>
      <c r="AT217" s="13" t="s">
        <v>126</v>
      </c>
      <c r="AU217" s="13" t="s">
        <v>80</v>
      </c>
      <c r="AY217" s="13" t="s">
        <v>123</v>
      </c>
      <c r="BE217" s="182">
        <f>IF(O217="základní",K217,0)</f>
        <v>0</v>
      </c>
      <c r="BF217" s="182">
        <f>IF(O217="snížená",K217,0)</f>
        <v>0</v>
      </c>
      <c r="BG217" s="182">
        <f>IF(O217="zákl. přenesená",K217,0)</f>
        <v>0</v>
      </c>
      <c r="BH217" s="182">
        <f>IF(O217="sníž. přenesená",K217,0)</f>
        <v>0</v>
      </c>
      <c r="BI217" s="182">
        <f>IF(O217="nulová",K217,0)</f>
        <v>0</v>
      </c>
      <c r="BJ217" s="13" t="s">
        <v>78</v>
      </c>
      <c r="BK217" s="182">
        <f>ROUND(P217*H217,2)</f>
        <v>0</v>
      </c>
      <c r="BL217" s="13" t="s">
        <v>245</v>
      </c>
      <c r="BM217" s="13" t="s">
        <v>384</v>
      </c>
    </row>
    <row r="218" spans="2:65" s="1" customFormat="1" ht="29.25">
      <c r="B218" s="29"/>
      <c r="C218" s="30"/>
      <c r="D218" s="183" t="s">
        <v>133</v>
      </c>
      <c r="E218" s="30"/>
      <c r="F218" s="184" t="s">
        <v>385</v>
      </c>
      <c r="G218" s="30"/>
      <c r="H218" s="30"/>
      <c r="I218" s="94"/>
      <c r="J218" s="94"/>
      <c r="K218" s="30"/>
      <c r="L218" s="30"/>
      <c r="M218" s="33"/>
      <c r="N218" s="185"/>
      <c r="O218" s="54"/>
      <c r="P218" s="54"/>
      <c r="Q218" s="54"/>
      <c r="R218" s="54"/>
      <c r="S218" s="54"/>
      <c r="T218" s="54"/>
      <c r="U218" s="54"/>
      <c r="V218" s="54"/>
      <c r="W218" s="54"/>
      <c r="X218" s="55"/>
      <c r="AT218" s="13" t="s">
        <v>133</v>
      </c>
      <c r="AU218" s="13" t="s">
        <v>80</v>
      </c>
    </row>
    <row r="219" spans="2:65" s="1" customFormat="1" ht="19.5">
      <c r="B219" s="29"/>
      <c r="C219" s="30"/>
      <c r="D219" s="183" t="s">
        <v>233</v>
      </c>
      <c r="E219" s="30"/>
      <c r="F219" s="196" t="s">
        <v>386</v>
      </c>
      <c r="G219" s="30"/>
      <c r="H219" s="30"/>
      <c r="I219" s="94"/>
      <c r="J219" s="94"/>
      <c r="K219" s="30"/>
      <c r="L219" s="30"/>
      <c r="M219" s="33"/>
      <c r="N219" s="185"/>
      <c r="O219" s="54"/>
      <c r="P219" s="54"/>
      <c r="Q219" s="54"/>
      <c r="R219" s="54"/>
      <c r="S219" s="54"/>
      <c r="T219" s="54"/>
      <c r="U219" s="54"/>
      <c r="V219" s="54"/>
      <c r="W219" s="54"/>
      <c r="X219" s="55"/>
      <c r="AT219" s="13" t="s">
        <v>233</v>
      </c>
      <c r="AU219" s="13" t="s">
        <v>80</v>
      </c>
    </row>
    <row r="220" spans="2:65" s="1" customFormat="1" ht="19.5">
      <c r="B220" s="29"/>
      <c r="C220" s="30"/>
      <c r="D220" s="183" t="s">
        <v>140</v>
      </c>
      <c r="E220" s="30"/>
      <c r="F220" s="196" t="s">
        <v>387</v>
      </c>
      <c r="G220" s="30"/>
      <c r="H220" s="30"/>
      <c r="I220" s="94"/>
      <c r="J220" s="94"/>
      <c r="K220" s="30"/>
      <c r="L220" s="30"/>
      <c r="M220" s="33"/>
      <c r="N220" s="185"/>
      <c r="O220" s="54"/>
      <c r="P220" s="54"/>
      <c r="Q220" s="54"/>
      <c r="R220" s="54"/>
      <c r="S220" s="54"/>
      <c r="T220" s="54"/>
      <c r="U220" s="54"/>
      <c r="V220" s="54"/>
      <c r="W220" s="54"/>
      <c r="X220" s="55"/>
      <c r="AT220" s="13" t="s">
        <v>140</v>
      </c>
      <c r="AU220" s="13" t="s">
        <v>80</v>
      </c>
    </row>
    <row r="221" spans="2:65" s="1" customFormat="1" ht="16.5" customHeight="1">
      <c r="B221" s="29"/>
      <c r="C221" s="170" t="s">
        <v>388</v>
      </c>
      <c r="D221" s="170" t="s">
        <v>126</v>
      </c>
      <c r="E221" s="171" t="s">
        <v>389</v>
      </c>
      <c r="F221" s="172" t="s">
        <v>390</v>
      </c>
      <c r="G221" s="173" t="s">
        <v>391</v>
      </c>
      <c r="H221" s="174">
        <v>9</v>
      </c>
      <c r="I221" s="175"/>
      <c r="J221" s="175"/>
      <c r="K221" s="176">
        <f>ROUND(P221*H221,2)</f>
        <v>0</v>
      </c>
      <c r="L221" s="172" t="s">
        <v>130</v>
      </c>
      <c r="M221" s="33"/>
      <c r="N221" s="177" t="s">
        <v>1</v>
      </c>
      <c r="O221" s="178" t="s">
        <v>39</v>
      </c>
      <c r="P221" s="179">
        <f>I221+J221</f>
        <v>0</v>
      </c>
      <c r="Q221" s="179">
        <f>ROUND(I221*H221,2)</f>
        <v>0</v>
      </c>
      <c r="R221" s="179">
        <f>ROUND(J221*H221,2)</f>
        <v>0</v>
      </c>
      <c r="S221" s="54"/>
      <c r="T221" s="180">
        <f>S221*H221</f>
        <v>0</v>
      </c>
      <c r="U221" s="180">
        <v>0</v>
      </c>
      <c r="V221" s="180">
        <f>U221*H221</f>
        <v>0</v>
      </c>
      <c r="W221" s="180">
        <v>0</v>
      </c>
      <c r="X221" s="181">
        <f>W221*H221</f>
        <v>0</v>
      </c>
      <c r="AR221" s="13" t="s">
        <v>245</v>
      </c>
      <c r="AT221" s="13" t="s">
        <v>126</v>
      </c>
      <c r="AU221" s="13" t="s">
        <v>80</v>
      </c>
      <c r="AY221" s="13" t="s">
        <v>123</v>
      </c>
      <c r="BE221" s="182">
        <f>IF(O221="základní",K221,0)</f>
        <v>0</v>
      </c>
      <c r="BF221" s="182">
        <f>IF(O221="snížená",K221,0)</f>
        <v>0</v>
      </c>
      <c r="BG221" s="182">
        <f>IF(O221="zákl. přenesená",K221,0)</f>
        <v>0</v>
      </c>
      <c r="BH221" s="182">
        <f>IF(O221="sníž. přenesená",K221,0)</f>
        <v>0</v>
      </c>
      <c r="BI221" s="182">
        <f>IF(O221="nulová",K221,0)</f>
        <v>0</v>
      </c>
      <c r="BJ221" s="13" t="s">
        <v>78</v>
      </c>
      <c r="BK221" s="182">
        <f>ROUND(P221*H221,2)</f>
        <v>0</v>
      </c>
      <c r="BL221" s="13" t="s">
        <v>245</v>
      </c>
      <c r="BM221" s="13" t="s">
        <v>392</v>
      </c>
    </row>
    <row r="222" spans="2:65" s="1" customFormat="1" ht="19.5">
      <c r="B222" s="29"/>
      <c r="C222" s="30"/>
      <c r="D222" s="183" t="s">
        <v>133</v>
      </c>
      <c r="E222" s="30"/>
      <c r="F222" s="184" t="s">
        <v>393</v>
      </c>
      <c r="G222" s="30"/>
      <c r="H222" s="30"/>
      <c r="I222" s="94"/>
      <c r="J222" s="94"/>
      <c r="K222" s="30"/>
      <c r="L222" s="30"/>
      <c r="M222" s="33"/>
      <c r="N222" s="185"/>
      <c r="O222" s="54"/>
      <c r="P222" s="54"/>
      <c r="Q222" s="54"/>
      <c r="R222" s="54"/>
      <c r="S222" s="54"/>
      <c r="T222" s="54"/>
      <c r="U222" s="54"/>
      <c r="V222" s="54"/>
      <c r="W222" s="54"/>
      <c r="X222" s="55"/>
      <c r="AT222" s="13" t="s">
        <v>133</v>
      </c>
      <c r="AU222" s="13" t="s">
        <v>80</v>
      </c>
    </row>
    <row r="223" spans="2:65" s="1" customFormat="1" ht="19.5">
      <c r="B223" s="29"/>
      <c r="C223" s="30"/>
      <c r="D223" s="183" t="s">
        <v>233</v>
      </c>
      <c r="E223" s="30"/>
      <c r="F223" s="196" t="s">
        <v>394</v>
      </c>
      <c r="G223" s="30"/>
      <c r="H223" s="30"/>
      <c r="I223" s="94"/>
      <c r="J223" s="94"/>
      <c r="K223" s="30"/>
      <c r="L223" s="30"/>
      <c r="M223" s="33"/>
      <c r="N223" s="185"/>
      <c r="O223" s="54"/>
      <c r="P223" s="54"/>
      <c r="Q223" s="54"/>
      <c r="R223" s="54"/>
      <c r="S223" s="54"/>
      <c r="T223" s="54"/>
      <c r="U223" s="54"/>
      <c r="V223" s="54"/>
      <c r="W223" s="54"/>
      <c r="X223" s="55"/>
      <c r="AT223" s="13" t="s">
        <v>233</v>
      </c>
      <c r="AU223" s="13" t="s">
        <v>80</v>
      </c>
    </row>
    <row r="224" spans="2:65" s="1" customFormat="1" ht="19.5">
      <c r="B224" s="29"/>
      <c r="C224" s="30"/>
      <c r="D224" s="183" t="s">
        <v>140</v>
      </c>
      <c r="E224" s="30"/>
      <c r="F224" s="196" t="s">
        <v>395</v>
      </c>
      <c r="G224" s="30"/>
      <c r="H224" s="30"/>
      <c r="I224" s="94"/>
      <c r="J224" s="94"/>
      <c r="K224" s="30"/>
      <c r="L224" s="30"/>
      <c r="M224" s="33"/>
      <c r="N224" s="185"/>
      <c r="O224" s="54"/>
      <c r="P224" s="54"/>
      <c r="Q224" s="54"/>
      <c r="R224" s="54"/>
      <c r="S224" s="54"/>
      <c r="T224" s="54"/>
      <c r="U224" s="54"/>
      <c r="V224" s="54"/>
      <c r="W224" s="54"/>
      <c r="X224" s="55"/>
      <c r="AT224" s="13" t="s">
        <v>140</v>
      </c>
      <c r="AU224" s="13" t="s">
        <v>80</v>
      </c>
    </row>
    <row r="225" spans="2:65" s="11" customFormat="1">
      <c r="B225" s="197"/>
      <c r="C225" s="198"/>
      <c r="D225" s="183" t="s">
        <v>158</v>
      </c>
      <c r="E225" s="199" t="s">
        <v>1</v>
      </c>
      <c r="F225" s="200" t="s">
        <v>396</v>
      </c>
      <c r="G225" s="198"/>
      <c r="H225" s="201">
        <v>9</v>
      </c>
      <c r="I225" s="202"/>
      <c r="J225" s="202"/>
      <c r="K225" s="198"/>
      <c r="L225" s="198"/>
      <c r="M225" s="203"/>
      <c r="N225" s="204"/>
      <c r="O225" s="205"/>
      <c r="P225" s="205"/>
      <c r="Q225" s="205"/>
      <c r="R225" s="205"/>
      <c r="S225" s="205"/>
      <c r="T225" s="205"/>
      <c r="U225" s="205"/>
      <c r="V225" s="205"/>
      <c r="W225" s="205"/>
      <c r="X225" s="206"/>
      <c r="AT225" s="207" t="s">
        <v>158</v>
      </c>
      <c r="AU225" s="207" t="s">
        <v>80</v>
      </c>
      <c r="AV225" s="11" t="s">
        <v>80</v>
      </c>
      <c r="AW225" s="11" t="s">
        <v>5</v>
      </c>
      <c r="AX225" s="11" t="s">
        <v>78</v>
      </c>
      <c r="AY225" s="207" t="s">
        <v>123</v>
      </c>
    </row>
    <row r="226" spans="2:65" s="1" customFormat="1" ht="16.5" customHeight="1">
      <c r="B226" s="29"/>
      <c r="C226" s="170" t="s">
        <v>397</v>
      </c>
      <c r="D226" s="170" t="s">
        <v>126</v>
      </c>
      <c r="E226" s="171" t="s">
        <v>398</v>
      </c>
      <c r="F226" s="172" t="s">
        <v>399</v>
      </c>
      <c r="G226" s="173" t="s">
        <v>391</v>
      </c>
      <c r="H226" s="174">
        <v>3.2250000000000001</v>
      </c>
      <c r="I226" s="175"/>
      <c r="J226" s="175"/>
      <c r="K226" s="176">
        <f>ROUND(P226*H226,2)</f>
        <v>0</v>
      </c>
      <c r="L226" s="172" t="s">
        <v>130</v>
      </c>
      <c r="M226" s="33"/>
      <c r="N226" s="177" t="s">
        <v>1</v>
      </c>
      <c r="O226" s="178" t="s">
        <v>39</v>
      </c>
      <c r="P226" s="179">
        <f>I226+J226</f>
        <v>0</v>
      </c>
      <c r="Q226" s="179">
        <f>ROUND(I226*H226,2)</f>
        <v>0</v>
      </c>
      <c r="R226" s="179">
        <f>ROUND(J226*H226,2)</f>
        <v>0</v>
      </c>
      <c r="S226" s="54"/>
      <c r="T226" s="180">
        <f>S226*H226</f>
        <v>0</v>
      </c>
      <c r="U226" s="180">
        <v>0</v>
      </c>
      <c r="V226" s="180">
        <f>U226*H226</f>
        <v>0</v>
      </c>
      <c r="W226" s="180">
        <v>0</v>
      </c>
      <c r="X226" s="181">
        <f>W226*H226</f>
        <v>0</v>
      </c>
      <c r="AR226" s="13" t="s">
        <v>245</v>
      </c>
      <c r="AT226" s="13" t="s">
        <v>126</v>
      </c>
      <c r="AU226" s="13" t="s">
        <v>80</v>
      </c>
      <c r="AY226" s="13" t="s">
        <v>123</v>
      </c>
      <c r="BE226" s="182">
        <f>IF(O226="základní",K226,0)</f>
        <v>0</v>
      </c>
      <c r="BF226" s="182">
        <f>IF(O226="snížená",K226,0)</f>
        <v>0</v>
      </c>
      <c r="BG226" s="182">
        <f>IF(O226="zákl. přenesená",K226,0)</f>
        <v>0</v>
      </c>
      <c r="BH226" s="182">
        <f>IF(O226="sníž. přenesená",K226,0)</f>
        <v>0</v>
      </c>
      <c r="BI226" s="182">
        <f>IF(O226="nulová",K226,0)</f>
        <v>0</v>
      </c>
      <c r="BJ226" s="13" t="s">
        <v>78</v>
      </c>
      <c r="BK226" s="182">
        <f>ROUND(P226*H226,2)</f>
        <v>0</v>
      </c>
      <c r="BL226" s="13" t="s">
        <v>245</v>
      </c>
      <c r="BM226" s="13" t="s">
        <v>400</v>
      </c>
    </row>
    <row r="227" spans="2:65" s="1" customFormat="1">
      <c r="B227" s="29"/>
      <c r="C227" s="30"/>
      <c r="D227" s="183" t="s">
        <v>133</v>
      </c>
      <c r="E227" s="30"/>
      <c r="F227" s="184" t="s">
        <v>401</v>
      </c>
      <c r="G227" s="30"/>
      <c r="H227" s="30"/>
      <c r="I227" s="94"/>
      <c r="J227" s="94"/>
      <c r="K227" s="30"/>
      <c r="L227" s="30"/>
      <c r="M227" s="33"/>
      <c r="N227" s="185"/>
      <c r="O227" s="54"/>
      <c r="P227" s="54"/>
      <c r="Q227" s="54"/>
      <c r="R227" s="54"/>
      <c r="S227" s="54"/>
      <c r="T227" s="54"/>
      <c r="U227" s="54"/>
      <c r="V227" s="54"/>
      <c r="W227" s="54"/>
      <c r="X227" s="55"/>
      <c r="AT227" s="13" t="s">
        <v>133</v>
      </c>
      <c r="AU227" s="13" t="s">
        <v>80</v>
      </c>
    </row>
    <row r="228" spans="2:65" s="11" customFormat="1">
      <c r="B228" s="197"/>
      <c r="C228" s="198"/>
      <c r="D228" s="183" t="s">
        <v>158</v>
      </c>
      <c r="E228" s="199" t="s">
        <v>1</v>
      </c>
      <c r="F228" s="200" t="s">
        <v>402</v>
      </c>
      <c r="G228" s="198"/>
      <c r="H228" s="201">
        <v>3.2250000000000001</v>
      </c>
      <c r="I228" s="202"/>
      <c r="J228" s="202"/>
      <c r="K228" s="198"/>
      <c r="L228" s="198"/>
      <c r="M228" s="203"/>
      <c r="N228" s="204"/>
      <c r="O228" s="205"/>
      <c r="P228" s="205"/>
      <c r="Q228" s="205"/>
      <c r="R228" s="205"/>
      <c r="S228" s="205"/>
      <c r="T228" s="205"/>
      <c r="U228" s="205"/>
      <c r="V228" s="205"/>
      <c r="W228" s="205"/>
      <c r="X228" s="206"/>
      <c r="AT228" s="207" t="s">
        <v>158</v>
      </c>
      <c r="AU228" s="207" t="s">
        <v>80</v>
      </c>
      <c r="AV228" s="11" t="s">
        <v>80</v>
      </c>
      <c r="AW228" s="11" t="s">
        <v>5</v>
      </c>
      <c r="AX228" s="11" t="s">
        <v>78</v>
      </c>
      <c r="AY228" s="207" t="s">
        <v>123</v>
      </c>
    </row>
    <row r="229" spans="2:65" s="1" customFormat="1" ht="16.5" customHeight="1">
      <c r="B229" s="29"/>
      <c r="C229" s="170" t="s">
        <v>403</v>
      </c>
      <c r="D229" s="170" t="s">
        <v>126</v>
      </c>
      <c r="E229" s="171" t="s">
        <v>404</v>
      </c>
      <c r="F229" s="172" t="s">
        <v>405</v>
      </c>
      <c r="G229" s="173" t="s">
        <v>406</v>
      </c>
      <c r="H229" s="174">
        <v>7</v>
      </c>
      <c r="I229" s="175"/>
      <c r="J229" s="175"/>
      <c r="K229" s="176">
        <f>ROUND(P229*H229,2)</f>
        <v>0</v>
      </c>
      <c r="L229" s="172" t="s">
        <v>1</v>
      </c>
      <c r="M229" s="33"/>
      <c r="N229" s="177" t="s">
        <v>1</v>
      </c>
      <c r="O229" s="178" t="s">
        <v>39</v>
      </c>
      <c r="P229" s="179">
        <f>I229+J229</f>
        <v>0</v>
      </c>
      <c r="Q229" s="179">
        <f>ROUND(I229*H229,2)</f>
        <v>0</v>
      </c>
      <c r="R229" s="179">
        <f>ROUND(J229*H229,2)</f>
        <v>0</v>
      </c>
      <c r="S229" s="54"/>
      <c r="T229" s="180">
        <f>S229*H229</f>
        <v>0</v>
      </c>
      <c r="U229" s="180">
        <v>0</v>
      </c>
      <c r="V229" s="180">
        <f>U229*H229</f>
        <v>0</v>
      </c>
      <c r="W229" s="180">
        <v>0</v>
      </c>
      <c r="X229" s="181">
        <f>W229*H229</f>
        <v>0</v>
      </c>
      <c r="AR229" s="13" t="s">
        <v>245</v>
      </c>
      <c r="AT229" s="13" t="s">
        <v>126</v>
      </c>
      <c r="AU229" s="13" t="s">
        <v>80</v>
      </c>
      <c r="AY229" s="13" t="s">
        <v>123</v>
      </c>
      <c r="BE229" s="182">
        <f>IF(O229="základní",K229,0)</f>
        <v>0</v>
      </c>
      <c r="BF229" s="182">
        <f>IF(O229="snížená",K229,0)</f>
        <v>0</v>
      </c>
      <c r="BG229" s="182">
        <f>IF(O229="zákl. přenesená",K229,0)</f>
        <v>0</v>
      </c>
      <c r="BH229" s="182">
        <f>IF(O229="sníž. přenesená",K229,0)</f>
        <v>0</v>
      </c>
      <c r="BI229" s="182">
        <f>IF(O229="nulová",K229,0)</f>
        <v>0</v>
      </c>
      <c r="BJ229" s="13" t="s">
        <v>78</v>
      </c>
      <c r="BK229" s="182">
        <f>ROUND(P229*H229,2)</f>
        <v>0</v>
      </c>
      <c r="BL229" s="13" t="s">
        <v>245</v>
      </c>
      <c r="BM229" s="13" t="s">
        <v>407</v>
      </c>
    </row>
    <row r="230" spans="2:65" s="1" customFormat="1">
      <c r="B230" s="29"/>
      <c r="C230" s="30"/>
      <c r="D230" s="183" t="s">
        <v>133</v>
      </c>
      <c r="E230" s="30"/>
      <c r="F230" s="184" t="s">
        <v>408</v>
      </c>
      <c r="G230" s="30"/>
      <c r="H230" s="30"/>
      <c r="I230" s="94"/>
      <c r="J230" s="94"/>
      <c r="K230" s="30"/>
      <c r="L230" s="30"/>
      <c r="M230" s="33"/>
      <c r="N230" s="185"/>
      <c r="O230" s="54"/>
      <c r="P230" s="54"/>
      <c r="Q230" s="54"/>
      <c r="R230" s="54"/>
      <c r="S230" s="54"/>
      <c r="T230" s="54"/>
      <c r="U230" s="54"/>
      <c r="V230" s="54"/>
      <c r="W230" s="54"/>
      <c r="X230" s="55"/>
      <c r="AT230" s="13" t="s">
        <v>133</v>
      </c>
      <c r="AU230" s="13" t="s">
        <v>80</v>
      </c>
    </row>
    <row r="231" spans="2:65" s="1" customFormat="1" ht="16.5" customHeight="1">
      <c r="B231" s="29"/>
      <c r="C231" s="170" t="s">
        <v>409</v>
      </c>
      <c r="D231" s="170" t="s">
        <v>126</v>
      </c>
      <c r="E231" s="171" t="s">
        <v>410</v>
      </c>
      <c r="F231" s="172" t="s">
        <v>411</v>
      </c>
      <c r="G231" s="173" t="s">
        <v>406</v>
      </c>
      <c r="H231" s="174">
        <v>51</v>
      </c>
      <c r="I231" s="175"/>
      <c r="J231" s="175"/>
      <c r="K231" s="176">
        <f>ROUND(P231*H231,2)</f>
        <v>0</v>
      </c>
      <c r="L231" s="172" t="s">
        <v>1</v>
      </c>
      <c r="M231" s="33"/>
      <c r="N231" s="177" t="s">
        <v>1</v>
      </c>
      <c r="O231" s="178" t="s">
        <v>39</v>
      </c>
      <c r="P231" s="179">
        <f>I231+J231</f>
        <v>0</v>
      </c>
      <c r="Q231" s="179">
        <f>ROUND(I231*H231,2)</f>
        <v>0</v>
      </c>
      <c r="R231" s="179">
        <f>ROUND(J231*H231,2)</f>
        <v>0</v>
      </c>
      <c r="S231" s="54"/>
      <c r="T231" s="180">
        <f>S231*H231</f>
        <v>0</v>
      </c>
      <c r="U231" s="180">
        <v>0</v>
      </c>
      <c r="V231" s="180">
        <f>U231*H231</f>
        <v>0</v>
      </c>
      <c r="W231" s="180">
        <v>0</v>
      </c>
      <c r="X231" s="181">
        <f>W231*H231</f>
        <v>0</v>
      </c>
      <c r="AR231" s="13" t="s">
        <v>245</v>
      </c>
      <c r="AT231" s="13" t="s">
        <v>126</v>
      </c>
      <c r="AU231" s="13" t="s">
        <v>80</v>
      </c>
      <c r="AY231" s="13" t="s">
        <v>123</v>
      </c>
      <c r="BE231" s="182">
        <f>IF(O231="základní",K231,0)</f>
        <v>0</v>
      </c>
      <c r="BF231" s="182">
        <f>IF(O231="snížená",K231,0)</f>
        <v>0</v>
      </c>
      <c r="BG231" s="182">
        <f>IF(O231="zákl. přenesená",K231,0)</f>
        <v>0</v>
      </c>
      <c r="BH231" s="182">
        <f>IF(O231="sníž. přenesená",K231,0)</f>
        <v>0</v>
      </c>
      <c r="BI231" s="182">
        <f>IF(O231="nulová",K231,0)</f>
        <v>0</v>
      </c>
      <c r="BJ231" s="13" t="s">
        <v>78</v>
      </c>
      <c r="BK231" s="182">
        <f>ROUND(P231*H231,2)</f>
        <v>0</v>
      </c>
      <c r="BL231" s="13" t="s">
        <v>245</v>
      </c>
      <c r="BM231" s="13" t="s">
        <v>412</v>
      </c>
    </row>
    <row r="232" spans="2:65" s="1" customFormat="1">
      <c r="B232" s="29"/>
      <c r="C232" s="30"/>
      <c r="D232" s="183" t="s">
        <v>133</v>
      </c>
      <c r="E232" s="30"/>
      <c r="F232" s="184" t="s">
        <v>411</v>
      </c>
      <c r="G232" s="30"/>
      <c r="H232" s="30"/>
      <c r="I232" s="94"/>
      <c r="J232" s="94"/>
      <c r="K232" s="30"/>
      <c r="L232" s="30"/>
      <c r="M232" s="33"/>
      <c r="N232" s="185"/>
      <c r="O232" s="54"/>
      <c r="P232" s="54"/>
      <c r="Q232" s="54"/>
      <c r="R232" s="54"/>
      <c r="S232" s="54"/>
      <c r="T232" s="54"/>
      <c r="U232" s="54"/>
      <c r="V232" s="54"/>
      <c r="W232" s="54"/>
      <c r="X232" s="55"/>
      <c r="AT232" s="13" t="s">
        <v>133</v>
      </c>
      <c r="AU232" s="13" t="s">
        <v>80</v>
      </c>
    </row>
    <row r="233" spans="2:65" s="1" customFormat="1" ht="16.5" customHeight="1">
      <c r="B233" s="29"/>
      <c r="C233" s="186" t="s">
        <v>413</v>
      </c>
      <c r="D233" s="186" t="s">
        <v>135</v>
      </c>
      <c r="E233" s="187" t="s">
        <v>414</v>
      </c>
      <c r="F233" s="188" t="s">
        <v>415</v>
      </c>
      <c r="G233" s="189" t="s">
        <v>129</v>
      </c>
      <c r="H233" s="190">
        <v>81</v>
      </c>
      <c r="I233" s="191"/>
      <c r="J233" s="192"/>
      <c r="K233" s="193">
        <f>ROUND(P233*H233,2)</f>
        <v>0</v>
      </c>
      <c r="L233" s="188" t="s">
        <v>130</v>
      </c>
      <c r="M233" s="194"/>
      <c r="N233" s="195" t="s">
        <v>1</v>
      </c>
      <c r="O233" s="178" t="s">
        <v>39</v>
      </c>
      <c r="P233" s="179">
        <f>I233+J233</f>
        <v>0</v>
      </c>
      <c r="Q233" s="179">
        <f>ROUND(I233*H233,2)</f>
        <v>0</v>
      </c>
      <c r="R233" s="179">
        <f>ROUND(J233*H233,2)</f>
        <v>0</v>
      </c>
      <c r="S233" s="54"/>
      <c r="T233" s="180">
        <f>S233*H233</f>
        <v>0</v>
      </c>
      <c r="U233" s="180">
        <v>1.3129999999999999E-2</v>
      </c>
      <c r="V233" s="180">
        <f>U233*H233</f>
        <v>1.0635299999999999</v>
      </c>
      <c r="W233" s="180">
        <v>0</v>
      </c>
      <c r="X233" s="181">
        <f>W233*H233</f>
        <v>0</v>
      </c>
      <c r="AR233" s="13" t="s">
        <v>138</v>
      </c>
      <c r="AT233" s="13" t="s">
        <v>135</v>
      </c>
      <c r="AU233" s="13" t="s">
        <v>80</v>
      </c>
      <c r="AY233" s="13" t="s">
        <v>123</v>
      </c>
      <c r="BE233" s="182">
        <f>IF(O233="základní",K233,0)</f>
        <v>0</v>
      </c>
      <c r="BF233" s="182">
        <f>IF(O233="snížená",K233,0)</f>
        <v>0</v>
      </c>
      <c r="BG233" s="182">
        <f>IF(O233="zákl. přenesená",K233,0)</f>
        <v>0</v>
      </c>
      <c r="BH233" s="182">
        <f>IF(O233="sníž. přenesená",K233,0)</f>
        <v>0</v>
      </c>
      <c r="BI233" s="182">
        <f>IF(O233="nulová",K233,0)</f>
        <v>0</v>
      </c>
      <c r="BJ233" s="13" t="s">
        <v>78</v>
      </c>
      <c r="BK233" s="182">
        <f>ROUND(P233*H233,2)</f>
        <v>0</v>
      </c>
      <c r="BL233" s="13" t="s">
        <v>138</v>
      </c>
      <c r="BM233" s="13" t="s">
        <v>416</v>
      </c>
    </row>
    <row r="234" spans="2:65" s="1" customFormat="1">
      <c r="B234" s="29"/>
      <c r="C234" s="30"/>
      <c r="D234" s="183" t="s">
        <v>133</v>
      </c>
      <c r="E234" s="30"/>
      <c r="F234" s="184" t="s">
        <v>415</v>
      </c>
      <c r="G234" s="30"/>
      <c r="H234" s="30"/>
      <c r="I234" s="94"/>
      <c r="J234" s="94"/>
      <c r="K234" s="30"/>
      <c r="L234" s="30"/>
      <c r="M234" s="33"/>
      <c r="N234" s="185"/>
      <c r="O234" s="54"/>
      <c r="P234" s="54"/>
      <c r="Q234" s="54"/>
      <c r="R234" s="54"/>
      <c r="S234" s="54"/>
      <c r="T234" s="54"/>
      <c r="U234" s="54"/>
      <c r="V234" s="54"/>
      <c r="W234" s="54"/>
      <c r="X234" s="55"/>
      <c r="AT234" s="13" t="s">
        <v>133</v>
      </c>
      <c r="AU234" s="13" t="s">
        <v>80</v>
      </c>
    </row>
    <row r="235" spans="2:65" s="1" customFormat="1" ht="16.5" customHeight="1">
      <c r="B235" s="29"/>
      <c r="C235" s="170" t="s">
        <v>417</v>
      </c>
      <c r="D235" s="170" t="s">
        <v>126</v>
      </c>
      <c r="E235" s="171" t="s">
        <v>418</v>
      </c>
      <c r="F235" s="172" t="s">
        <v>419</v>
      </c>
      <c r="G235" s="173" t="s">
        <v>406</v>
      </c>
      <c r="H235" s="174">
        <v>1</v>
      </c>
      <c r="I235" s="175"/>
      <c r="J235" s="175"/>
      <c r="K235" s="176">
        <f>ROUND(P235*H235,2)</f>
        <v>0</v>
      </c>
      <c r="L235" s="172" t="s">
        <v>1</v>
      </c>
      <c r="M235" s="33"/>
      <c r="N235" s="177" t="s">
        <v>1</v>
      </c>
      <c r="O235" s="178" t="s">
        <v>39</v>
      </c>
      <c r="P235" s="179">
        <f>I235+J235</f>
        <v>0</v>
      </c>
      <c r="Q235" s="179">
        <f>ROUND(I235*H235,2)</f>
        <v>0</v>
      </c>
      <c r="R235" s="179">
        <f>ROUND(J235*H235,2)</f>
        <v>0</v>
      </c>
      <c r="S235" s="54"/>
      <c r="T235" s="180">
        <f>S235*H235</f>
        <v>0</v>
      </c>
      <c r="U235" s="180">
        <v>0</v>
      </c>
      <c r="V235" s="180">
        <f>U235*H235</f>
        <v>0</v>
      </c>
      <c r="W235" s="180">
        <v>0</v>
      </c>
      <c r="X235" s="181">
        <f>W235*H235</f>
        <v>0</v>
      </c>
      <c r="AR235" s="13" t="s">
        <v>245</v>
      </c>
      <c r="AT235" s="13" t="s">
        <v>126</v>
      </c>
      <c r="AU235" s="13" t="s">
        <v>80</v>
      </c>
      <c r="AY235" s="13" t="s">
        <v>123</v>
      </c>
      <c r="BE235" s="182">
        <f>IF(O235="základní",K235,0)</f>
        <v>0</v>
      </c>
      <c r="BF235" s="182">
        <f>IF(O235="snížená",K235,0)</f>
        <v>0</v>
      </c>
      <c r="BG235" s="182">
        <f>IF(O235="zákl. přenesená",K235,0)</f>
        <v>0</v>
      </c>
      <c r="BH235" s="182">
        <f>IF(O235="sníž. přenesená",K235,0)</f>
        <v>0</v>
      </c>
      <c r="BI235" s="182">
        <f>IF(O235="nulová",K235,0)</f>
        <v>0</v>
      </c>
      <c r="BJ235" s="13" t="s">
        <v>78</v>
      </c>
      <c r="BK235" s="182">
        <f>ROUND(P235*H235,2)</f>
        <v>0</v>
      </c>
      <c r="BL235" s="13" t="s">
        <v>245</v>
      </c>
      <c r="BM235" s="13" t="s">
        <v>420</v>
      </c>
    </row>
    <row r="236" spans="2:65" s="1" customFormat="1">
      <c r="B236" s="29"/>
      <c r="C236" s="30"/>
      <c r="D236" s="183" t="s">
        <v>133</v>
      </c>
      <c r="E236" s="30"/>
      <c r="F236" s="184" t="s">
        <v>419</v>
      </c>
      <c r="G236" s="30"/>
      <c r="H236" s="30"/>
      <c r="I236" s="94"/>
      <c r="J236" s="94"/>
      <c r="K236" s="30"/>
      <c r="L236" s="30"/>
      <c r="M236" s="33"/>
      <c r="N236" s="185"/>
      <c r="O236" s="54"/>
      <c r="P236" s="54"/>
      <c r="Q236" s="54"/>
      <c r="R236" s="54"/>
      <c r="S236" s="54"/>
      <c r="T236" s="54"/>
      <c r="U236" s="54"/>
      <c r="V236" s="54"/>
      <c r="W236" s="54"/>
      <c r="X236" s="55"/>
      <c r="AT236" s="13" t="s">
        <v>133</v>
      </c>
      <c r="AU236" s="13" t="s">
        <v>80</v>
      </c>
    </row>
    <row r="237" spans="2:65" s="1" customFormat="1" ht="16.5" customHeight="1">
      <c r="B237" s="29"/>
      <c r="C237" s="186" t="s">
        <v>421</v>
      </c>
      <c r="D237" s="186" t="s">
        <v>135</v>
      </c>
      <c r="E237" s="187" t="s">
        <v>422</v>
      </c>
      <c r="F237" s="188" t="s">
        <v>423</v>
      </c>
      <c r="G237" s="189" t="s">
        <v>129</v>
      </c>
      <c r="H237" s="190">
        <v>3</v>
      </c>
      <c r="I237" s="191"/>
      <c r="J237" s="192"/>
      <c r="K237" s="193">
        <f>ROUND(P237*H237,2)</f>
        <v>0</v>
      </c>
      <c r="L237" s="188" t="s">
        <v>130</v>
      </c>
      <c r="M237" s="194"/>
      <c r="N237" s="195" t="s">
        <v>1</v>
      </c>
      <c r="O237" s="178" t="s">
        <v>39</v>
      </c>
      <c r="P237" s="179">
        <f>I237+J237</f>
        <v>0</v>
      </c>
      <c r="Q237" s="179">
        <f>ROUND(I237*H237,2)</f>
        <v>0</v>
      </c>
      <c r="R237" s="179">
        <f>ROUND(J237*H237,2)</f>
        <v>0</v>
      </c>
      <c r="S237" s="54"/>
      <c r="T237" s="180">
        <f>S237*H237</f>
        <v>0</v>
      </c>
      <c r="U237" s="180">
        <v>1.6199999999999999E-2</v>
      </c>
      <c r="V237" s="180">
        <f>U237*H237</f>
        <v>4.8599999999999997E-2</v>
      </c>
      <c r="W237" s="180">
        <v>0</v>
      </c>
      <c r="X237" s="181">
        <f>W237*H237</f>
        <v>0</v>
      </c>
      <c r="AR237" s="13" t="s">
        <v>138</v>
      </c>
      <c r="AT237" s="13" t="s">
        <v>135</v>
      </c>
      <c r="AU237" s="13" t="s">
        <v>80</v>
      </c>
      <c r="AY237" s="13" t="s">
        <v>123</v>
      </c>
      <c r="BE237" s="182">
        <f>IF(O237="základní",K237,0)</f>
        <v>0</v>
      </c>
      <c r="BF237" s="182">
        <f>IF(O237="snížená",K237,0)</f>
        <v>0</v>
      </c>
      <c r="BG237" s="182">
        <f>IF(O237="zákl. přenesená",K237,0)</f>
        <v>0</v>
      </c>
      <c r="BH237" s="182">
        <f>IF(O237="sníž. přenesená",K237,0)</f>
        <v>0</v>
      </c>
      <c r="BI237" s="182">
        <f>IF(O237="nulová",K237,0)</f>
        <v>0</v>
      </c>
      <c r="BJ237" s="13" t="s">
        <v>78</v>
      </c>
      <c r="BK237" s="182">
        <f>ROUND(P237*H237,2)</f>
        <v>0</v>
      </c>
      <c r="BL237" s="13" t="s">
        <v>138</v>
      </c>
      <c r="BM237" s="13" t="s">
        <v>424</v>
      </c>
    </row>
    <row r="238" spans="2:65" s="1" customFormat="1">
      <c r="B238" s="29"/>
      <c r="C238" s="30"/>
      <c r="D238" s="183" t="s">
        <v>133</v>
      </c>
      <c r="E238" s="30"/>
      <c r="F238" s="184" t="s">
        <v>423</v>
      </c>
      <c r="G238" s="30"/>
      <c r="H238" s="30"/>
      <c r="I238" s="94"/>
      <c r="J238" s="94"/>
      <c r="K238" s="30"/>
      <c r="L238" s="30"/>
      <c r="M238" s="33"/>
      <c r="N238" s="185"/>
      <c r="O238" s="54"/>
      <c r="P238" s="54"/>
      <c r="Q238" s="54"/>
      <c r="R238" s="54"/>
      <c r="S238" s="54"/>
      <c r="T238" s="54"/>
      <c r="U238" s="54"/>
      <c r="V238" s="54"/>
      <c r="W238" s="54"/>
      <c r="X238" s="55"/>
      <c r="AT238" s="13" t="s">
        <v>133</v>
      </c>
      <c r="AU238" s="13" t="s">
        <v>80</v>
      </c>
    </row>
    <row r="239" spans="2:65" s="1" customFormat="1" ht="16.5" customHeight="1">
      <c r="B239" s="29"/>
      <c r="C239" s="170" t="s">
        <v>425</v>
      </c>
      <c r="D239" s="170" t="s">
        <v>126</v>
      </c>
      <c r="E239" s="171" t="s">
        <v>426</v>
      </c>
      <c r="F239" s="172" t="s">
        <v>427</v>
      </c>
      <c r="G239" s="173" t="s">
        <v>391</v>
      </c>
      <c r="H239" s="174">
        <v>6.8710000000000004</v>
      </c>
      <c r="I239" s="175"/>
      <c r="J239" s="175"/>
      <c r="K239" s="176">
        <f>ROUND(P239*H239,2)</f>
        <v>0</v>
      </c>
      <c r="L239" s="172" t="s">
        <v>130</v>
      </c>
      <c r="M239" s="33"/>
      <c r="N239" s="177" t="s">
        <v>1</v>
      </c>
      <c r="O239" s="178" t="s">
        <v>39</v>
      </c>
      <c r="P239" s="179">
        <f>I239+J239</f>
        <v>0</v>
      </c>
      <c r="Q239" s="179">
        <f>ROUND(I239*H239,2)</f>
        <v>0</v>
      </c>
      <c r="R239" s="179">
        <f>ROUND(J239*H239,2)</f>
        <v>0</v>
      </c>
      <c r="S239" s="54"/>
      <c r="T239" s="180">
        <f>S239*H239</f>
        <v>0</v>
      </c>
      <c r="U239" s="180">
        <v>0</v>
      </c>
      <c r="V239" s="180">
        <f>U239*H239</f>
        <v>0</v>
      </c>
      <c r="W239" s="180">
        <v>0</v>
      </c>
      <c r="X239" s="181">
        <f>W239*H239</f>
        <v>0</v>
      </c>
      <c r="AR239" s="13" t="s">
        <v>245</v>
      </c>
      <c r="AT239" s="13" t="s">
        <v>126</v>
      </c>
      <c r="AU239" s="13" t="s">
        <v>80</v>
      </c>
      <c r="AY239" s="13" t="s">
        <v>123</v>
      </c>
      <c r="BE239" s="182">
        <f>IF(O239="základní",K239,0)</f>
        <v>0</v>
      </c>
      <c r="BF239" s="182">
        <f>IF(O239="snížená",K239,0)</f>
        <v>0</v>
      </c>
      <c r="BG239" s="182">
        <f>IF(O239="zákl. přenesená",K239,0)</f>
        <v>0</v>
      </c>
      <c r="BH239" s="182">
        <f>IF(O239="sníž. přenesená",K239,0)</f>
        <v>0</v>
      </c>
      <c r="BI239" s="182">
        <f>IF(O239="nulová",K239,0)</f>
        <v>0</v>
      </c>
      <c r="BJ239" s="13" t="s">
        <v>78</v>
      </c>
      <c r="BK239" s="182">
        <f>ROUND(P239*H239,2)</f>
        <v>0</v>
      </c>
      <c r="BL239" s="13" t="s">
        <v>245</v>
      </c>
      <c r="BM239" s="13" t="s">
        <v>428</v>
      </c>
    </row>
    <row r="240" spans="2:65" s="1" customFormat="1">
      <c r="B240" s="29"/>
      <c r="C240" s="30"/>
      <c r="D240" s="183" t="s">
        <v>133</v>
      </c>
      <c r="E240" s="30"/>
      <c r="F240" s="184" t="s">
        <v>429</v>
      </c>
      <c r="G240" s="30"/>
      <c r="H240" s="30"/>
      <c r="I240" s="94"/>
      <c r="J240" s="94"/>
      <c r="K240" s="30"/>
      <c r="L240" s="30"/>
      <c r="M240" s="33"/>
      <c r="N240" s="185"/>
      <c r="O240" s="54"/>
      <c r="P240" s="54"/>
      <c r="Q240" s="54"/>
      <c r="R240" s="54"/>
      <c r="S240" s="54"/>
      <c r="T240" s="54"/>
      <c r="U240" s="54"/>
      <c r="V240" s="54"/>
      <c r="W240" s="54"/>
      <c r="X240" s="55"/>
      <c r="AT240" s="13" t="s">
        <v>133</v>
      </c>
      <c r="AU240" s="13" t="s">
        <v>80</v>
      </c>
    </row>
    <row r="241" spans="2:65" s="1" customFormat="1" ht="29.25">
      <c r="B241" s="29"/>
      <c r="C241" s="30"/>
      <c r="D241" s="183" t="s">
        <v>140</v>
      </c>
      <c r="E241" s="30"/>
      <c r="F241" s="196" t="s">
        <v>430</v>
      </c>
      <c r="G241" s="30"/>
      <c r="H241" s="30"/>
      <c r="I241" s="94"/>
      <c r="J241" s="94"/>
      <c r="K241" s="30"/>
      <c r="L241" s="30"/>
      <c r="M241" s="33"/>
      <c r="N241" s="185"/>
      <c r="O241" s="54"/>
      <c r="P241" s="54"/>
      <c r="Q241" s="54"/>
      <c r="R241" s="54"/>
      <c r="S241" s="54"/>
      <c r="T241" s="54"/>
      <c r="U241" s="54"/>
      <c r="V241" s="54"/>
      <c r="W241" s="54"/>
      <c r="X241" s="55"/>
      <c r="AT241" s="13" t="s">
        <v>140</v>
      </c>
      <c r="AU241" s="13" t="s">
        <v>80</v>
      </c>
    </row>
    <row r="242" spans="2:65" s="11" customFormat="1">
      <c r="B242" s="197"/>
      <c r="C242" s="198"/>
      <c r="D242" s="183" t="s">
        <v>158</v>
      </c>
      <c r="E242" s="199" t="s">
        <v>1</v>
      </c>
      <c r="F242" s="200" t="s">
        <v>431</v>
      </c>
      <c r="G242" s="198"/>
      <c r="H242" s="201">
        <v>6.8710000000000004</v>
      </c>
      <c r="I242" s="202"/>
      <c r="J242" s="202"/>
      <c r="K242" s="198"/>
      <c r="L242" s="198"/>
      <c r="M242" s="203"/>
      <c r="N242" s="204"/>
      <c r="O242" s="205"/>
      <c r="P242" s="205"/>
      <c r="Q242" s="205"/>
      <c r="R242" s="205"/>
      <c r="S242" s="205"/>
      <c r="T242" s="205"/>
      <c r="U242" s="205"/>
      <c r="V242" s="205"/>
      <c r="W242" s="205"/>
      <c r="X242" s="206"/>
      <c r="AT242" s="207" t="s">
        <v>158</v>
      </c>
      <c r="AU242" s="207" t="s">
        <v>80</v>
      </c>
      <c r="AV242" s="11" t="s">
        <v>80</v>
      </c>
      <c r="AW242" s="11" t="s">
        <v>5</v>
      </c>
      <c r="AX242" s="11" t="s">
        <v>78</v>
      </c>
      <c r="AY242" s="207" t="s">
        <v>123</v>
      </c>
    </row>
    <row r="243" spans="2:65" s="1" customFormat="1" ht="16.5" customHeight="1">
      <c r="B243" s="29"/>
      <c r="C243" s="170" t="s">
        <v>432</v>
      </c>
      <c r="D243" s="170" t="s">
        <v>126</v>
      </c>
      <c r="E243" s="171" t="s">
        <v>433</v>
      </c>
      <c r="F243" s="172" t="s">
        <v>434</v>
      </c>
      <c r="G243" s="173" t="s">
        <v>129</v>
      </c>
      <c r="H243" s="174">
        <v>1200</v>
      </c>
      <c r="I243" s="175"/>
      <c r="J243" s="175"/>
      <c r="K243" s="176">
        <f>ROUND(P243*H243,2)</f>
        <v>0</v>
      </c>
      <c r="L243" s="172" t="s">
        <v>130</v>
      </c>
      <c r="M243" s="33"/>
      <c r="N243" s="177" t="s">
        <v>1</v>
      </c>
      <c r="O243" s="178" t="s">
        <v>39</v>
      </c>
      <c r="P243" s="179">
        <f>I243+J243</f>
        <v>0</v>
      </c>
      <c r="Q243" s="179">
        <f>ROUND(I243*H243,2)</f>
        <v>0</v>
      </c>
      <c r="R243" s="179">
        <f>ROUND(J243*H243,2)</f>
        <v>0</v>
      </c>
      <c r="S243" s="54"/>
      <c r="T243" s="180">
        <f>S243*H243</f>
        <v>0</v>
      </c>
      <c r="U243" s="180">
        <v>0</v>
      </c>
      <c r="V243" s="180">
        <f>U243*H243</f>
        <v>0</v>
      </c>
      <c r="W243" s="180">
        <v>0</v>
      </c>
      <c r="X243" s="181">
        <f>W243*H243</f>
        <v>0</v>
      </c>
      <c r="AR243" s="13" t="s">
        <v>245</v>
      </c>
      <c r="AT243" s="13" t="s">
        <v>126</v>
      </c>
      <c r="AU243" s="13" t="s">
        <v>80</v>
      </c>
      <c r="AY243" s="13" t="s">
        <v>123</v>
      </c>
      <c r="BE243" s="182">
        <f>IF(O243="základní",K243,0)</f>
        <v>0</v>
      </c>
      <c r="BF243" s="182">
        <f>IF(O243="snížená",K243,0)</f>
        <v>0</v>
      </c>
      <c r="BG243" s="182">
        <f>IF(O243="zákl. přenesená",K243,0)</f>
        <v>0</v>
      </c>
      <c r="BH243" s="182">
        <f>IF(O243="sníž. přenesená",K243,0)</f>
        <v>0</v>
      </c>
      <c r="BI243" s="182">
        <f>IF(O243="nulová",K243,0)</f>
        <v>0</v>
      </c>
      <c r="BJ243" s="13" t="s">
        <v>78</v>
      </c>
      <c r="BK243" s="182">
        <f>ROUND(P243*H243,2)</f>
        <v>0</v>
      </c>
      <c r="BL243" s="13" t="s">
        <v>245</v>
      </c>
      <c r="BM243" s="13" t="s">
        <v>435</v>
      </c>
    </row>
    <row r="244" spans="2:65" s="1" customFormat="1" ht="19.5">
      <c r="B244" s="29"/>
      <c r="C244" s="30"/>
      <c r="D244" s="183" t="s">
        <v>133</v>
      </c>
      <c r="E244" s="30"/>
      <c r="F244" s="184" t="s">
        <v>436</v>
      </c>
      <c r="G244" s="30"/>
      <c r="H244" s="30"/>
      <c r="I244" s="94"/>
      <c r="J244" s="94"/>
      <c r="K244" s="30"/>
      <c r="L244" s="30"/>
      <c r="M244" s="33"/>
      <c r="N244" s="185"/>
      <c r="O244" s="54"/>
      <c r="P244" s="54"/>
      <c r="Q244" s="54"/>
      <c r="R244" s="54"/>
      <c r="S244" s="54"/>
      <c r="T244" s="54"/>
      <c r="U244" s="54"/>
      <c r="V244" s="54"/>
      <c r="W244" s="54"/>
      <c r="X244" s="55"/>
      <c r="AT244" s="13" t="s">
        <v>133</v>
      </c>
      <c r="AU244" s="13" t="s">
        <v>80</v>
      </c>
    </row>
    <row r="245" spans="2:65" s="1" customFormat="1" ht="19.5">
      <c r="B245" s="29"/>
      <c r="C245" s="30"/>
      <c r="D245" s="183" t="s">
        <v>233</v>
      </c>
      <c r="E245" s="30"/>
      <c r="F245" s="196" t="s">
        <v>437</v>
      </c>
      <c r="G245" s="30"/>
      <c r="H245" s="30"/>
      <c r="I245" s="94"/>
      <c r="J245" s="94"/>
      <c r="K245" s="30"/>
      <c r="L245" s="30"/>
      <c r="M245" s="33"/>
      <c r="N245" s="185"/>
      <c r="O245" s="54"/>
      <c r="P245" s="54"/>
      <c r="Q245" s="54"/>
      <c r="R245" s="54"/>
      <c r="S245" s="54"/>
      <c r="T245" s="54"/>
      <c r="U245" s="54"/>
      <c r="V245" s="54"/>
      <c r="W245" s="54"/>
      <c r="X245" s="55"/>
      <c r="AT245" s="13" t="s">
        <v>233</v>
      </c>
      <c r="AU245" s="13" t="s">
        <v>80</v>
      </c>
    </row>
    <row r="246" spans="2:65" s="1" customFormat="1" ht="16.5" customHeight="1">
      <c r="B246" s="29"/>
      <c r="C246" s="170" t="s">
        <v>438</v>
      </c>
      <c r="D246" s="170" t="s">
        <v>126</v>
      </c>
      <c r="E246" s="171" t="s">
        <v>439</v>
      </c>
      <c r="F246" s="172" t="s">
        <v>440</v>
      </c>
      <c r="G246" s="173" t="s">
        <v>129</v>
      </c>
      <c r="H246" s="174">
        <v>200</v>
      </c>
      <c r="I246" s="175"/>
      <c r="J246" s="175"/>
      <c r="K246" s="176">
        <f>ROUND(P246*H246,2)</f>
        <v>0</v>
      </c>
      <c r="L246" s="172" t="s">
        <v>130</v>
      </c>
      <c r="M246" s="33"/>
      <c r="N246" s="177" t="s">
        <v>1</v>
      </c>
      <c r="O246" s="178" t="s">
        <v>39</v>
      </c>
      <c r="P246" s="179">
        <f>I246+J246</f>
        <v>0</v>
      </c>
      <c r="Q246" s="179">
        <f>ROUND(I246*H246,2)</f>
        <v>0</v>
      </c>
      <c r="R246" s="179">
        <f>ROUND(J246*H246,2)</f>
        <v>0</v>
      </c>
      <c r="S246" s="54"/>
      <c r="T246" s="180">
        <f>S246*H246</f>
        <v>0</v>
      </c>
      <c r="U246" s="180">
        <v>0</v>
      </c>
      <c r="V246" s="180">
        <f>U246*H246</f>
        <v>0</v>
      </c>
      <c r="W246" s="180">
        <v>0</v>
      </c>
      <c r="X246" s="181">
        <f>W246*H246</f>
        <v>0</v>
      </c>
      <c r="AR246" s="13" t="s">
        <v>245</v>
      </c>
      <c r="AT246" s="13" t="s">
        <v>126</v>
      </c>
      <c r="AU246" s="13" t="s">
        <v>80</v>
      </c>
      <c r="AY246" s="13" t="s">
        <v>123</v>
      </c>
      <c r="BE246" s="182">
        <f>IF(O246="základní",K246,0)</f>
        <v>0</v>
      </c>
      <c r="BF246" s="182">
        <f>IF(O246="snížená",K246,0)</f>
        <v>0</v>
      </c>
      <c r="BG246" s="182">
        <f>IF(O246="zákl. přenesená",K246,0)</f>
        <v>0</v>
      </c>
      <c r="BH246" s="182">
        <f>IF(O246="sníž. přenesená",K246,0)</f>
        <v>0</v>
      </c>
      <c r="BI246" s="182">
        <f>IF(O246="nulová",K246,0)</f>
        <v>0</v>
      </c>
      <c r="BJ246" s="13" t="s">
        <v>78</v>
      </c>
      <c r="BK246" s="182">
        <f>ROUND(P246*H246,2)</f>
        <v>0</v>
      </c>
      <c r="BL246" s="13" t="s">
        <v>245</v>
      </c>
      <c r="BM246" s="13" t="s">
        <v>441</v>
      </c>
    </row>
    <row r="247" spans="2:65" s="1" customFormat="1" ht="19.5">
      <c r="B247" s="29"/>
      <c r="C247" s="30"/>
      <c r="D247" s="183" t="s">
        <v>133</v>
      </c>
      <c r="E247" s="30"/>
      <c r="F247" s="184" t="s">
        <v>442</v>
      </c>
      <c r="G247" s="30"/>
      <c r="H247" s="30"/>
      <c r="I247" s="94"/>
      <c r="J247" s="94"/>
      <c r="K247" s="30"/>
      <c r="L247" s="30"/>
      <c r="M247" s="33"/>
      <c r="N247" s="185"/>
      <c r="O247" s="54"/>
      <c r="P247" s="54"/>
      <c r="Q247" s="54"/>
      <c r="R247" s="54"/>
      <c r="S247" s="54"/>
      <c r="T247" s="54"/>
      <c r="U247" s="54"/>
      <c r="V247" s="54"/>
      <c r="W247" s="54"/>
      <c r="X247" s="55"/>
      <c r="AT247" s="13" t="s">
        <v>133</v>
      </c>
      <c r="AU247" s="13" t="s">
        <v>80</v>
      </c>
    </row>
    <row r="248" spans="2:65" s="1" customFormat="1" ht="19.5">
      <c r="B248" s="29"/>
      <c r="C248" s="30"/>
      <c r="D248" s="183" t="s">
        <v>233</v>
      </c>
      <c r="E248" s="30"/>
      <c r="F248" s="196" t="s">
        <v>437</v>
      </c>
      <c r="G248" s="30"/>
      <c r="H248" s="30"/>
      <c r="I248" s="94"/>
      <c r="J248" s="94"/>
      <c r="K248" s="30"/>
      <c r="L248" s="30"/>
      <c r="M248" s="33"/>
      <c r="N248" s="185"/>
      <c r="O248" s="54"/>
      <c r="P248" s="54"/>
      <c r="Q248" s="54"/>
      <c r="R248" s="54"/>
      <c r="S248" s="54"/>
      <c r="T248" s="54"/>
      <c r="U248" s="54"/>
      <c r="V248" s="54"/>
      <c r="W248" s="54"/>
      <c r="X248" s="55"/>
      <c r="AT248" s="13" t="s">
        <v>233</v>
      </c>
      <c r="AU248" s="13" t="s">
        <v>80</v>
      </c>
    </row>
    <row r="249" spans="2:65" s="1" customFormat="1" ht="29.25">
      <c r="B249" s="29"/>
      <c r="C249" s="30"/>
      <c r="D249" s="183" t="s">
        <v>140</v>
      </c>
      <c r="E249" s="30"/>
      <c r="F249" s="196" t="s">
        <v>443</v>
      </c>
      <c r="G249" s="30"/>
      <c r="H249" s="30"/>
      <c r="I249" s="94"/>
      <c r="J249" s="94"/>
      <c r="K249" s="30"/>
      <c r="L249" s="30"/>
      <c r="M249" s="33"/>
      <c r="N249" s="185"/>
      <c r="O249" s="54"/>
      <c r="P249" s="54"/>
      <c r="Q249" s="54"/>
      <c r="R249" s="54"/>
      <c r="S249" s="54"/>
      <c r="T249" s="54"/>
      <c r="U249" s="54"/>
      <c r="V249" s="54"/>
      <c r="W249" s="54"/>
      <c r="X249" s="55"/>
      <c r="AT249" s="13" t="s">
        <v>140</v>
      </c>
      <c r="AU249" s="13" t="s">
        <v>80</v>
      </c>
    </row>
    <row r="250" spans="2:65" s="1" customFormat="1" ht="16.5" customHeight="1">
      <c r="B250" s="29"/>
      <c r="C250" s="170" t="s">
        <v>444</v>
      </c>
      <c r="D250" s="170" t="s">
        <v>126</v>
      </c>
      <c r="E250" s="171" t="s">
        <v>445</v>
      </c>
      <c r="F250" s="172" t="s">
        <v>446</v>
      </c>
      <c r="G250" s="173" t="s">
        <v>129</v>
      </c>
      <c r="H250" s="174">
        <v>40</v>
      </c>
      <c r="I250" s="175"/>
      <c r="J250" s="175"/>
      <c r="K250" s="176">
        <f>ROUND(P250*H250,2)</f>
        <v>0</v>
      </c>
      <c r="L250" s="172" t="s">
        <v>130</v>
      </c>
      <c r="M250" s="33"/>
      <c r="N250" s="177" t="s">
        <v>1</v>
      </c>
      <c r="O250" s="178" t="s">
        <v>39</v>
      </c>
      <c r="P250" s="179">
        <f>I250+J250</f>
        <v>0</v>
      </c>
      <c r="Q250" s="179">
        <f>ROUND(I250*H250,2)</f>
        <v>0</v>
      </c>
      <c r="R250" s="179">
        <f>ROUND(J250*H250,2)</f>
        <v>0</v>
      </c>
      <c r="S250" s="54"/>
      <c r="T250" s="180">
        <f>S250*H250</f>
        <v>0</v>
      </c>
      <c r="U250" s="180">
        <v>0</v>
      </c>
      <c r="V250" s="180">
        <f>U250*H250</f>
        <v>0</v>
      </c>
      <c r="W250" s="180">
        <v>0</v>
      </c>
      <c r="X250" s="181">
        <f>W250*H250</f>
        <v>0</v>
      </c>
      <c r="AR250" s="13" t="s">
        <v>245</v>
      </c>
      <c r="AT250" s="13" t="s">
        <v>126</v>
      </c>
      <c r="AU250" s="13" t="s">
        <v>80</v>
      </c>
      <c r="AY250" s="13" t="s">
        <v>123</v>
      </c>
      <c r="BE250" s="182">
        <f>IF(O250="základní",K250,0)</f>
        <v>0</v>
      </c>
      <c r="BF250" s="182">
        <f>IF(O250="snížená",K250,0)</f>
        <v>0</v>
      </c>
      <c r="BG250" s="182">
        <f>IF(O250="zákl. přenesená",K250,0)</f>
        <v>0</v>
      </c>
      <c r="BH250" s="182">
        <f>IF(O250="sníž. přenesená",K250,0)</f>
        <v>0</v>
      </c>
      <c r="BI250" s="182">
        <f>IF(O250="nulová",K250,0)</f>
        <v>0</v>
      </c>
      <c r="BJ250" s="13" t="s">
        <v>78</v>
      </c>
      <c r="BK250" s="182">
        <f>ROUND(P250*H250,2)</f>
        <v>0</v>
      </c>
      <c r="BL250" s="13" t="s">
        <v>245</v>
      </c>
      <c r="BM250" s="13" t="s">
        <v>447</v>
      </c>
    </row>
    <row r="251" spans="2:65" s="1" customFormat="1" ht="19.5">
      <c r="B251" s="29"/>
      <c r="C251" s="30"/>
      <c r="D251" s="183" t="s">
        <v>133</v>
      </c>
      <c r="E251" s="30"/>
      <c r="F251" s="184" t="s">
        <v>448</v>
      </c>
      <c r="G251" s="30"/>
      <c r="H251" s="30"/>
      <c r="I251" s="94"/>
      <c r="J251" s="94"/>
      <c r="K251" s="30"/>
      <c r="L251" s="30"/>
      <c r="M251" s="33"/>
      <c r="N251" s="185"/>
      <c r="O251" s="54"/>
      <c r="P251" s="54"/>
      <c r="Q251" s="54"/>
      <c r="R251" s="54"/>
      <c r="S251" s="54"/>
      <c r="T251" s="54"/>
      <c r="U251" s="54"/>
      <c r="V251" s="54"/>
      <c r="W251" s="54"/>
      <c r="X251" s="55"/>
      <c r="AT251" s="13" t="s">
        <v>133</v>
      </c>
      <c r="AU251" s="13" t="s">
        <v>80</v>
      </c>
    </row>
    <row r="252" spans="2:65" s="1" customFormat="1" ht="78">
      <c r="B252" s="29"/>
      <c r="C252" s="30"/>
      <c r="D252" s="183" t="s">
        <v>233</v>
      </c>
      <c r="E252" s="30"/>
      <c r="F252" s="196" t="s">
        <v>449</v>
      </c>
      <c r="G252" s="30"/>
      <c r="H252" s="30"/>
      <c r="I252" s="94"/>
      <c r="J252" s="94"/>
      <c r="K252" s="30"/>
      <c r="L252" s="30"/>
      <c r="M252" s="33"/>
      <c r="N252" s="185"/>
      <c r="O252" s="54"/>
      <c r="P252" s="54"/>
      <c r="Q252" s="54"/>
      <c r="R252" s="54"/>
      <c r="S252" s="54"/>
      <c r="T252" s="54"/>
      <c r="U252" s="54"/>
      <c r="V252" s="54"/>
      <c r="W252" s="54"/>
      <c r="X252" s="55"/>
      <c r="AT252" s="13" t="s">
        <v>233</v>
      </c>
      <c r="AU252" s="13" t="s">
        <v>80</v>
      </c>
    </row>
    <row r="253" spans="2:65" s="11" customFormat="1">
      <c r="B253" s="197"/>
      <c r="C253" s="198"/>
      <c r="D253" s="183" t="s">
        <v>158</v>
      </c>
      <c r="E253" s="199" t="s">
        <v>1</v>
      </c>
      <c r="F253" s="200" t="s">
        <v>450</v>
      </c>
      <c r="G253" s="198"/>
      <c r="H253" s="201">
        <v>40</v>
      </c>
      <c r="I253" s="202"/>
      <c r="J253" s="202"/>
      <c r="K253" s="198"/>
      <c r="L253" s="198"/>
      <c r="M253" s="203"/>
      <c r="N253" s="204"/>
      <c r="O253" s="205"/>
      <c r="P253" s="205"/>
      <c r="Q253" s="205"/>
      <c r="R253" s="205"/>
      <c r="S253" s="205"/>
      <c r="T253" s="205"/>
      <c r="U253" s="205"/>
      <c r="V253" s="205"/>
      <c r="W253" s="205"/>
      <c r="X253" s="206"/>
      <c r="AT253" s="207" t="s">
        <v>158</v>
      </c>
      <c r="AU253" s="207" t="s">
        <v>80</v>
      </c>
      <c r="AV253" s="11" t="s">
        <v>80</v>
      </c>
      <c r="AW253" s="11" t="s">
        <v>5</v>
      </c>
      <c r="AX253" s="11" t="s">
        <v>78</v>
      </c>
      <c r="AY253" s="207" t="s">
        <v>123</v>
      </c>
    </row>
    <row r="254" spans="2:65" s="1" customFormat="1" ht="16.5" customHeight="1">
      <c r="B254" s="29"/>
      <c r="C254" s="186" t="s">
        <v>451</v>
      </c>
      <c r="D254" s="186" t="s">
        <v>135</v>
      </c>
      <c r="E254" s="187" t="s">
        <v>452</v>
      </c>
      <c r="F254" s="188" t="s">
        <v>453</v>
      </c>
      <c r="G254" s="189" t="s">
        <v>129</v>
      </c>
      <c r="H254" s="190">
        <v>40</v>
      </c>
      <c r="I254" s="191"/>
      <c r="J254" s="192"/>
      <c r="K254" s="193">
        <f>ROUND(P254*H254,2)</f>
        <v>0</v>
      </c>
      <c r="L254" s="188" t="s">
        <v>130</v>
      </c>
      <c r="M254" s="194"/>
      <c r="N254" s="195" t="s">
        <v>1</v>
      </c>
      <c r="O254" s="178" t="s">
        <v>39</v>
      </c>
      <c r="P254" s="179">
        <f>I254+J254</f>
        <v>0</v>
      </c>
      <c r="Q254" s="179">
        <f>ROUND(I254*H254,2)</f>
        <v>0</v>
      </c>
      <c r="R254" s="179">
        <f>ROUND(J254*H254,2)</f>
        <v>0</v>
      </c>
      <c r="S254" s="54"/>
      <c r="T254" s="180">
        <f>S254*H254</f>
        <v>0</v>
      </c>
      <c r="U254" s="180">
        <v>3.1800000000000001E-3</v>
      </c>
      <c r="V254" s="180">
        <f>U254*H254</f>
        <v>0.12720000000000001</v>
      </c>
      <c r="W254" s="180">
        <v>0</v>
      </c>
      <c r="X254" s="181">
        <f>W254*H254</f>
        <v>0</v>
      </c>
      <c r="AR254" s="13" t="s">
        <v>138</v>
      </c>
      <c r="AT254" s="13" t="s">
        <v>135</v>
      </c>
      <c r="AU254" s="13" t="s">
        <v>80</v>
      </c>
      <c r="AY254" s="13" t="s">
        <v>123</v>
      </c>
      <c r="BE254" s="182">
        <f>IF(O254="základní",K254,0)</f>
        <v>0</v>
      </c>
      <c r="BF254" s="182">
        <f>IF(O254="snížená",K254,0)</f>
        <v>0</v>
      </c>
      <c r="BG254" s="182">
        <f>IF(O254="zákl. přenesená",K254,0)</f>
        <v>0</v>
      </c>
      <c r="BH254" s="182">
        <f>IF(O254="sníž. přenesená",K254,0)</f>
        <v>0</v>
      </c>
      <c r="BI254" s="182">
        <f>IF(O254="nulová",K254,0)</f>
        <v>0</v>
      </c>
      <c r="BJ254" s="13" t="s">
        <v>78</v>
      </c>
      <c r="BK254" s="182">
        <f>ROUND(P254*H254,2)</f>
        <v>0</v>
      </c>
      <c r="BL254" s="13" t="s">
        <v>138</v>
      </c>
      <c r="BM254" s="13" t="s">
        <v>454</v>
      </c>
    </row>
    <row r="255" spans="2:65" s="1" customFormat="1">
      <c r="B255" s="29"/>
      <c r="C255" s="30"/>
      <c r="D255" s="183" t="s">
        <v>133</v>
      </c>
      <c r="E255" s="30"/>
      <c r="F255" s="184" t="s">
        <v>453</v>
      </c>
      <c r="G255" s="30"/>
      <c r="H255" s="30"/>
      <c r="I255" s="94"/>
      <c r="J255" s="94"/>
      <c r="K255" s="30"/>
      <c r="L255" s="30"/>
      <c r="M255" s="33"/>
      <c r="N255" s="185"/>
      <c r="O255" s="54"/>
      <c r="P255" s="54"/>
      <c r="Q255" s="54"/>
      <c r="R255" s="54"/>
      <c r="S255" s="54"/>
      <c r="T255" s="54"/>
      <c r="U255" s="54"/>
      <c r="V255" s="54"/>
      <c r="W255" s="54"/>
      <c r="X255" s="55"/>
      <c r="AT255" s="13" t="s">
        <v>133</v>
      </c>
      <c r="AU255" s="13" t="s">
        <v>80</v>
      </c>
    </row>
    <row r="256" spans="2:65" s="1" customFormat="1" ht="29.25">
      <c r="B256" s="29"/>
      <c r="C256" s="30"/>
      <c r="D256" s="183" t="s">
        <v>140</v>
      </c>
      <c r="E256" s="30"/>
      <c r="F256" s="196" t="s">
        <v>455</v>
      </c>
      <c r="G256" s="30"/>
      <c r="H256" s="30"/>
      <c r="I256" s="94"/>
      <c r="J256" s="94"/>
      <c r="K256" s="30"/>
      <c r="L256" s="30"/>
      <c r="M256" s="33"/>
      <c r="N256" s="185"/>
      <c r="O256" s="54"/>
      <c r="P256" s="54"/>
      <c r="Q256" s="54"/>
      <c r="R256" s="54"/>
      <c r="S256" s="54"/>
      <c r="T256" s="54"/>
      <c r="U256" s="54"/>
      <c r="V256" s="54"/>
      <c r="W256" s="54"/>
      <c r="X256" s="55"/>
      <c r="AT256" s="13" t="s">
        <v>140</v>
      </c>
      <c r="AU256" s="13" t="s">
        <v>80</v>
      </c>
    </row>
    <row r="257" spans="2:65" s="11" customFormat="1">
      <c r="B257" s="197"/>
      <c r="C257" s="198"/>
      <c r="D257" s="183" t="s">
        <v>158</v>
      </c>
      <c r="E257" s="199" t="s">
        <v>1</v>
      </c>
      <c r="F257" s="200" t="s">
        <v>450</v>
      </c>
      <c r="G257" s="198"/>
      <c r="H257" s="201">
        <v>40</v>
      </c>
      <c r="I257" s="202"/>
      <c r="J257" s="202"/>
      <c r="K257" s="198"/>
      <c r="L257" s="198"/>
      <c r="M257" s="203"/>
      <c r="N257" s="204"/>
      <c r="O257" s="205"/>
      <c r="P257" s="205"/>
      <c r="Q257" s="205"/>
      <c r="R257" s="205"/>
      <c r="S257" s="205"/>
      <c r="T257" s="205"/>
      <c r="U257" s="205"/>
      <c r="V257" s="205"/>
      <c r="W257" s="205"/>
      <c r="X257" s="206"/>
      <c r="AT257" s="207" t="s">
        <v>158</v>
      </c>
      <c r="AU257" s="207" t="s">
        <v>80</v>
      </c>
      <c r="AV257" s="11" t="s">
        <v>80</v>
      </c>
      <c r="AW257" s="11" t="s">
        <v>5</v>
      </c>
      <c r="AX257" s="11" t="s">
        <v>78</v>
      </c>
      <c r="AY257" s="207" t="s">
        <v>123</v>
      </c>
    </row>
    <row r="258" spans="2:65" s="1" customFormat="1" ht="16.5" customHeight="1">
      <c r="B258" s="29"/>
      <c r="C258" s="170" t="s">
        <v>456</v>
      </c>
      <c r="D258" s="170" t="s">
        <v>126</v>
      </c>
      <c r="E258" s="171" t="s">
        <v>457</v>
      </c>
      <c r="F258" s="172" t="s">
        <v>458</v>
      </c>
      <c r="G258" s="173" t="s">
        <v>391</v>
      </c>
      <c r="H258" s="174">
        <v>9</v>
      </c>
      <c r="I258" s="175"/>
      <c r="J258" s="175"/>
      <c r="K258" s="176">
        <f>ROUND(P258*H258,2)</f>
        <v>0</v>
      </c>
      <c r="L258" s="172" t="s">
        <v>130</v>
      </c>
      <c r="M258" s="33"/>
      <c r="N258" s="177" t="s">
        <v>1</v>
      </c>
      <c r="O258" s="178" t="s">
        <v>39</v>
      </c>
      <c r="P258" s="179">
        <f>I258+J258</f>
        <v>0</v>
      </c>
      <c r="Q258" s="179">
        <f>ROUND(I258*H258,2)</f>
        <v>0</v>
      </c>
      <c r="R258" s="179">
        <f>ROUND(J258*H258,2)</f>
        <v>0</v>
      </c>
      <c r="S258" s="54"/>
      <c r="T258" s="180">
        <f>S258*H258</f>
        <v>0</v>
      </c>
      <c r="U258" s="180">
        <v>3.85E-2</v>
      </c>
      <c r="V258" s="180">
        <f>U258*H258</f>
        <v>0.34649999999999997</v>
      </c>
      <c r="W258" s="180">
        <v>0</v>
      </c>
      <c r="X258" s="181">
        <f>W258*H258</f>
        <v>0</v>
      </c>
      <c r="AR258" s="13" t="s">
        <v>245</v>
      </c>
      <c r="AT258" s="13" t="s">
        <v>126</v>
      </c>
      <c r="AU258" s="13" t="s">
        <v>80</v>
      </c>
      <c r="AY258" s="13" t="s">
        <v>123</v>
      </c>
      <c r="BE258" s="182">
        <f>IF(O258="základní",K258,0)</f>
        <v>0</v>
      </c>
      <c r="BF258" s="182">
        <f>IF(O258="snížená",K258,0)</f>
        <v>0</v>
      </c>
      <c r="BG258" s="182">
        <f>IF(O258="zákl. přenesená",K258,0)</f>
        <v>0</v>
      </c>
      <c r="BH258" s="182">
        <f>IF(O258="sníž. přenesená",K258,0)</f>
        <v>0</v>
      </c>
      <c r="BI258" s="182">
        <f>IF(O258="nulová",K258,0)</f>
        <v>0</v>
      </c>
      <c r="BJ258" s="13" t="s">
        <v>78</v>
      </c>
      <c r="BK258" s="182">
        <f>ROUND(P258*H258,2)</f>
        <v>0</v>
      </c>
      <c r="BL258" s="13" t="s">
        <v>245</v>
      </c>
      <c r="BM258" s="13" t="s">
        <v>459</v>
      </c>
    </row>
    <row r="259" spans="2:65" s="1" customFormat="1" ht="19.5">
      <c r="B259" s="29"/>
      <c r="C259" s="30"/>
      <c r="D259" s="183" t="s">
        <v>133</v>
      </c>
      <c r="E259" s="30"/>
      <c r="F259" s="184" t="s">
        <v>460</v>
      </c>
      <c r="G259" s="30"/>
      <c r="H259" s="30"/>
      <c r="I259" s="94"/>
      <c r="J259" s="94"/>
      <c r="K259" s="30"/>
      <c r="L259" s="30"/>
      <c r="M259" s="33"/>
      <c r="N259" s="185"/>
      <c r="O259" s="54"/>
      <c r="P259" s="54"/>
      <c r="Q259" s="54"/>
      <c r="R259" s="54"/>
      <c r="S259" s="54"/>
      <c r="T259" s="54"/>
      <c r="U259" s="54"/>
      <c r="V259" s="54"/>
      <c r="W259" s="54"/>
      <c r="X259" s="55"/>
      <c r="AT259" s="13" t="s">
        <v>133</v>
      </c>
      <c r="AU259" s="13" t="s">
        <v>80</v>
      </c>
    </row>
    <row r="260" spans="2:65" s="1" customFormat="1" ht="19.5">
      <c r="B260" s="29"/>
      <c r="C260" s="30"/>
      <c r="D260" s="183" t="s">
        <v>233</v>
      </c>
      <c r="E260" s="30"/>
      <c r="F260" s="196" t="s">
        <v>461</v>
      </c>
      <c r="G260" s="30"/>
      <c r="H260" s="30"/>
      <c r="I260" s="94"/>
      <c r="J260" s="94"/>
      <c r="K260" s="30"/>
      <c r="L260" s="30"/>
      <c r="M260" s="33"/>
      <c r="N260" s="185"/>
      <c r="O260" s="54"/>
      <c r="P260" s="54"/>
      <c r="Q260" s="54"/>
      <c r="R260" s="54"/>
      <c r="S260" s="54"/>
      <c r="T260" s="54"/>
      <c r="U260" s="54"/>
      <c r="V260" s="54"/>
      <c r="W260" s="54"/>
      <c r="X260" s="55"/>
      <c r="AT260" s="13" t="s">
        <v>233</v>
      </c>
      <c r="AU260" s="13" t="s">
        <v>80</v>
      </c>
    </row>
    <row r="261" spans="2:65" s="11" customFormat="1">
      <c r="B261" s="197"/>
      <c r="C261" s="198"/>
      <c r="D261" s="183" t="s">
        <v>158</v>
      </c>
      <c r="E261" s="199" t="s">
        <v>1</v>
      </c>
      <c r="F261" s="200" t="s">
        <v>462</v>
      </c>
      <c r="G261" s="198"/>
      <c r="H261" s="201">
        <v>9</v>
      </c>
      <c r="I261" s="202"/>
      <c r="J261" s="202"/>
      <c r="K261" s="198"/>
      <c r="L261" s="198"/>
      <c r="M261" s="203"/>
      <c r="N261" s="204"/>
      <c r="O261" s="205"/>
      <c r="P261" s="205"/>
      <c r="Q261" s="205"/>
      <c r="R261" s="205"/>
      <c r="S261" s="205"/>
      <c r="T261" s="205"/>
      <c r="U261" s="205"/>
      <c r="V261" s="205"/>
      <c r="W261" s="205"/>
      <c r="X261" s="206"/>
      <c r="AT261" s="207" t="s">
        <v>158</v>
      </c>
      <c r="AU261" s="207" t="s">
        <v>80</v>
      </c>
      <c r="AV261" s="11" t="s">
        <v>80</v>
      </c>
      <c r="AW261" s="11" t="s">
        <v>5</v>
      </c>
      <c r="AX261" s="11" t="s">
        <v>78</v>
      </c>
      <c r="AY261" s="207" t="s">
        <v>123</v>
      </c>
    </row>
    <row r="262" spans="2:65" s="1" customFormat="1" ht="16.5" customHeight="1">
      <c r="B262" s="29"/>
      <c r="C262" s="170" t="s">
        <v>245</v>
      </c>
      <c r="D262" s="170" t="s">
        <v>126</v>
      </c>
      <c r="E262" s="171" t="s">
        <v>463</v>
      </c>
      <c r="F262" s="172" t="s">
        <v>464</v>
      </c>
      <c r="G262" s="173" t="s">
        <v>129</v>
      </c>
      <c r="H262" s="174">
        <v>1400</v>
      </c>
      <c r="I262" s="175"/>
      <c r="J262" s="175"/>
      <c r="K262" s="176">
        <f>ROUND(P262*H262,2)</f>
        <v>0</v>
      </c>
      <c r="L262" s="172" t="s">
        <v>130</v>
      </c>
      <c r="M262" s="33"/>
      <c r="N262" s="177" t="s">
        <v>1</v>
      </c>
      <c r="O262" s="178" t="s">
        <v>39</v>
      </c>
      <c r="P262" s="179">
        <f>I262+J262</f>
        <v>0</v>
      </c>
      <c r="Q262" s="179">
        <f>ROUND(I262*H262,2)</f>
        <v>0</v>
      </c>
      <c r="R262" s="179">
        <f>ROUND(J262*H262,2)</f>
        <v>0</v>
      </c>
      <c r="S262" s="54"/>
      <c r="T262" s="180">
        <f>S262*H262</f>
        <v>0</v>
      </c>
      <c r="U262" s="180">
        <v>6.9999999999999994E-5</v>
      </c>
      <c r="V262" s="180">
        <f>U262*H262</f>
        <v>9.799999999999999E-2</v>
      </c>
      <c r="W262" s="180">
        <v>0</v>
      </c>
      <c r="X262" s="181">
        <f>W262*H262</f>
        <v>0</v>
      </c>
      <c r="AR262" s="13" t="s">
        <v>245</v>
      </c>
      <c r="AT262" s="13" t="s">
        <v>126</v>
      </c>
      <c r="AU262" s="13" t="s">
        <v>80</v>
      </c>
      <c r="AY262" s="13" t="s">
        <v>123</v>
      </c>
      <c r="BE262" s="182">
        <f>IF(O262="základní",K262,0)</f>
        <v>0</v>
      </c>
      <c r="BF262" s="182">
        <f>IF(O262="snížená",K262,0)</f>
        <v>0</v>
      </c>
      <c r="BG262" s="182">
        <f>IF(O262="zákl. přenesená",K262,0)</f>
        <v>0</v>
      </c>
      <c r="BH262" s="182">
        <f>IF(O262="sníž. přenesená",K262,0)</f>
        <v>0</v>
      </c>
      <c r="BI262" s="182">
        <f>IF(O262="nulová",K262,0)</f>
        <v>0</v>
      </c>
      <c r="BJ262" s="13" t="s">
        <v>78</v>
      </c>
      <c r="BK262" s="182">
        <f>ROUND(P262*H262,2)</f>
        <v>0</v>
      </c>
      <c r="BL262" s="13" t="s">
        <v>245</v>
      </c>
      <c r="BM262" s="13" t="s">
        <v>465</v>
      </c>
    </row>
    <row r="263" spans="2:65" s="1" customFormat="1" ht="19.5">
      <c r="B263" s="29"/>
      <c r="C263" s="30"/>
      <c r="D263" s="183" t="s">
        <v>133</v>
      </c>
      <c r="E263" s="30"/>
      <c r="F263" s="184" t="s">
        <v>466</v>
      </c>
      <c r="G263" s="30"/>
      <c r="H263" s="30"/>
      <c r="I263" s="94"/>
      <c r="J263" s="94"/>
      <c r="K263" s="30"/>
      <c r="L263" s="30"/>
      <c r="M263" s="33"/>
      <c r="N263" s="185"/>
      <c r="O263" s="54"/>
      <c r="P263" s="54"/>
      <c r="Q263" s="54"/>
      <c r="R263" s="54"/>
      <c r="S263" s="54"/>
      <c r="T263" s="54"/>
      <c r="U263" s="54"/>
      <c r="V263" s="54"/>
      <c r="W263" s="54"/>
      <c r="X263" s="55"/>
      <c r="AT263" s="13" t="s">
        <v>133</v>
      </c>
      <c r="AU263" s="13" t="s">
        <v>80</v>
      </c>
    </row>
    <row r="264" spans="2:65" s="1" customFormat="1" ht="29.25">
      <c r="B264" s="29"/>
      <c r="C264" s="30"/>
      <c r="D264" s="183" t="s">
        <v>233</v>
      </c>
      <c r="E264" s="30"/>
      <c r="F264" s="196" t="s">
        <v>467</v>
      </c>
      <c r="G264" s="30"/>
      <c r="H264" s="30"/>
      <c r="I264" s="94"/>
      <c r="J264" s="94"/>
      <c r="K264" s="30"/>
      <c r="L264" s="30"/>
      <c r="M264" s="33"/>
      <c r="N264" s="185"/>
      <c r="O264" s="54"/>
      <c r="P264" s="54"/>
      <c r="Q264" s="54"/>
      <c r="R264" s="54"/>
      <c r="S264" s="54"/>
      <c r="T264" s="54"/>
      <c r="U264" s="54"/>
      <c r="V264" s="54"/>
      <c r="W264" s="54"/>
      <c r="X264" s="55"/>
      <c r="AT264" s="13" t="s">
        <v>233</v>
      </c>
      <c r="AU264" s="13" t="s">
        <v>80</v>
      </c>
    </row>
    <row r="265" spans="2:65" s="1" customFormat="1" ht="16.5" customHeight="1">
      <c r="B265" s="29"/>
      <c r="C265" s="186" t="s">
        <v>468</v>
      </c>
      <c r="D265" s="186" t="s">
        <v>135</v>
      </c>
      <c r="E265" s="187" t="s">
        <v>469</v>
      </c>
      <c r="F265" s="188" t="s">
        <v>470</v>
      </c>
      <c r="G265" s="189" t="s">
        <v>129</v>
      </c>
      <c r="H265" s="190">
        <v>1400</v>
      </c>
      <c r="I265" s="191"/>
      <c r="J265" s="192"/>
      <c r="K265" s="193">
        <f>ROUND(P265*H265,2)</f>
        <v>0</v>
      </c>
      <c r="L265" s="188" t="s">
        <v>130</v>
      </c>
      <c r="M265" s="194"/>
      <c r="N265" s="195" t="s">
        <v>1</v>
      </c>
      <c r="O265" s="178" t="s">
        <v>39</v>
      </c>
      <c r="P265" s="179">
        <f>I265+J265</f>
        <v>0</v>
      </c>
      <c r="Q265" s="179">
        <f>ROUND(I265*H265,2)</f>
        <v>0</v>
      </c>
      <c r="R265" s="179">
        <f>ROUND(J265*H265,2)</f>
        <v>0</v>
      </c>
      <c r="S265" s="54"/>
      <c r="T265" s="180">
        <f>S265*H265</f>
        <v>0</v>
      </c>
      <c r="U265" s="180">
        <v>6.9999999999999994E-5</v>
      </c>
      <c r="V265" s="180">
        <f>U265*H265</f>
        <v>9.799999999999999E-2</v>
      </c>
      <c r="W265" s="180">
        <v>0</v>
      </c>
      <c r="X265" s="181">
        <f>W265*H265</f>
        <v>0</v>
      </c>
      <c r="AR265" s="13" t="s">
        <v>138</v>
      </c>
      <c r="AT265" s="13" t="s">
        <v>135</v>
      </c>
      <c r="AU265" s="13" t="s">
        <v>80</v>
      </c>
      <c r="AY265" s="13" t="s">
        <v>123</v>
      </c>
      <c r="BE265" s="182">
        <f>IF(O265="základní",K265,0)</f>
        <v>0</v>
      </c>
      <c r="BF265" s="182">
        <f>IF(O265="snížená",K265,0)</f>
        <v>0</v>
      </c>
      <c r="BG265" s="182">
        <f>IF(O265="zákl. přenesená",K265,0)</f>
        <v>0</v>
      </c>
      <c r="BH265" s="182">
        <f>IF(O265="sníž. přenesená",K265,0)</f>
        <v>0</v>
      </c>
      <c r="BI265" s="182">
        <f>IF(O265="nulová",K265,0)</f>
        <v>0</v>
      </c>
      <c r="BJ265" s="13" t="s">
        <v>78</v>
      </c>
      <c r="BK265" s="182">
        <f>ROUND(P265*H265,2)</f>
        <v>0</v>
      </c>
      <c r="BL265" s="13" t="s">
        <v>138</v>
      </c>
      <c r="BM265" s="13" t="s">
        <v>471</v>
      </c>
    </row>
    <row r="266" spans="2:65" s="1" customFormat="1">
      <c r="B266" s="29"/>
      <c r="C266" s="30"/>
      <c r="D266" s="183" t="s">
        <v>133</v>
      </c>
      <c r="E266" s="30"/>
      <c r="F266" s="184" t="s">
        <v>470</v>
      </c>
      <c r="G266" s="30"/>
      <c r="H266" s="30"/>
      <c r="I266" s="94"/>
      <c r="J266" s="94"/>
      <c r="K266" s="30"/>
      <c r="L266" s="30"/>
      <c r="M266" s="33"/>
      <c r="N266" s="185"/>
      <c r="O266" s="54"/>
      <c r="P266" s="54"/>
      <c r="Q266" s="54"/>
      <c r="R266" s="54"/>
      <c r="S266" s="54"/>
      <c r="T266" s="54"/>
      <c r="U266" s="54"/>
      <c r="V266" s="54"/>
      <c r="W266" s="54"/>
      <c r="X266" s="55"/>
      <c r="AT266" s="13" t="s">
        <v>133</v>
      </c>
      <c r="AU266" s="13" t="s">
        <v>80</v>
      </c>
    </row>
    <row r="267" spans="2:65" s="1" customFormat="1" ht="16.5" customHeight="1">
      <c r="B267" s="29"/>
      <c r="C267" s="170" t="s">
        <v>472</v>
      </c>
      <c r="D267" s="170" t="s">
        <v>126</v>
      </c>
      <c r="E267" s="171" t="s">
        <v>473</v>
      </c>
      <c r="F267" s="172" t="s">
        <v>474</v>
      </c>
      <c r="G267" s="173" t="s">
        <v>129</v>
      </c>
      <c r="H267" s="174">
        <v>1600</v>
      </c>
      <c r="I267" s="175"/>
      <c r="J267" s="175"/>
      <c r="K267" s="176">
        <f>ROUND(P267*H267,2)</f>
        <v>0</v>
      </c>
      <c r="L267" s="172" t="s">
        <v>130</v>
      </c>
      <c r="M267" s="33"/>
      <c r="N267" s="177" t="s">
        <v>1</v>
      </c>
      <c r="O267" s="178" t="s">
        <v>39</v>
      </c>
      <c r="P267" s="179">
        <f>I267+J267</f>
        <v>0</v>
      </c>
      <c r="Q267" s="179">
        <f>ROUND(I267*H267,2)</f>
        <v>0</v>
      </c>
      <c r="R267" s="179">
        <f>ROUND(J267*H267,2)</f>
        <v>0</v>
      </c>
      <c r="S267" s="54"/>
      <c r="T267" s="180">
        <f>S267*H267</f>
        <v>0</v>
      </c>
      <c r="U267" s="180">
        <v>0</v>
      </c>
      <c r="V267" s="180">
        <f>U267*H267</f>
        <v>0</v>
      </c>
      <c r="W267" s="180">
        <v>0</v>
      </c>
      <c r="X267" s="181">
        <f>W267*H267</f>
        <v>0</v>
      </c>
      <c r="AR267" s="13" t="s">
        <v>245</v>
      </c>
      <c r="AT267" s="13" t="s">
        <v>126</v>
      </c>
      <c r="AU267" s="13" t="s">
        <v>80</v>
      </c>
      <c r="AY267" s="13" t="s">
        <v>123</v>
      </c>
      <c r="BE267" s="182">
        <f>IF(O267="základní",K267,0)</f>
        <v>0</v>
      </c>
      <c r="BF267" s="182">
        <f>IF(O267="snížená",K267,0)</f>
        <v>0</v>
      </c>
      <c r="BG267" s="182">
        <f>IF(O267="zákl. přenesená",K267,0)</f>
        <v>0</v>
      </c>
      <c r="BH267" s="182">
        <f>IF(O267="sníž. přenesená",K267,0)</f>
        <v>0</v>
      </c>
      <c r="BI267" s="182">
        <f>IF(O267="nulová",K267,0)</f>
        <v>0</v>
      </c>
      <c r="BJ267" s="13" t="s">
        <v>78</v>
      </c>
      <c r="BK267" s="182">
        <f>ROUND(P267*H267,2)</f>
        <v>0</v>
      </c>
      <c r="BL267" s="13" t="s">
        <v>245</v>
      </c>
      <c r="BM267" s="13" t="s">
        <v>475</v>
      </c>
    </row>
    <row r="268" spans="2:65" s="1" customFormat="1">
      <c r="B268" s="29"/>
      <c r="C268" s="30"/>
      <c r="D268" s="183" t="s">
        <v>133</v>
      </c>
      <c r="E268" s="30"/>
      <c r="F268" s="184" t="s">
        <v>476</v>
      </c>
      <c r="G268" s="30"/>
      <c r="H268" s="30"/>
      <c r="I268" s="94"/>
      <c r="J268" s="94"/>
      <c r="K268" s="30"/>
      <c r="L268" s="30"/>
      <c r="M268" s="33"/>
      <c r="N268" s="185"/>
      <c r="O268" s="54"/>
      <c r="P268" s="54"/>
      <c r="Q268" s="54"/>
      <c r="R268" s="54"/>
      <c r="S268" s="54"/>
      <c r="T268" s="54"/>
      <c r="U268" s="54"/>
      <c r="V268" s="54"/>
      <c r="W268" s="54"/>
      <c r="X268" s="55"/>
      <c r="AT268" s="13" t="s">
        <v>133</v>
      </c>
      <c r="AU268" s="13" t="s">
        <v>80</v>
      </c>
    </row>
    <row r="269" spans="2:65" s="1" customFormat="1" ht="16.5" customHeight="1">
      <c r="B269" s="29"/>
      <c r="C269" s="186" t="s">
        <v>477</v>
      </c>
      <c r="D269" s="186" t="s">
        <v>135</v>
      </c>
      <c r="E269" s="187" t="s">
        <v>478</v>
      </c>
      <c r="F269" s="188" t="s">
        <v>479</v>
      </c>
      <c r="G269" s="189" t="s">
        <v>129</v>
      </c>
      <c r="H269" s="190">
        <v>1600</v>
      </c>
      <c r="I269" s="191"/>
      <c r="J269" s="192"/>
      <c r="K269" s="193">
        <f>ROUND(P269*H269,2)</f>
        <v>0</v>
      </c>
      <c r="L269" s="188" t="s">
        <v>130</v>
      </c>
      <c r="M269" s="194"/>
      <c r="N269" s="195" t="s">
        <v>1</v>
      </c>
      <c r="O269" s="178" t="s">
        <v>39</v>
      </c>
      <c r="P269" s="179">
        <f>I269+J269</f>
        <v>0</v>
      </c>
      <c r="Q269" s="179">
        <f>ROUND(I269*H269,2)</f>
        <v>0</v>
      </c>
      <c r="R269" s="179">
        <f>ROUND(J269*H269,2)</f>
        <v>0</v>
      </c>
      <c r="S269" s="54"/>
      <c r="T269" s="180">
        <f>S269*H269</f>
        <v>0</v>
      </c>
      <c r="U269" s="180">
        <v>2.5999999999999998E-4</v>
      </c>
      <c r="V269" s="180">
        <f>U269*H269</f>
        <v>0.41599999999999998</v>
      </c>
      <c r="W269" s="180">
        <v>0</v>
      </c>
      <c r="X269" s="181">
        <f>W269*H269</f>
        <v>0</v>
      </c>
      <c r="AR269" s="13" t="s">
        <v>150</v>
      </c>
      <c r="AT269" s="13" t="s">
        <v>135</v>
      </c>
      <c r="AU269" s="13" t="s">
        <v>80</v>
      </c>
      <c r="AY269" s="13" t="s">
        <v>123</v>
      </c>
      <c r="BE269" s="182">
        <f>IF(O269="základní",K269,0)</f>
        <v>0</v>
      </c>
      <c r="BF269" s="182">
        <f>IF(O269="snížená",K269,0)</f>
        <v>0</v>
      </c>
      <c r="BG269" s="182">
        <f>IF(O269="zákl. přenesená",K269,0)</f>
        <v>0</v>
      </c>
      <c r="BH269" s="182">
        <f>IF(O269="sníž. přenesená",K269,0)</f>
        <v>0</v>
      </c>
      <c r="BI269" s="182">
        <f>IF(O269="nulová",K269,0)</f>
        <v>0</v>
      </c>
      <c r="BJ269" s="13" t="s">
        <v>78</v>
      </c>
      <c r="BK269" s="182">
        <f>ROUND(P269*H269,2)</f>
        <v>0</v>
      </c>
      <c r="BL269" s="13" t="s">
        <v>131</v>
      </c>
      <c r="BM269" s="13" t="s">
        <v>480</v>
      </c>
    </row>
    <row r="270" spans="2:65" s="1" customFormat="1">
      <c r="B270" s="29"/>
      <c r="C270" s="30"/>
      <c r="D270" s="183" t="s">
        <v>133</v>
      </c>
      <c r="E270" s="30"/>
      <c r="F270" s="184" t="s">
        <v>479</v>
      </c>
      <c r="G270" s="30"/>
      <c r="H270" s="30"/>
      <c r="I270" s="94"/>
      <c r="J270" s="94"/>
      <c r="K270" s="30"/>
      <c r="L270" s="30"/>
      <c r="M270" s="33"/>
      <c r="N270" s="185"/>
      <c r="O270" s="54"/>
      <c r="P270" s="54"/>
      <c r="Q270" s="54"/>
      <c r="R270" s="54"/>
      <c r="S270" s="54"/>
      <c r="T270" s="54"/>
      <c r="U270" s="54"/>
      <c r="V270" s="54"/>
      <c r="W270" s="54"/>
      <c r="X270" s="55"/>
      <c r="AT270" s="13" t="s">
        <v>133</v>
      </c>
      <c r="AU270" s="13" t="s">
        <v>80</v>
      </c>
    </row>
    <row r="271" spans="2:65" s="1" customFormat="1" ht="16.5" customHeight="1">
      <c r="B271" s="29"/>
      <c r="C271" s="170" t="s">
        <v>481</v>
      </c>
      <c r="D271" s="170" t="s">
        <v>126</v>
      </c>
      <c r="E271" s="171" t="s">
        <v>482</v>
      </c>
      <c r="F271" s="172" t="s">
        <v>483</v>
      </c>
      <c r="G271" s="173" t="s">
        <v>129</v>
      </c>
      <c r="H271" s="174">
        <v>1200</v>
      </c>
      <c r="I271" s="175"/>
      <c r="J271" s="175"/>
      <c r="K271" s="176">
        <f>ROUND(P271*H271,2)</f>
        <v>0</v>
      </c>
      <c r="L271" s="172" t="s">
        <v>130</v>
      </c>
      <c r="M271" s="33"/>
      <c r="N271" s="177" t="s">
        <v>1</v>
      </c>
      <c r="O271" s="178" t="s">
        <v>39</v>
      </c>
      <c r="P271" s="179">
        <f>I271+J271</f>
        <v>0</v>
      </c>
      <c r="Q271" s="179">
        <f>ROUND(I271*H271,2)</f>
        <v>0</v>
      </c>
      <c r="R271" s="179">
        <f>ROUND(J271*H271,2)</f>
        <v>0</v>
      </c>
      <c r="S271" s="54"/>
      <c r="T271" s="180">
        <f>S271*H271</f>
        <v>0</v>
      </c>
      <c r="U271" s="180">
        <v>0</v>
      </c>
      <c r="V271" s="180">
        <f>U271*H271</f>
        <v>0</v>
      </c>
      <c r="W271" s="180">
        <v>0</v>
      </c>
      <c r="X271" s="181">
        <f>W271*H271</f>
        <v>0</v>
      </c>
      <c r="AR271" s="13" t="s">
        <v>245</v>
      </c>
      <c r="AT271" s="13" t="s">
        <v>126</v>
      </c>
      <c r="AU271" s="13" t="s">
        <v>80</v>
      </c>
      <c r="AY271" s="13" t="s">
        <v>123</v>
      </c>
      <c r="BE271" s="182">
        <f>IF(O271="základní",K271,0)</f>
        <v>0</v>
      </c>
      <c r="BF271" s="182">
        <f>IF(O271="snížená",K271,0)</f>
        <v>0</v>
      </c>
      <c r="BG271" s="182">
        <f>IF(O271="zákl. přenesená",K271,0)</f>
        <v>0</v>
      </c>
      <c r="BH271" s="182">
        <f>IF(O271="sníž. přenesená",K271,0)</f>
        <v>0</v>
      </c>
      <c r="BI271" s="182">
        <f>IF(O271="nulová",K271,0)</f>
        <v>0</v>
      </c>
      <c r="BJ271" s="13" t="s">
        <v>78</v>
      </c>
      <c r="BK271" s="182">
        <f>ROUND(P271*H271,2)</f>
        <v>0</v>
      </c>
      <c r="BL271" s="13" t="s">
        <v>245</v>
      </c>
      <c r="BM271" s="13" t="s">
        <v>484</v>
      </c>
    </row>
    <row r="272" spans="2:65" s="1" customFormat="1" ht="19.5">
      <c r="B272" s="29"/>
      <c r="C272" s="30"/>
      <c r="D272" s="183" t="s">
        <v>133</v>
      </c>
      <c r="E272" s="30"/>
      <c r="F272" s="184" t="s">
        <v>485</v>
      </c>
      <c r="G272" s="30"/>
      <c r="H272" s="30"/>
      <c r="I272" s="94"/>
      <c r="J272" s="94"/>
      <c r="K272" s="30"/>
      <c r="L272" s="30"/>
      <c r="M272" s="33"/>
      <c r="N272" s="185"/>
      <c r="O272" s="54"/>
      <c r="P272" s="54"/>
      <c r="Q272" s="54"/>
      <c r="R272" s="54"/>
      <c r="S272" s="54"/>
      <c r="T272" s="54"/>
      <c r="U272" s="54"/>
      <c r="V272" s="54"/>
      <c r="W272" s="54"/>
      <c r="X272" s="55"/>
      <c r="AT272" s="13" t="s">
        <v>133</v>
      </c>
      <c r="AU272" s="13" t="s">
        <v>80</v>
      </c>
    </row>
    <row r="273" spans="2:65" s="1" customFormat="1" ht="16.5" customHeight="1">
      <c r="B273" s="29"/>
      <c r="C273" s="170" t="s">
        <v>486</v>
      </c>
      <c r="D273" s="170" t="s">
        <v>126</v>
      </c>
      <c r="E273" s="171" t="s">
        <v>487</v>
      </c>
      <c r="F273" s="172" t="s">
        <v>488</v>
      </c>
      <c r="G273" s="173" t="s">
        <v>129</v>
      </c>
      <c r="H273" s="174">
        <v>200</v>
      </c>
      <c r="I273" s="175"/>
      <c r="J273" s="175"/>
      <c r="K273" s="176">
        <f>ROUND(P273*H273,2)</f>
        <v>0</v>
      </c>
      <c r="L273" s="172" t="s">
        <v>130</v>
      </c>
      <c r="M273" s="33"/>
      <c r="N273" s="177" t="s">
        <v>1</v>
      </c>
      <c r="O273" s="178" t="s">
        <v>39</v>
      </c>
      <c r="P273" s="179">
        <f>I273+J273</f>
        <v>0</v>
      </c>
      <c r="Q273" s="179">
        <f>ROUND(I273*H273,2)</f>
        <v>0</v>
      </c>
      <c r="R273" s="179">
        <f>ROUND(J273*H273,2)</f>
        <v>0</v>
      </c>
      <c r="S273" s="54"/>
      <c r="T273" s="180">
        <f>S273*H273</f>
        <v>0</v>
      </c>
      <c r="U273" s="180">
        <v>0</v>
      </c>
      <c r="V273" s="180">
        <f>U273*H273</f>
        <v>0</v>
      </c>
      <c r="W273" s="180">
        <v>0</v>
      </c>
      <c r="X273" s="181">
        <f>W273*H273</f>
        <v>0</v>
      </c>
      <c r="AR273" s="13" t="s">
        <v>131</v>
      </c>
      <c r="AT273" s="13" t="s">
        <v>126</v>
      </c>
      <c r="AU273" s="13" t="s">
        <v>80</v>
      </c>
      <c r="AY273" s="13" t="s">
        <v>123</v>
      </c>
      <c r="BE273" s="182">
        <f>IF(O273="základní",K273,0)</f>
        <v>0</v>
      </c>
      <c r="BF273" s="182">
        <f>IF(O273="snížená",K273,0)</f>
        <v>0</v>
      </c>
      <c r="BG273" s="182">
        <f>IF(O273="zákl. přenesená",K273,0)</f>
        <v>0</v>
      </c>
      <c r="BH273" s="182">
        <f>IF(O273="sníž. přenesená",K273,0)</f>
        <v>0</v>
      </c>
      <c r="BI273" s="182">
        <f>IF(O273="nulová",K273,0)</f>
        <v>0</v>
      </c>
      <c r="BJ273" s="13" t="s">
        <v>78</v>
      </c>
      <c r="BK273" s="182">
        <f>ROUND(P273*H273,2)</f>
        <v>0</v>
      </c>
      <c r="BL273" s="13" t="s">
        <v>131</v>
      </c>
      <c r="BM273" s="13" t="s">
        <v>489</v>
      </c>
    </row>
    <row r="274" spans="2:65" s="1" customFormat="1" ht="19.5">
      <c r="B274" s="29"/>
      <c r="C274" s="30"/>
      <c r="D274" s="183" t="s">
        <v>133</v>
      </c>
      <c r="E274" s="30"/>
      <c r="F274" s="184" t="s">
        <v>490</v>
      </c>
      <c r="G274" s="30"/>
      <c r="H274" s="30"/>
      <c r="I274" s="94"/>
      <c r="J274" s="94"/>
      <c r="K274" s="30"/>
      <c r="L274" s="30"/>
      <c r="M274" s="33"/>
      <c r="N274" s="185"/>
      <c r="O274" s="54"/>
      <c r="P274" s="54"/>
      <c r="Q274" s="54"/>
      <c r="R274" s="54"/>
      <c r="S274" s="54"/>
      <c r="T274" s="54"/>
      <c r="U274" s="54"/>
      <c r="V274" s="54"/>
      <c r="W274" s="54"/>
      <c r="X274" s="55"/>
      <c r="AT274" s="13" t="s">
        <v>133</v>
      </c>
      <c r="AU274" s="13" t="s">
        <v>80</v>
      </c>
    </row>
    <row r="275" spans="2:65" s="1" customFormat="1" ht="16.5" customHeight="1">
      <c r="B275" s="29"/>
      <c r="C275" s="186" t="s">
        <v>491</v>
      </c>
      <c r="D275" s="186" t="s">
        <v>135</v>
      </c>
      <c r="E275" s="187" t="s">
        <v>492</v>
      </c>
      <c r="F275" s="188" t="s">
        <v>493</v>
      </c>
      <c r="G275" s="189" t="s">
        <v>391</v>
      </c>
      <c r="H275" s="190">
        <v>11.1</v>
      </c>
      <c r="I275" s="191"/>
      <c r="J275" s="192"/>
      <c r="K275" s="193">
        <f>ROUND(P275*H275,2)</f>
        <v>0</v>
      </c>
      <c r="L275" s="188" t="s">
        <v>130</v>
      </c>
      <c r="M275" s="194"/>
      <c r="N275" s="195" t="s">
        <v>1</v>
      </c>
      <c r="O275" s="178" t="s">
        <v>39</v>
      </c>
      <c r="P275" s="179">
        <f>I275+J275</f>
        <v>0</v>
      </c>
      <c r="Q275" s="179">
        <f>ROUND(I275*H275,2)</f>
        <v>0</v>
      </c>
      <c r="R275" s="179">
        <f>ROUND(J275*H275,2)</f>
        <v>0</v>
      </c>
      <c r="S275" s="54"/>
      <c r="T275" s="180">
        <f>S275*H275</f>
        <v>0</v>
      </c>
      <c r="U275" s="180">
        <v>2.234</v>
      </c>
      <c r="V275" s="180">
        <f>U275*H275</f>
        <v>24.7974</v>
      </c>
      <c r="W275" s="180">
        <v>0</v>
      </c>
      <c r="X275" s="181">
        <f>W275*H275</f>
        <v>0</v>
      </c>
      <c r="AR275" s="13" t="s">
        <v>138</v>
      </c>
      <c r="AT275" s="13" t="s">
        <v>135</v>
      </c>
      <c r="AU275" s="13" t="s">
        <v>80</v>
      </c>
      <c r="AY275" s="13" t="s">
        <v>123</v>
      </c>
      <c r="BE275" s="182">
        <f>IF(O275="základní",K275,0)</f>
        <v>0</v>
      </c>
      <c r="BF275" s="182">
        <f>IF(O275="snížená",K275,0)</f>
        <v>0</v>
      </c>
      <c r="BG275" s="182">
        <f>IF(O275="zákl. přenesená",K275,0)</f>
        <v>0</v>
      </c>
      <c r="BH275" s="182">
        <f>IF(O275="sníž. přenesená",K275,0)</f>
        <v>0</v>
      </c>
      <c r="BI275" s="182">
        <f>IF(O275="nulová",K275,0)</f>
        <v>0</v>
      </c>
      <c r="BJ275" s="13" t="s">
        <v>78</v>
      </c>
      <c r="BK275" s="182">
        <f>ROUND(P275*H275,2)</f>
        <v>0</v>
      </c>
      <c r="BL275" s="13" t="s">
        <v>138</v>
      </c>
      <c r="BM275" s="13" t="s">
        <v>494</v>
      </c>
    </row>
    <row r="276" spans="2:65" s="1" customFormat="1">
      <c r="B276" s="29"/>
      <c r="C276" s="30"/>
      <c r="D276" s="183" t="s">
        <v>133</v>
      </c>
      <c r="E276" s="30"/>
      <c r="F276" s="184" t="s">
        <v>493</v>
      </c>
      <c r="G276" s="30"/>
      <c r="H276" s="30"/>
      <c r="I276" s="94"/>
      <c r="J276" s="94"/>
      <c r="K276" s="30"/>
      <c r="L276" s="30"/>
      <c r="M276" s="33"/>
      <c r="N276" s="185"/>
      <c r="O276" s="54"/>
      <c r="P276" s="54"/>
      <c r="Q276" s="54"/>
      <c r="R276" s="54"/>
      <c r="S276" s="54"/>
      <c r="T276" s="54"/>
      <c r="U276" s="54"/>
      <c r="V276" s="54"/>
      <c r="W276" s="54"/>
      <c r="X276" s="55"/>
      <c r="AT276" s="13" t="s">
        <v>133</v>
      </c>
      <c r="AU276" s="13" t="s">
        <v>80</v>
      </c>
    </row>
    <row r="277" spans="2:65" s="11" customFormat="1">
      <c r="B277" s="197"/>
      <c r="C277" s="198"/>
      <c r="D277" s="183" t="s">
        <v>158</v>
      </c>
      <c r="E277" s="199" t="s">
        <v>1</v>
      </c>
      <c r="F277" s="200" t="s">
        <v>495</v>
      </c>
      <c r="G277" s="198"/>
      <c r="H277" s="201">
        <v>11.1</v>
      </c>
      <c r="I277" s="202"/>
      <c r="J277" s="202"/>
      <c r="K277" s="198"/>
      <c r="L277" s="198"/>
      <c r="M277" s="203"/>
      <c r="N277" s="204"/>
      <c r="O277" s="205"/>
      <c r="P277" s="205"/>
      <c r="Q277" s="205"/>
      <c r="R277" s="205"/>
      <c r="S277" s="205"/>
      <c r="T277" s="205"/>
      <c r="U277" s="205"/>
      <c r="V277" s="205"/>
      <c r="W277" s="205"/>
      <c r="X277" s="206"/>
      <c r="AT277" s="207" t="s">
        <v>158</v>
      </c>
      <c r="AU277" s="207" t="s">
        <v>80</v>
      </c>
      <c r="AV277" s="11" t="s">
        <v>80</v>
      </c>
      <c r="AW277" s="11" t="s">
        <v>5</v>
      </c>
      <c r="AX277" s="11" t="s">
        <v>78</v>
      </c>
      <c r="AY277" s="207" t="s">
        <v>123</v>
      </c>
    </row>
    <row r="278" spans="2:65" s="1" customFormat="1" ht="16.5" customHeight="1">
      <c r="B278" s="29"/>
      <c r="C278" s="170" t="s">
        <v>496</v>
      </c>
      <c r="D278" s="170" t="s">
        <v>126</v>
      </c>
      <c r="E278" s="171" t="s">
        <v>497</v>
      </c>
      <c r="F278" s="172" t="s">
        <v>498</v>
      </c>
      <c r="G278" s="173" t="s">
        <v>273</v>
      </c>
      <c r="H278" s="174">
        <v>15.116</v>
      </c>
      <c r="I278" s="175"/>
      <c r="J278" s="175"/>
      <c r="K278" s="176">
        <f>ROUND(P278*H278,2)</f>
        <v>0</v>
      </c>
      <c r="L278" s="172" t="s">
        <v>1</v>
      </c>
      <c r="M278" s="33"/>
      <c r="N278" s="177" t="s">
        <v>1</v>
      </c>
      <c r="O278" s="178" t="s">
        <v>39</v>
      </c>
      <c r="P278" s="179">
        <f>I278+J278</f>
        <v>0</v>
      </c>
      <c r="Q278" s="179">
        <f>ROUND(I278*H278,2)</f>
        <v>0</v>
      </c>
      <c r="R278" s="179">
        <f>ROUND(J278*H278,2)</f>
        <v>0</v>
      </c>
      <c r="S278" s="54"/>
      <c r="T278" s="180">
        <f>S278*H278</f>
        <v>0</v>
      </c>
      <c r="U278" s="180">
        <v>0</v>
      </c>
      <c r="V278" s="180">
        <f>U278*H278</f>
        <v>0</v>
      </c>
      <c r="W278" s="180">
        <v>0</v>
      </c>
      <c r="X278" s="181">
        <f>W278*H278</f>
        <v>0</v>
      </c>
      <c r="AR278" s="13" t="s">
        <v>245</v>
      </c>
      <c r="AT278" s="13" t="s">
        <v>126</v>
      </c>
      <c r="AU278" s="13" t="s">
        <v>80</v>
      </c>
      <c r="AY278" s="13" t="s">
        <v>123</v>
      </c>
      <c r="BE278" s="182">
        <f>IF(O278="základní",K278,0)</f>
        <v>0</v>
      </c>
      <c r="BF278" s="182">
        <f>IF(O278="snížená",K278,0)</f>
        <v>0</v>
      </c>
      <c r="BG278" s="182">
        <f>IF(O278="zákl. přenesená",K278,0)</f>
        <v>0</v>
      </c>
      <c r="BH278" s="182">
        <f>IF(O278="sníž. přenesená",K278,0)</f>
        <v>0</v>
      </c>
      <c r="BI278" s="182">
        <f>IF(O278="nulová",K278,0)</f>
        <v>0</v>
      </c>
      <c r="BJ278" s="13" t="s">
        <v>78</v>
      </c>
      <c r="BK278" s="182">
        <f>ROUND(P278*H278,2)</f>
        <v>0</v>
      </c>
      <c r="BL278" s="13" t="s">
        <v>245</v>
      </c>
      <c r="BM278" s="13" t="s">
        <v>499</v>
      </c>
    </row>
    <row r="279" spans="2:65" s="1" customFormat="1">
      <c r="B279" s="29"/>
      <c r="C279" s="30"/>
      <c r="D279" s="183" t="s">
        <v>133</v>
      </c>
      <c r="E279" s="30"/>
      <c r="F279" s="184" t="s">
        <v>500</v>
      </c>
      <c r="G279" s="30"/>
      <c r="H279" s="30"/>
      <c r="I279" s="94"/>
      <c r="J279" s="94"/>
      <c r="K279" s="30"/>
      <c r="L279" s="30"/>
      <c r="M279" s="33"/>
      <c r="N279" s="185"/>
      <c r="O279" s="54"/>
      <c r="P279" s="54"/>
      <c r="Q279" s="54"/>
      <c r="R279" s="54"/>
      <c r="S279" s="54"/>
      <c r="T279" s="54"/>
      <c r="U279" s="54"/>
      <c r="V279" s="54"/>
      <c r="W279" s="54"/>
      <c r="X279" s="55"/>
      <c r="AT279" s="13" t="s">
        <v>133</v>
      </c>
      <c r="AU279" s="13" t="s">
        <v>80</v>
      </c>
    </row>
    <row r="280" spans="2:65" s="11" customFormat="1">
      <c r="B280" s="197"/>
      <c r="C280" s="198"/>
      <c r="D280" s="183" t="s">
        <v>158</v>
      </c>
      <c r="E280" s="199" t="s">
        <v>1</v>
      </c>
      <c r="F280" s="200" t="s">
        <v>501</v>
      </c>
      <c r="G280" s="198"/>
      <c r="H280" s="201">
        <v>15.116</v>
      </c>
      <c r="I280" s="202"/>
      <c r="J280" s="202"/>
      <c r="K280" s="198"/>
      <c r="L280" s="198"/>
      <c r="M280" s="203"/>
      <c r="N280" s="204"/>
      <c r="O280" s="205"/>
      <c r="P280" s="205"/>
      <c r="Q280" s="205"/>
      <c r="R280" s="205"/>
      <c r="S280" s="205"/>
      <c r="T280" s="205"/>
      <c r="U280" s="205"/>
      <c r="V280" s="205"/>
      <c r="W280" s="205"/>
      <c r="X280" s="206"/>
      <c r="AT280" s="207" t="s">
        <v>158</v>
      </c>
      <c r="AU280" s="207" t="s">
        <v>80</v>
      </c>
      <c r="AV280" s="11" t="s">
        <v>80</v>
      </c>
      <c r="AW280" s="11" t="s">
        <v>5</v>
      </c>
      <c r="AX280" s="11" t="s">
        <v>78</v>
      </c>
      <c r="AY280" s="207" t="s">
        <v>123</v>
      </c>
    </row>
    <row r="281" spans="2:65" s="1" customFormat="1" ht="16.5" customHeight="1">
      <c r="B281" s="29"/>
      <c r="C281" s="170" t="s">
        <v>502</v>
      </c>
      <c r="D281" s="170" t="s">
        <v>126</v>
      </c>
      <c r="E281" s="171" t="s">
        <v>503</v>
      </c>
      <c r="F281" s="172" t="s">
        <v>504</v>
      </c>
      <c r="G281" s="173" t="s">
        <v>273</v>
      </c>
      <c r="H281" s="174">
        <v>302.32</v>
      </c>
      <c r="I281" s="175"/>
      <c r="J281" s="175"/>
      <c r="K281" s="176">
        <f>ROUND(P281*H281,2)</f>
        <v>0</v>
      </c>
      <c r="L281" s="172" t="s">
        <v>130</v>
      </c>
      <c r="M281" s="33"/>
      <c r="N281" s="177" t="s">
        <v>1</v>
      </c>
      <c r="O281" s="178" t="s">
        <v>39</v>
      </c>
      <c r="P281" s="179">
        <f>I281+J281</f>
        <v>0</v>
      </c>
      <c r="Q281" s="179">
        <f>ROUND(I281*H281,2)</f>
        <v>0</v>
      </c>
      <c r="R281" s="179">
        <f>ROUND(J281*H281,2)</f>
        <v>0</v>
      </c>
      <c r="S281" s="54"/>
      <c r="T281" s="180">
        <f>S281*H281</f>
        <v>0</v>
      </c>
      <c r="U281" s="180">
        <v>0</v>
      </c>
      <c r="V281" s="180">
        <f>U281*H281</f>
        <v>0</v>
      </c>
      <c r="W281" s="180">
        <v>0</v>
      </c>
      <c r="X281" s="181">
        <f>W281*H281</f>
        <v>0</v>
      </c>
      <c r="AR281" s="13" t="s">
        <v>245</v>
      </c>
      <c r="AT281" s="13" t="s">
        <v>126</v>
      </c>
      <c r="AU281" s="13" t="s">
        <v>80</v>
      </c>
      <c r="AY281" s="13" t="s">
        <v>123</v>
      </c>
      <c r="BE281" s="182">
        <f>IF(O281="základní",K281,0)</f>
        <v>0</v>
      </c>
      <c r="BF281" s="182">
        <f>IF(O281="snížená",K281,0)</f>
        <v>0</v>
      </c>
      <c r="BG281" s="182">
        <f>IF(O281="zákl. přenesená",K281,0)</f>
        <v>0</v>
      </c>
      <c r="BH281" s="182">
        <f>IF(O281="sníž. přenesená",K281,0)</f>
        <v>0</v>
      </c>
      <c r="BI281" s="182">
        <f>IF(O281="nulová",K281,0)</f>
        <v>0</v>
      </c>
      <c r="BJ281" s="13" t="s">
        <v>78</v>
      </c>
      <c r="BK281" s="182">
        <f>ROUND(P281*H281,2)</f>
        <v>0</v>
      </c>
      <c r="BL281" s="13" t="s">
        <v>245</v>
      </c>
      <c r="BM281" s="13" t="s">
        <v>505</v>
      </c>
    </row>
    <row r="282" spans="2:65" s="1" customFormat="1">
      <c r="B282" s="29"/>
      <c r="C282" s="30"/>
      <c r="D282" s="183" t="s">
        <v>133</v>
      </c>
      <c r="E282" s="30"/>
      <c r="F282" s="184" t="s">
        <v>506</v>
      </c>
      <c r="G282" s="30"/>
      <c r="H282" s="30"/>
      <c r="I282" s="94"/>
      <c r="J282" s="94"/>
      <c r="K282" s="30"/>
      <c r="L282" s="30"/>
      <c r="M282" s="33"/>
      <c r="N282" s="185"/>
      <c r="O282" s="54"/>
      <c r="P282" s="54"/>
      <c r="Q282" s="54"/>
      <c r="R282" s="54"/>
      <c r="S282" s="54"/>
      <c r="T282" s="54"/>
      <c r="U282" s="54"/>
      <c r="V282" s="54"/>
      <c r="W282" s="54"/>
      <c r="X282" s="55"/>
      <c r="AT282" s="13" t="s">
        <v>133</v>
      </c>
      <c r="AU282" s="13" t="s">
        <v>80</v>
      </c>
    </row>
    <row r="283" spans="2:65" s="1" customFormat="1" ht="29.25">
      <c r="B283" s="29"/>
      <c r="C283" s="30"/>
      <c r="D283" s="183" t="s">
        <v>233</v>
      </c>
      <c r="E283" s="30"/>
      <c r="F283" s="196" t="s">
        <v>507</v>
      </c>
      <c r="G283" s="30"/>
      <c r="H283" s="30"/>
      <c r="I283" s="94"/>
      <c r="J283" s="94"/>
      <c r="K283" s="30"/>
      <c r="L283" s="30"/>
      <c r="M283" s="33"/>
      <c r="N283" s="185"/>
      <c r="O283" s="54"/>
      <c r="P283" s="54"/>
      <c r="Q283" s="54"/>
      <c r="R283" s="54"/>
      <c r="S283" s="54"/>
      <c r="T283" s="54"/>
      <c r="U283" s="54"/>
      <c r="V283" s="54"/>
      <c r="W283" s="54"/>
      <c r="X283" s="55"/>
      <c r="AT283" s="13" t="s">
        <v>233</v>
      </c>
      <c r="AU283" s="13" t="s">
        <v>80</v>
      </c>
    </row>
    <row r="284" spans="2:65" s="11" customFormat="1">
      <c r="B284" s="197"/>
      <c r="C284" s="198"/>
      <c r="D284" s="183" t="s">
        <v>158</v>
      </c>
      <c r="E284" s="199" t="s">
        <v>1</v>
      </c>
      <c r="F284" s="200" t="s">
        <v>508</v>
      </c>
      <c r="G284" s="198"/>
      <c r="H284" s="201">
        <v>302.32</v>
      </c>
      <c r="I284" s="202"/>
      <c r="J284" s="202"/>
      <c r="K284" s="198"/>
      <c r="L284" s="198"/>
      <c r="M284" s="203"/>
      <c r="N284" s="204"/>
      <c r="O284" s="205"/>
      <c r="P284" s="205"/>
      <c r="Q284" s="205"/>
      <c r="R284" s="205"/>
      <c r="S284" s="205"/>
      <c r="T284" s="205"/>
      <c r="U284" s="205"/>
      <c r="V284" s="205"/>
      <c r="W284" s="205"/>
      <c r="X284" s="206"/>
      <c r="AT284" s="207" t="s">
        <v>158</v>
      </c>
      <c r="AU284" s="207" t="s">
        <v>80</v>
      </c>
      <c r="AV284" s="11" t="s">
        <v>80</v>
      </c>
      <c r="AW284" s="11" t="s">
        <v>5</v>
      </c>
      <c r="AX284" s="11" t="s">
        <v>78</v>
      </c>
      <c r="AY284" s="207" t="s">
        <v>123</v>
      </c>
    </row>
    <row r="285" spans="2:65" s="1" customFormat="1" ht="16.5" customHeight="1">
      <c r="B285" s="29"/>
      <c r="C285" s="170" t="s">
        <v>509</v>
      </c>
      <c r="D285" s="170" t="s">
        <v>126</v>
      </c>
      <c r="E285" s="171" t="s">
        <v>510</v>
      </c>
      <c r="F285" s="172" t="s">
        <v>511</v>
      </c>
      <c r="G285" s="173" t="s">
        <v>359</v>
      </c>
      <c r="H285" s="174">
        <v>600</v>
      </c>
      <c r="I285" s="175"/>
      <c r="J285" s="175"/>
      <c r="K285" s="176">
        <f>ROUND(P285*H285,2)</f>
        <v>0</v>
      </c>
      <c r="L285" s="172" t="s">
        <v>130</v>
      </c>
      <c r="M285" s="33"/>
      <c r="N285" s="177" t="s">
        <v>1</v>
      </c>
      <c r="O285" s="178" t="s">
        <v>39</v>
      </c>
      <c r="P285" s="179">
        <f>I285+J285</f>
        <v>0</v>
      </c>
      <c r="Q285" s="179">
        <f>ROUND(I285*H285,2)</f>
        <v>0</v>
      </c>
      <c r="R285" s="179">
        <f>ROUND(J285*H285,2)</f>
        <v>0</v>
      </c>
      <c r="S285" s="54"/>
      <c r="T285" s="180">
        <f>S285*H285</f>
        <v>0</v>
      </c>
      <c r="U285" s="180">
        <v>0</v>
      </c>
      <c r="V285" s="180">
        <f>U285*H285</f>
        <v>0</v>
      </c>
      <c r="W285" s="180">
        <v>0</v>
      </c>
      <c r="X285" s="181">
        <f>W285*H285</f>
        <v>0</v>
      </c>
      <c r="AR285" s="13" t="s">
        <v>245</v>
      </c>
      <c r="AT285" s="13" t="s">
        <v>126</v>
      </c>
      <c r="AU285" s="13" t="s">
        <v>80</v>
      </c>
      <c r="AY285" s="13" t="s">
        <v>123</v>
      </c>
      <c r="BE285" s="182">
        <f>IF(O285="základní",K285,0)</f>
        <v>0</v>
      </c>
      <c r="BF285" s="182">
        <f>IF(O285="snížená",K285,0)</f>
        <v>0</v>
      </c>
      <c r="BG285" s="182">
        <f>IF(O285="zákl. přenesená",K285,0)</f>
        <v>0</v>
      </c>
      <c r="BH285" s="182">
        <f>IF(O285="sníž. přenesená",K285,0)</f>
        <v>0</v>
      </c>
      <c r="BI285" s="182">
        <f>IF(O285="nulová",K285,0)</f>
        <v>0</v>
      </c>
      <c r="BJ285" s="13" t="s">
        <v>78</v>
      </c>
      <c r="BK285" s="182">
        <f>ROUND(P285*H285,2)</f>
        <v>0</v>
      </c>
      <c r="BL285" s="13" t="s">
        <v>245</v>
      </c>
      <c r="BM285" s="13" t="s">
        <v>512</v>
      </c>
    </row>
    <row r="286" spans="2:65" s="1" customFormat="1">
      <c r="B286" s="29"/>
      <c r="C286" s="30"/>
      <c r="D286" s="183" t="s">
        <v>133</v>
      </c>
      <c r="E286" s="30"/>
      <c r="F286" s="184" t="s">
        <v>513</v>
      </c>
      <c r="G286" s="30"/>
      <c r="H286" s="30"/>
      <c r="I286" s="94"/>
      <c r="J286" s="94"/>
      <c r="K286" s="30"/>
      <c r="L286" s="30"/>
      <c r="M286" s="33"/>
      <c r="N286" s="185"/>
      <c r="O286" s="54"/>
      <c r="P286" s="54"/>
      <c r="Q286" s="54"/>
      <c r="R286" s="54"/>
      <c r="S286" s="54"/>
      <c r="T286" s="54"/>
      <c r="U286" s="54"/>
      <c r="V286" s="54"/>
      <c r="W286" s="54"/>
      <c r="X286" s="55"/>
      <c r="AT286" s="13" t="s">
        <v>133</v>
      </c>
      <c r="AU286" s="13" t="s">
        <v>80</v>
      </c>
    </row>
    <row r="287" spans="2:65" s="1" customFormat="1" ht="29.25">
      <c r="B287" s="29"/>
      <c r="C287" s="30"/>
      <c r="D287" s="183" t="s">
        <v>233</v>
      </c>
      <c r="E287" s="30"/>
      <c r="F287" s="196" t="s">
        <v>514</v>
      </c>
      <c r="G287" s="30"/>
      <c r="H287" s="30"/>
      <c r="I287" s="94"/>
      <c r="J287" s="94"/>
      <c r="K287" s="30"/>
      <c r="L287" s="30"/>
      <c r="M287" s="33"/>
      <c r="N287" s="185"/>
      <c r="O287" s="54"/>
      <c r="P287" s="54"/>
      <c r="Q287" s="54"/>
      <c r="R287" s="54"/>
      <c r="S287" s="54"/>
      <c r="T287" s="54"/>
      <c r="U287" s="54"/>
      <c r="V287" s="54"/>
      <c r="W287" s="54"/>
      <c r="X287" s="55"/>
      <c r="AT287" s="13" t="s">
        <v>233</v>
      </c>
      <c r="AU287" s="13" t="s">
        <v>80</v>
      </c>
    </row>
    <row r="288" spans="2:65" s="1" customFormat="1" ht="16.5" customHeight="1">
      <c r="B288" s="29"/>
      <c r="C288" s="170" t="s">
        <v>515</v>
      </c>
      <c r="D288" s="170" t="s">
        <v>126</v>
      </c>
      <c r="E288" s="171" t="s">
        <v>516</v>
      </c>
      <c r="F288" s="172" t="s">
        <v>517</v>
      </c>
      <c r="G288" s="173" t="s">
        <v>359</v>
      </c>
      <c r="H288" s="174">
        <v>110</v>
      </c>
      <c r="I288" s="175"/>
      <c r="J288" s="175"/>
      <c r="K288" s="176">
        <f>ROUND(P288*H288,2)</f>
        <v>0</v>
      </c>
      <c r="L288" s="172" t="s">
        <v>130</v>
      </c>
      <c r="M288" s="33"/>
      <c r="N288" s="177" t="s">
        <v>1</v>
      </c>
      <c r="O288" s="178" t="s">
        <v>39</v>
      </c>
      <c r="P288" s="179">
        <f>I288+J288</f>
        <v>0</v>
      </c>
      <c r="Q288" s="179">
        <f>ROUND(I288*H288,2)</f>
        <v>0</v>
      </c>
      <c r="R288" s="179">
        <f>ROUND(J288*H288,2)</f>
        <v>0</v>
      </c>
      <c r="S288" s="54"/>
      <c r="T288" s="180">
        <f>S288*H288</f>
        <v>0</v>
      </c>
      <c r="U288" s="180">
        <v>0.36575999999999997</v>
      </c>
      <c r="V288" s="180">
        <f>U288*H288</f>
        <v>40.233599999999996</v>
      </c>
      <c r="W288" s="180">
        <v>0</v>
      </c>
      <c r="X288" s="181">
        <f>W288*H288</f>
        <v>0</v>
      </c>
      <c r="AR288" s="13" t="s">
        <v>245</v>
      </c>
      <c r="AT288" s="13" t="s">
        <v>126</v>
      </c>
      <c r="AU288" s="13" t="s">
        <v>80</v>
      </c>
      <c r="AY288" s="13" t="s">
        <v>123</v>
      </c>
      <c r="BE288" s="182">
        <f>IF(O288="základní",K288,0)</f>
        <v>0</v>
      </c>
      <c r="BF288" s="182">
        <f>IF(O288="snížená",K288,0)</f>
        <v>0</v>
      </c>
      <c r="BG288" s="182">
        <f>IF(O288="zákl. přenesená",K288,0)</f>
        <v>0</v>
      </c>
      <c r="BH288" s="182">
        <f>IF(O288="sníž. přenesená",K288,0)</f>
        <v>0</v>
      </c>
      <c r="BI288" s="182">
        <f>IF(O288="nulová",K288,0)</f>
        <v>0</v>
      </c>
      <c r="BJ288" s="13" t="s">
        <v>78</v>
      </c>
      <c r="BK288" s="182">
        <f>ROUND(P288*H288,2)</f>
        <v>0</v>
      </c>
      <c r="BL288" s="13" t="s">
        <v>245</v>
      </c>
      <c r="BM288" s="13" t="s">
        <v>518</v>
      </c>
    </row>
    <row r="289" spans="2:65" s="1" customFormat="1">
      <c r="B289" s="29"/>
      <c r="C289" s="30"/>
      <c r="D289" s="183" t="s">
        <v>133</v>
      </c>
      <c r="E289" s="30"/>
      <c r="F289" s="184" t="s">
        <v>519</v>
      </c>
      <c r="G289" s="30"/>
      <c r="H289" s="30"/>
      <c r="I289" s="94"/>
      <c r="J289" s="94"/>
      <c r="K289" s="30"/>
      <c r="L289" s="30"/>
      <c r="M289" s="33"/>
      <c r="N289" s="185"/>
      <c r="O289" s="54"/>
      <c r="P289" s="54"/>
      <c r="Q289" s="54"/>
      <c r="R289" s="54"/>
      <c r="S289" s="54"/>
      <c r="T289" s="54"/>
      <c r="U289" s="54"/>
      <c r="V289" s="54"/>
      <c r="W289" s="54"/>
      <c r="X289" s="55"/>
      <c r="AT289" s="13" t="s">
        <v>133</v>
      </c>
      <c r="AU289" s="13" t="s">
        <v>80</v>
      </c>
    </row>
    <row r="290" spans="2:65" s="1" customFormat="1" ht="58.5">
      <c r="B290" s="29"/>
      <c r="C290" s="30"/>
      <c r="D290" s="183" t="s">
        <v>233</v>
      </c>
      <c r="E290" s="30"/>
      <c r="F290" s="196" t="s">
        <v>520</v>
      </c>
      <c r="G290" s="30"/>
      <c r="H290" s="30"/>
      <c r="I290" s="94"/>
      <c r="J290" s="94"/>
      <c r="K290" s="30"/>
      <c r="L290" s="30"/>
      <c r="M290" s="33"/>
      <c r="N290" s="185"/>
      <c r="O290" s="54"/>
      <c r="P290" s="54"/>
      <c r="Q290" s="54"/>
      <c r="R290" s="54"/>
      <c r="S290" s="54"/>
      <c r="T290" s="54"/>
      <c r="U290" s="54"/>
      <c r="V290" s="54"/>
      <c r="W290" s="54"/>
      <c r="X290" s="55"/>
      <c r="AT290" s="13" t="s">
        <v>233</v>
      </c>
      <c r="AU290" s="13" t="s">
        <v>80</v>
      </c>
    </row>
    <row r="291" spans="2:65" s="11" customFormat="1">
      <c r="B291" s="197"/>
      <c r="C291" s="198"/>
      <c r="D291" s="183" t="s">
        <v>158</v>
      </c>
      <c r="E291" s="199" t="s">
        <v>1</v>
      </c>
      <c r="F291" s="200" t="s">
        <v>369</v>
      </c>
      <c r="G291" s="198"/>
      <c r="H291" s="201">
        <v>110</v>
      </c>
      <c r="I291" s="202"/>
      <c r="J291" s="202"/>
      <c r="K291" s="198"/>
      <c r="L291" s="198"/>
      <c r="M291" s="203"/>
      <c r="N291" s="204"/>
      <c r="O291" s="205"/>
      <c r="P291" s="205"/>
      <c r="Q291" s="205"/>
      <c r="R291" s="205"/>
      <c r="S291" s="205"/>
      <c r="T291" s="205"/>
      <c r="U291" s="205"/>
      <c r="V291" s="205"/>
      <c r="W291" s="205"/>
      <c r="X291" s="206"/>
      <c r="AT291" s="207" t="s">
        <v>158</v>
      </c>
      <c r="AU291" s="207" t="s">
        <v>80</v>
      </c>
      <c r="AV291" s="11" t="s">
        <v>80</v>
      </c>
      <c r="AW291" s="11" t="s">
        <v>5</v>
      </c>
      <c r="AX291" s="11" t="s">
        <v>78</v>
      </c>
      <c r="AY291" s="207" t="s">
        <v>123</v>
      </c>
    </row>
    <row r="292" spans="2:65" s="1" customFormat="1" ht="16.5" customHeight="1">
      <c r="B292" s="29"/>
      <c r="C292" s="186" t="s">
        <v>521</v>
      </c>
      <c r="D292" s="186" t="s">
        <v>135</v>
      </c>
      <c r="E292" s="187" t="s">
        <v>522</v>
      </c>
      <c r="F292" s="188" t="s">
        <v>523</v>
      </c>
      <c r="G292" s="189" t="s">
        <v>391</v>
      </c>
      <c r="H292" s="190">
        <v>36.299999999999997</v>
      </c>
      <c r="I292" s="191"/>
      <c r="J292" s="192"/>
      <c r="K292" s="193">
        <f>ROUND(P292*H292,2)</f>
        <v>0</v>
      </c>
      <c r="L292" s="188" t="s">
        <v>130</v>
      </c>
      <c r="M292" s="194"/>
      <c r="N292" s="195" t="s">
        <v>1</v>
      </c>
      <c r="O292" s="178" t="s">
        <v>39</v>
      </c>
      <c r="P292" s="179">
        <f>I292+J292</f>
        <v>0</v>
      </c>
      <c r="Q292" s="179">
        <f>ROUND(I292*H292,2)</f>
        <v>0</v>
      </c>
      <c r="R292" s="179">
        <f>ROUND(J292*H292,2)</f>
        <v>0</v>
      </c>
      <c r="S292" s="54"/>
      <c r="T292" s="180">
        <f>S292*H292</f>
        <v>0</v>
      </c>
      <c r="U292" s="180">
        <v>2.234</v>
      </c>
      <c r="V292" s="180">
        <f>U292*H292</f>
        <v>81.094199999999987</v>
      </c>
      <c r="W292" s="180">
        <v>0</v>
      </c>
      <c r="X292" s="181">
        <f>W292*H292</f>
        <v>0</v>
      </c>
      <c r="AR292" s="13" t="s">
        <v>138</v>
      </c>
      <c r="AT292" s="13" t="s">
        <v>135</v>
      </c>
      <c r="AU292" s="13" t="s">
        <v>80</v>
      </c>
      <c r="AY292" s="13" t="s">
        <v>123</v>
      </c>
      <c r="BE292" s="182">
        <f>IF(O292="základní",K292,0)</f>
        <v>0</v>
      </c>
      <c r="BF292" s="182">
        <f>IF(O292="snížená",K292,0)</f>
        <v>0</v>
      </c>
      <c r="BG292" s="182">
        <f>IF(O292="zákl. přenesená",K292,0)</f>
        <v>0</v>
      </c>
      <c r="BH292" s="182">
        <f>IF(O292="sníž. přenesená",K292,0)</f>
        <v>0</v>
      </c>
      <c r="BI292" s="182">
        <f>IF(O292="nulová",K292,0)</f>
        <v>0</v>
      </c>
      <c r="BJ292" s="13" t="s">
        <v>78</v>
      </c>
      <c r="BK292" s="182">
        <f>ROUND(P292*H292,2)</f>
        <v>0</v>
      </c>
      <c r="BL292" s="13" t="s">
        <v>138</v>
      </c>
      <c r="BM292" s="13" t="s">
        <v>524</v>
      </c>
    </row>
    <row r="293" spans="2:65" s="1" customFormat="1">
      <c r="B293" s="29"/>
      <c r="C293" s="30"/>
      <c r="D293" s="183" t="s">
        <v>133</v>
      </c>
      <c r="E293" s="30"/>
      <c r="F293" s="184" t="s">
        <v>523</v>
      </c>
      <c r="G293" s="30"/>
      <c r="H293" s="30"/>
      <c r="I293" s="94"/>
      <c r="J293" s="94"/>
      <c r="K293" s="30"/>
      <c r="L293" s="30"/>
      <c r="M293" s="33"/>
      <c r="N293" s="185"/>
      <c r="O293" s="54"/>
      <c r="P293" s="54"/>
      <c r="Q293" s="54"/>
      <c r="R293" s="54"/>
      <c r="S293" s="54"/>
      <c r="T293" s="54"/>
      <c r="U293" s="54"/>
      <c r="V293" s="54"/>
      <c r="W293" s="54"/>
      <c r="X293" s="55"/>
      <c r="AT293" s="13" t="s">
        <v>133</v>
      </c>
      <c r="AU293" s="13" t="s">
        <v>80</v>
      </c>
    </row>
    <row r="294" spans="2:65" s="11" customFormat="1">
      <c r="B294" s="197"/>
      <c r="C294" s="198"/>
      <c r="D294" s="183" t="s">
        <v>158</v>
      </c>
      <c r="E294" s="199" t="s">
        <v>1</v>
      </c>
      <c r="F294" s="200" t="s">
        <v>525</v>
      </c>
      <c r="G294" s="198"/>
      <c r="H294" s="201">
        <v>36.299999999999997</v>
      </c>
      <c r="I294" s="202"/>
      <c r="J294" s="202"/>
      <c r="K294" s="198"/>
      <c r="L294" s="198"/>
      <c r="M294" s="203"/>
      <c r="N294" s="204"/>
      <c r="O294" s="205"/>
      <c r="P294" s="205"/>
      <c r="Q294" s="205"/>
      <c r="R294" s="205"/>
      <c r="S294" s="205"/>
      <c r="T294" s="205"/>
      <c r="U294" s="205"/>
      <c r="V294" s="205"/>
      <c r="W294" s="205"/>
      <c r="X294" s="206"/>
      <c r="AT294" s="207" t="s">
        <v>158</v>
      </c>
      <c r="AU294" s="207" t="s">
        <v>80</v>
      </c>
      <c r="AV294" s="11" t="s">
        <v>80</v>
      </c>
      <c r="AW294" s="11" t="s">
        <v>5</v>
      </c>
      <c r="AX294" s="11" t="s">
        <v>78</v>
      </c>
      <c r="AY294" s="207" t="s">
        <v>123</v>
      </c>
    </row>
    <row r="295" spans="2:65" s="1" customFormat="1" ht="16.5" customHeight="1">
      <c r="B295" s="29"/>
      <c r="C295" s="170" t="s">
        <v>526</v>
      </c>
      <c r="D295" s="170" t="s">
        <v>126</v>
      </c>
      <c r="E295" s="171" t="s">
        <v>527</v>
      </c>
      <c r="F295" s="172" t="s">
        <v>528</v>
      </c>
      <c r="G295" s="173" t="s">
        <v>359</v>
      </c>
      <c r="H295" s="174">
        <v>110</v>
      </c>
      <c r="I295" s="175"/>
      <c r="J295" s="175"/>
      <c r="K295" s="176">
        <f>ROUND(P295*H295,2)</f>
        <v>0</v>
      </c>
      <c r="L295" s="172" t="s">
        <v>130</v>
      </c>
      <c r="M295" s="33"/>
      <c r="N295" s="177" t="s">
        <v>1</v>
      </c>
      <c r="O295" s="178" t="s">
        <v>39</v>
      </c>
      <c r="P295" s="179">
        <f>I295+J295</f>
        <v>0</v>
      </c>
      <c r="Q295" s="179">
        <f>ROUND(I295*H295,2)</f>
        <v>0</v>
      </c>
      <c r="R295" s="179">
        <f>ROUND(J295*H295,2)</f>
        <v>0</v>
      </c>
      <c r="S295" s="54"/>
      <c r="T295" s="180">
        <f>S295*H295</f>
        <v>0</v>
      </c>
      <c r="U295" s="180">
        <v>9.0130000000000002E-2</v>
      </c>
      <c r="V295" s="180">
        <f>U295*H295</f>
        <v>9.9143000000000008</v>
      </c>
      <c r="W295" s="180">
        <v>0</v>
      </c>
      <c r="X295" s="181">
        <f>W295*H295</f>
        <v>0</v>
      </c>
      <c r="AR295" s="13" t="s">
        <v>245</v>
      </c>
      <c r="AT295" s="13" t="s">
        <v>126</v>
      </c>
      <c r="AU295" s="13" t="s">
        <v>80</v>
      </c>
      <c r="AY295" s="13" t="s">
        <v>123</v>
      </c>
      <c r="BE295" s="182">
        <f>IF(O295="základní",K295,0)</f>
        <v>0</v>
      </c>
      <c r="BF295" s="182">
        <f>IF(O295="snížená",K295,0)</f>
        <v>0</v>
      </c>
      <c r="BG295" s="182">
        <f>IF(O295="zákl. přenesená",K295,0)</f>
        <v>0</v>
      </c>
      <c r="BH295" s="182">
        <f>IF(O295="sníž. přenesená",K295,0)</f>
        <v>0</v>
      </c>
      <c r="BI295" s="182">
        <f>IF(O295="nulová",K295,0)</f>
        <v>0</v>
      </c>
      <c r="BJ295" s="13" t="s">
        <v>78</v>
      </c>
      <c r="BK295" s="182">
        <f>ROUND(P295*H295,2)</f>
        <v>0</v>
      </c>
      <c r="BL295" s="13" t="s">
        <v>245</v>
      </c>
      <c r="BM295" s="13" t="s">
        <v>529</v>
      </c>
    </row>
    <row r="296" spans="2:65" s="1" customFormat="1">
      <c r="B296" s="29"/>
      <c r="C296" s="30"/>
      <c r="D296" s="183" t="s">
        <v>133</v>
      </c>
      <c r="E296" s="30"/>
      <c r="F296" s="184" t="s">
        <v>530</v>
      </c>
      <c r="G296" s="30"/>
      <c r="H296" s="30"/>
      <c r="I296" s="94"/>
      <c r="J296" s="94"/>
      <c r="K296" s="30"/>
      <c r="L296" s="30"/>
      <c r="M296" s="33"/>
      <c r="N296" s="185"/>
      <c r="O296" s="54"/>
      <c r="P296" s="54"/>
      <c r="Q296" s="54"/>
      <c r="R296" s="54"/>
      <c r="S296" s="54"/>
      <c r="T296" s="54"/>
      <c r="U296" s="54"/>
      <c r="V296" s="54"/>
      <c r="W296" s="54"/>
      <c r="X296" s="55"/>
      <c r="AT296" s="13" t="s">
        <v>133</v>
      </c>
      <c r="AU296" s="13" t="s">
        <v>80</v>
      </c>
    </row>
    <row r="297" spans="2:65" s="1" customFormat="1" ht="58.5">
      <c r="B297" s="29"/>
      <c r="C297" s="30"/>
      <c r="D297" s="183" t="s">
        <v>233</v>
      </c>
      <c r="E297" s="30"/>
      <c r="F297" s="196" t="s">
        <v>520</v>
      </c>
      <c r="G297" s="30"/>
      <c r="H297" s="30"/>
      <c r="I297" s="94"/>
      <c r="J297" s="94"/>
      <c r="K297" s="30"/>
      <c r="L297" s="30"/>
      <c r="M297" s="33"/>
      <c r="N297" s="185"/>
      <c r="O297" s="54"/>
      <c r="P297" s="54"/>
      <c r="Q297" s="54"/>
      <c r="R297" s="54"/>
      <c r="S297" s="54"/>
      <c r="T297" s="54"/>
      <c r="U297" s="54"/>
      <c r="V297" s="54"/>
      <c r="W297" s="54"/>
      <c r="X297" s="55"/>
      <c r="AT297" s="13" t="s">
        <v>233</v>
      </c>
      <c r="AU297" s="13" t="s">
        <v>80</v>
      </c>
    </row>
    <row r="298" spans="2:65" s="11" customFormat="1">
      <c r="B298" s="197"/>
      <c r="C298" s="198"/>
      <c r="D298" s="183" t="s">
        <v>158</v>
      </c>
      <c r="E298" s="199" t="s">
        <v>1</v>
      </c>
      <c r="F298" s="200" t="s">
        <v>369</v>
      </c>
      <c r="G298" s="198"/>
      <c r="H298" s="201">
        <v>110</v>
      </c>
      <c r="I298" s="202"/>
      <c r="J298" s="202"/>
      <c r="K298" s="198"/>
      <c r="L298" s="198"/>
      <c r="M298" s="203"/>
      <c r="N298" s="204"/>
      <c r="O298" s="205"/>
      <c r="P298" s="205"/>
      <c r="Q298" s="205"/>
      <c r="R298" s="205"/>
      <c r="S298" s="205"/>
      <c r="T298" s="205"/>
      <c r="U298" s="205"/>
      <c r="V298" s="205"/>
      <c r="W298" s="205"/>
      <c r="X298" s="206"/>
      <c r="AT298" s="207" t="s">
        <v>158</v>
      </c>
      <c r="AU298" s="207" t="s">
        <v>80</v>
      </c>
      <c r="AV298" s="11" t="s">
        <v>80</v>
      </c>
      <c r="AW298" s="11" t="s">
        <v>5</v>
      </c>
      <c r="AX298" s="11" t="s">
        <v>78</v>
      </c>
      <c r="AY298" s="207" t="s">
        <v>123</v>
      </c>
    </row>
    <row r="299" spans="2:65" s="1" customFormat="1" ht="16.5" customHeight="1">
      <c r="B299" s="29"/>
      <c r="C299" s="186" t="s">
        <v>531</v>
      </c>
      <c r="D299" s="186" t="s">
        <v>135</v>
      </c>
      <c r="E299" s="187" t="s">
        <v>532</v>
      </c>
      <c r="F299" s="188" t="s">
        <v>533</v>
      </c>
      <c r="G299" s="189" t="s">
        <v>273</v>
      </c>
      <c r="H299" s="190">
        <v>11</v>
      </c>
      <c r="I299" s="191"/>
      <c r="J299" s="192"/>
      <c r="K299" s="193">
        <f>ROUND(P299*H299,2)</f>
        <v>0</v>
      </c>
      <c r="L299" s="188" t="s">
        <v>130</v>
      </c>
      <c r="M299" s="194"/>
      <c r="N299" s="195" t="s">
        <v>1</v>
      </c>
      <c r="O299" s="178" t="s">
        <v>39</v>
      </c>
      <c r="P299" s="179">
        <f>I299+J299</f>
        <v>0</v>
      </c>
      <c r="Q299" s="179">
        <f>ROUND(I299*H299,2)</f>
        <v>0</v>
      </c>
      <c r="R299" s="179">
        <f>ROUND(J299*H299,2)</f>
        <v>0</v>
      </c>
      <c r="S299" s="54"/>
      <c r="T299" s="180">
        <f>S299*H299</f>
        <v>0</v>
      </c>
      <c r="U299" s="180">
        <v>1</v>
      </c>
      <c r="V299" s="180">
        <f>U299*H299</f>
        <v>11</v>
      </c>
      <c r="W299" s="180">
        <v>0</v>
      </c>
      <c r="X299" s="181">
        <f>W299*H299</f>
        <v>0</v>
      </c>
      <c r="AR299" s="13" t="s">
        <v>138</v>
      </c>
      <c r="AT299" s="13" t="s">
        <v>135</v>
      </c>
      <c r="AU299" s="13" t="s">
        <v>80</v>
      </c>
      <c r="AY299" s="13" t="s">
        <v>123</v>
      </c>
      <c r="BE299" s="182">
        <f>IF(O299="základní",K299,0)</f>
        <v>0</v>
      </c>
      <c r="BF299" s="182">
        <f>IF(O299="snížená",K299,0)</f>
        <v>0</v>
      </c>
      <c r="BG299" s="182">
        <f>IF(O299="zákl. přenesená",K299,0)</f>
        <v>0</v>
      </c>
      <c r="BH299" s="182">
        <f>IF(O299="sníž. přenesená",K299,0)</f>
        <v>0</v>
      </c>
      <c r="BI299" s="182">
        <f>IF(O299="nulová",K299,0)</f>
        <v>0</v>
      </c>
      <c r="BJ299" s="13" t="s">
        <v>78</v>
      </c>
      <c r="BK299" s="182">
        <f>ROUND(P299*H299,2)</f>
        <v>0</v>
      </c>
      <c r="BL299" s="13" t="s">
        <v>138</v>
      </c>
      <c r="BM299" s="13" t="s">
        <v>534</v>
      </c>
    </row>
    <row r="300" spans="2:65" s="1" customFormat="1">
      <c r="B300" s="29"/>
      <c r="C300" s="30"/>
      <c r="D300" s="183" t="s">
        <v>133</v>
      </c>
      <c r="E300" s="30"/>
      <c r="F300" s="184" t="s">
        <v>533</v>
      </c>
      <c r="G300" s="30"/>
      <c r="H300" s="30"/>
      <c r="I300" s="94"/>
      <c r="J300" s="94"/>
      <c r="K300" s="30"/>
      <c r="L300" s="30"/>
      <c r="M300" s="33"/>
      <c r="N300" s="185"/>
      <c r="O300" s="54"/>
      <c r="P300" s="54"/>
      <c r="Q300" s="54"/>
      <c r="R300" s="54"/>
      <c r="S300" s="54"/>
      <c r="T300" s="54"/>
      <c r="U300" s="54"/>
      <c r="V300" s="54"/>
      <c r="W300" s="54"/>
      <c r="X300" s="55"/>
      <c r="AT300" s="13" t="s">
        <v>133</v>
      </c>
      <c r="AU300" s="13" t="s">
        <v>80</v>
      </c>
    </row>
    <row r="301" spans="2:65" s="11" customFormat="1">
      <c r="B301" s="197"/>
      <c r="C301" s="198"/>
      <c r="D301" s="183" t="s">
        <v>158</v>
      </c>
      <c r="E301" s="199" t="s">
        <v>1</v>
      </c>
      <c r="F301" s="200" t="s">
        <v>535</v>
      </c>
      <c r="G301" s="198"/>
      <c r="H301" s="201">
        <v>11</v>
      </c>
      <c r="I301" s="202"/>
      <c r="J301" s="202"/>
      <c r="K301" s="198"/>
      <c r="L301" s="198"/>
      <c r="M301" s="203"/>
      <c r="N301" s="204"/>
      <c r="O301" s="205"/>
      <c r="P301" s="205"/>
      <c r="Q301" s="205"/>
      <c r="R301" s="205"/>
      <c r="S301" s="205"/>
      <c r="T301" s="205"/>
      <c r="U301" s="205"/>
      <c r="V301" s="205"/>
      <c r="W301" s="205"/>
      <c r="X301" s="206"/>
      <c r="AT301" s="207" t="s">
        <v>158</v>
      </c>
      <c r="AU301" s="207" t="s">
        <v>80</v>
      </c>
      <c r="AV301" s="11" t="s">
        <v>80</v>
      </c>
      <c r="AW301" s="11" t="s">
        <v>5</v>
      </c>
      <c r="AX301" s="11" t="s">
        <v>78</v>
      </c>
      <c r="AY301" s="207" t="s">
        <v>123</v>
      </c>
    </row>
    <row r="302" spans="2:65" s="1" customFormat="1" ht="16.5" customHeight="1">
      <c r="B302" s="29"/>
      <c r="C302" s="186" t="s">
        <v>536</v>
      </c>
      <c r="D302" s="186" t="s">
        <v>135</v>
      </c>
      <c r="E302" s="187" t="s">
        <v>537</v>
      </c>
      <c r="F302" s="188" t="s">
        <v>538</v>
      </c>
      <c r="G302" s="189" t="s">
        <v>273</v>
      </c>
      <c r="H302" s="190">
        <v>22</v>
      </c>
      <c r="I302" s="191"/>
      <c r="J302" s="192"/>
      <c r="K302" s="193">
        <f>ROUND(P302*H302,2)</f>
        <v>0</v>
      </c>
      <c r="L302" s="188" t="s">
        <v>130</v>
      </c>
      <c r="M302" s="194"/>
      <c r="N302" s="195" t="s">
        <v>1</v>
      </c>
      <c r="O302" s="178" t="s">
        <v>39</v>
      </c>
      <c r="P302" s="179">
        <f>I302+J302</f>
        <v>0</v>
      </c>
      <c r="Q302" s="179">
        <f>ROUND(I302*H302,2)</f>
        <v>0</v>
      </c>
      <c r="R302" s="179">
        <f>ROUND(J302*H302,2)</f>
        <v>0</v>
      </c>
      <c r="S302" s="54"/>
      <c r="T302" s="180">
        <f>S302*H302</f>
        <v>0</v>
      </c>
      <c r="U302" s="180">
        <v>1</v>
      </c>
      <c r="V302" s="180">
        <f>U302*H302</f>
        <v>22</v>
      </c>
      <c r="W302" s="180">
        <v>0</v>
      </c>
      <c r="X302" s="181">
        <f>W302*H302</f>
        <v>0</v>
      </c>
      <c r="AR302" s="13" t="s">
        <v>138</v>
      </c>
      <c r="AT302" s="13" t="s">
        <v>135</v>
      </c>
      <c r="AU302" s="13" t="s">
        <v>80</v>
      </c>
      <c r="AY302" s="13" t="s">
        <v>123</v>
      </c>
      <c r="BE302" s="182">
        <f>IF(O302="základní",K302,0)</f>
        <v>0</v>
      </c>
      <c r="BF302" s="182">
        <f>IF(O302="snížená",K302,0)</f>
        <v>0</v>
      </c>
      <c r="BG302" s="182">
        <f>IF(O302="zákl. přenesená",K302,0)</f>
        <v>0</v>
      </c>
      <c r="BH302" s="182">
        <f>IF(O302="sníž. přenesená",K302,0)</f>
        <v>0</v>
      </c>
      <c r="BI302" s="182">
        <f>IF(O302="nulová",K302,0)</f>
        <v>0</v>
      </c>
      <c r="BJ302" s="13" t="s">
        <v>78</v>
      </c>
      <c r="BK302" s="182">
        <f>ROUND(P302*H302,2)</f>
        <v>0</v>
      </c>
      <c r="BL302" s="13" t="s">
        <v>138</v>
      </c>
      <c r="BM302" s="13" t="s">
        <v>539</v>
      </c>
    </row>
    <row r="303" spans="2:65" s="1" customFormat="1">
      <c r="B303" s="29"/>
      <c r="C303" s="30"/>
      <c r="D303" s="183" t="s">
        <v>133</v>
      </c>
      <c r="E303" s="30"/>
      <c r="F303" s="184" t="s">
        <v>538</v>
      </c>
      <c r="G303" s="30"/>
      <c r="H303" s="30"/>
      <c r="I303" s="94"/>
      <c r="J303" s="94"/>
      <c r="K303" s="30"/>
      <c r="L303" s="30"/>
      <c r="M303" s="33"/>
      <c r="N303" s="185"/>
      <c r="O303" s="54"/>
      <c r="P303" s="54"/>
      <c r="Q303" s="54"/>
      <c r="R303" s="54"/>
      <c r="S303" s="54"/>
      <c r="T303" s="54"/>
      <c r="U303" s="54"/>
      <c r="V303" s="54"/>
      <c r="W303" s="54"/>
      <c r="X303" s="55"/>
      <c r="AT303" s="13" t="s">
        <v>133</v>
      </c>
      <c r="AU303" s="13" t="s">
        <v>80</v>
      </c>
    </row>
    <row r="304" spans="2:65" s="11" customFormat="1">
      <c r="B304" s="197"/>
      <c r="C304" s="198"/>
      <c r="D304" s="183" t="s">
        <v>158</v>
      </c>
      <c r="E304" s="199" t="s">
        <v>1</v>
      </c>
      <c r="F304" s="200" t="s">
        <v>540</v>
      </c>
      <c r="G304" s="198"/>
      <c r="H304" s="201">
        <v>22</v>
      </c>
      <c r="I304" s="202"/>
      <c r="J304" s="202"/>
      <c r="K304" s="198"/>
      <c r="L304" s="198"/>
      <c r="M304" s="203"/>
      <c r="N304" s="204"/>
      <c r="O304" s="205"/>
      <c r="P304" s="205"/>
      <c r="Q304" s="205"/>
      <c r="R304" s="205"/>
      <c r="S304" s="205"/>
      <c r="T304" s="205"/>
      <c r="U304" s="205"/>
      <c r="V304" s="205"/>
      <c r="W304" s="205"/>
      <c r="X304" s="206"/>
      <c r="AT304" s="207" t="s">
        <v>158</v>
      </c>
      <c r="AU304" s="207" t="s">
        <v>80</v>
      </c>
      <c r="AV304" s="11" t="s">
        <v>80</v>
      </c>
      <c r="AW304" s="11" t="s">
        <v>5</v>
      </c>
      <c r="AX304" s="11" t="s">
        <v>78</v>
      </c>
      <c r="AY304" s="207" t="s">
        <v>123</v>
      </c>
    </row>
    <row r="305" spans="2:65" s="10" customFormat="1" ht="25.9" customHeight="1">
      <c r="B305" s="153"/>
      <c r="C305" s="154"/>
      <c r="D305" s="155" t="s">
        <v>69</v>
      </c>
      <c r="E305" s="156" t="s">
        <v>541</v>
      </c>
      <c r="F305" s="156" t="s">
        <v>542</v>
      </c>
      <c r="G305" s="154"/>
      <c r="H305" s="154"/>
      <c r="I305" s="157"/>
      <c r="J305" s="157"/>
      <c r="K305" s="158">
        <f>BK305</f>
        <v>0</v>
      </c>
      <c r="L305" s="154"/>
      <c r="M305" s="159"/>
      <c r="N305" s="160"/>
      <c r="O305" s="161"/>
      <c r="P305" s="161"/>
      <c r="Q305" s="162">
        <f>Q306+Q313+Q316+Q319</f>
        <v>0</v>
      </c>
      <c r="R305" s="162">
        <f>R306+R313+R316+R319</f>
        <v>0</v>
      </c>
      <c r="S305" s="161"/>
      <c r="T305" s="163">
        <f>T306+T313+T316+T319</f>
        <v>0</v>
      </c>
      <c r="U305" s="161"/>
      <c r="V305" s="163">
        <f>V306+V313+V316+V319</f>
        <v>0</v>
      </c>
      <c r="W305" s="161"/>
      <c r="X305" s="164">
        <f>X306+X313+X316+X319</f>
        <v>0</v>
      </c>
      <c r="AR305" s="165" t="s">
        <v>152</v>
      </c>
      <c r="AT305" s="166" t="s">
        <v>69</v>
      </c>
      <c r="AU305" s="166" t="s">
        <v>70</v>
      </c>
      <c r="AY305" s="165" t="s">
        <v>123</v>
      </c>
      <c r="BK305" s="167">
        <f>BK306+BK313+BK316+BK319</f>
        <v>0</v>
      </c>
    </row>
    <row r="306" spans="2:65" s="10" customFormat="1" ht="22.9" customHeight="1">
      <c r="B306" s="153"/>
      <c r="C306" s="154"/>
      <c r="D306" s="155" t="s">
        <v>69</v>
      </c>
      <c r="E306" s="168" t="s">
        <v>543</v>
      </c>
      <c r="F306" s="168" t="s">
        <v>544</v>
      </c>
      <c r="G306" s="154"/>
      <c r="H306" s="154"/>
      <c r="I306" s="157"/>
      <c r="J306" s="157"/>
      <c r="K306" s="169">
        <f>BK306</f>
        <v>0</v>
      </c>
      <c r="L306" s="154"/>
      <c r="M306" s="159"/>
      <c r="N306" s="160"/>
      <c r="O306" s="161"/>
      <c r="P306" s="161"/>
      <c r="Q306" s="162">
        <f>SUM(Q307:Q312)</f>
        <v>0</v>
      </c>
      <c r="R306" s="162">
        <f>SUM(R307:R312)</f>
        <v>0</v>
      </c>
      <c r="S306" s="161"/>
      <c r="T306" s="163">
        <f>SUM(T307:T312)</f>
        <v>0</v>
      </c>
      <c r="U306" s="161"/>
      <c r="V306" s="163">
        <f>SUM(V307:V312)</f>
        <v>0</v>
      </c>
      <c r="W306" s="161"/>
      <c r="X306" s="164">
        <f>SUM(X307:X312)</f>
        <v>0</v>
      </c>
      <c r="AR306" s="165" t="s">
        <v>152</v>
      </c>
      <c r="AT306" s="166" t="s">
        <v>69</v>
      </c>
      <c r="AU306" s="166" t="s">
        <v>78</v>
      </c>
      <c r="AY306" s="165" t="s">
        <v>123</v>
      </c>
      <c r="BK306" s="167">
        <f>SUM(BK307:BK312)</f>
        <v>0</v>
      </c>
    </row>
    <row r="307" spans="2:65" s="1" customFormat="1" ht="16.5" customHeight="1">
      <c r="B307" s="29"/>
      <c r="C307" s="170" t="s">
        <v>545</v>
      </c>
      <c r="D307" s="170" t="s">
        <v>126</v>
      </c>
      <c r="E307" s="171" t="s">
        <v>546</v>
      </c>
      <c r="F307" s="172" t="s">
        <v>544</v>
      </c>
      <c r="G307" s="173" t="s">
        <v>576</v>
      </c>
      <c r="H307" s="174">
        <v>1</v>
      </c>
      <c r="I307" s="175"/>
      <c r="J307" s="175"/>
      <c r="K307" s="176">
        <f>ROUND(P307*H307,2)</f>
        <v>0</v>
      </c>
      <c r="L307" s="172" t="s">
        <v>130</v>
      </c>
      <c r="M307" s="33"/>
      <c r="N307" s="177" t="s">
        <v>1</v>
      </c>
      <c r="O307" s="178" t="s">
        <v>39</v>
      </c>
      <c r="P307" s="179">
        <f>I307+J307</f>
        <v>0</v>
      </c>
      <c r="Q307" s="179">
        <f>ROUND(I307*H307,2)</f>
        <v>0</v>
      </c>
      <c r="R307" s="179">
        <f>ROUND(J307*H307,2)</f>
        <v>0</v>
      </c>
      <c r="S307" s="54"/>
      <c r="T307" s="180">
        <f>S307*H307</f>
        <v>0</v>
      </c>
      <c r="U307" s="180">
        <v>0</v>
      </c>
      <c r="V307" s="180">
        <f>U307*H307</f>
        <v>0</v>
      </c>
      <c r="W307" s="180">
        <v>0</v>
      </c>
      <c r="X307" s="181">
        <f>W307*H307</f>
        <v>0</v>
      </c>
      <c r="AR307" s="13" t="s">
        <v>547</v>
      </c>
      <c r="AT307" s="13" t="s">
        <v>126</v>
      </c>
      <c r="AU307" s="13" t="s">
        <v>80</v>
      </c>
      <c r="AY307" s="13" t="s">
        <v>123</v>
      </c>
      <c r="BE307" s="182">
        <f>IF(O307="základní",K307,0)</f>
        <v>0</v>
      </c>
      <c r="BF307" s="182">
        <f>IF(O307="snížená",K307,0)</f>
        <v>0</v>
      </c>
      <c r="BG307" s="182">
        <f>IF(O307="zákl. přenesená",K307,0)</f>
        <v>0</v>
      </c>
      <c r="BH307" s="182">
        <f>IF(O307="sníž. přenesená",K307,0)</f>
        <v>0</v>
      </c>
      <c r="BI307" s="182">
        <f>IF(O307="nulová",K307,0)</f>
        <v>0</v>
      </c>
      <c r="BJ307" s="13" t="s">
        <v>78</v>
      </c>
      <c r="BK307" s="182">
        <f>ROUND(P307*H307,2)</f>
        <v>0</v>
      </c>
      <c r="BL307" s="13" t="s">
        <v>547</v>
      </c>
      <c r="BM307" s="13" t="s">
        <v>548</v>
      </c>
    </row>
    <row r="308" spans="2:65" s="1" customFormat="1">
      <c r="B308" s="29"/>
      <c r="C308" s="30"/>
      <c r="D308" s="183" t="s">
        <v>133</v>
      </c>
      <c r="E308" s="30"/>
      <c r="F308" s="184" t="s">
        <v>579</v>
      </c>
      <c r="G308" s="30"/>
      <c r="H308" s="30"/>
      <c r="I308" s="94"/>
      <c r="J308" s="94"/>
      <c r="K308" s="30"/>
      <c r="L308" s="30"/>
      <c r="M308" s="33"/>
      <c r="N308" s="185"/>
      <c r="O308" s="54"/>
      <c r="P308" s="54"/>
      <c r="Q308" s="54"/>
      <c r="R308" s="54"/>
      <c r="S308" s="54"/>
      <c r="T308" s="54"/>
      <c r="U308" s="54"/>
      <c r="V308" s="54"/>
      <c r="W308" s="54"/>
      <c r="X308" s="55"/>
      <c r="AT308" s="13" t="s">
        <v>133</v>
      </c>
      <c r="AU308" s="13" t="s">
        <v>80</v>
      </c>
    </row>
    <row r="309" spans="2:65" s="1" customFormat="1" ht="16.5" customHeight="1">
      <c r="B309" s="29"/>
      <c r="C309" s="170" t="s">
        <v>549</v>
      </c>
      <c r="D309" s="170" t="s">
        <v>126</v>
      </c>
      <c r="E309" s="171" t="s">
        <v>550</v>
      </c>
      <c r="F309" s="172" t="s">
        <v>551</v>
      </c>
      <c r="G309" s="173" t="s">
        <v>406</v>
      </c>
      <c r="H309" s="174">
        <v>4</v>
      </c>
      <c r="I309" s="175"/>
      <c r="J309" s="175"/>
      <c r="K309" s="176">
        <f>ROUND(P309*H309,2)</f>
        <v>0</v>
      </c>
      <c r="L309" s="172" t="s">
        <v>130</v>
      </c>
      <c r="M309" s="33"/>
      <c r="N309" s="177" t="s">
        <v>1</v>
      </c>
      <c r="O309" s="178" t="s">
        <v>39</v>
      </c>
      <c r="P309" s="179">
        <f>I309+J309</f>
        <v>0</v>
      </c>
      <c r="Q309" s="179">
        <f>ROUND(I309*H309,2)</f>
        <v>0</v>
      </c>
      <c r="R309" s="179">
        <f>ROUND(J309*H309,2)</f>
        <v>0</v>
      </c>
      <c r="S309" s="54"/>
      <c r="T309" s="180">
        <f>S309*H309</f>
        <v>0</v>
      </c>
      <c r="U309" s="180">
        <v>0</v>
      </c>
      <c r="V309" s="180">
        <f>U309*H309</f>
        <v>0</v>
      </c>
      <c r="W309" s="180">
        <v>0</v>
      </c>
      <c r="X309" s="181">
        <f>W309*H309</f>
        <v>0</v>
      </c>
      <c r="AR309" s="13" t="s">
        <v>547</v>
      </c>
      <c r="AT309" s="13" t="s">
        <v>126</v>
      </c>
      <c r="AU309" s="13" t="s">
        <v>80</v>
      </c>
      <c r="AY309" s="13" t="s">
        <v>123</v>
      </c>
      <c r="BE309" s="182">
        <f>IF(O309="základní",K309,0)</f>
        <v>0</v>
      </c>
      <c r="BF309" s="182">
        <f>IF(O309="snížená",K309,0)</f>
        <v>0</v>
      </c>
      <c r="BG309" s="182">
        <f>IF(O309="zákl. přenesená",K309,0)</f>
        <v>0</v>
      </c>
      <c r="BH309" s="182">
        <f>IF(O309="sníž. přenesená",K309,0)</f>
        <v>0</v>
      </c>
      <c r="BI309" s="182">
        <f>IF(O309="nulová",K309,0)</f>
        <v>0</v>
      </c>
      <c r="BJ309" s="13" t="s">
        <v>78</v>
      </c>
      <c r="BK309" s="182">
        <f>ROUND(P309*H309,2)</f>
        <v>0</v>
      </c>
      <c r="BL309" s="13" t="s">
        <v>547</v>
      </c>
      <c r="BM309" s="13" t="s">
        <v>552</v>
      </c>
    </row>
    <row r="310" spans="2:65" s="1" customFormat="1">
      <c r="B310" s="29"/>
      <c r="C310" s="30"/>
      <c r="D310" s="183" t="s">
        <v>133</v>
      </c>
      <c r="E310" s="30"/>
      <c r="F310" s="184" t="s">
        <v>581</v>
      </c>
      <c r="G310" s="30"/>
      <c r="H310" s="30"/>
      <c r="I310" s="94"/>
      <c r="J310" s="94"/>
      <c r="K310" s="30"/>
      <c r="L310" s="30"/>
      <c r="M310" s="33"/>
      <c r="N310" s="185"/>
      <c r="O310" s="54"/>
      <c r="P310" s="54"/>
      <c r="Q310" s="54"/>
      <c r="R310" s="54"/>
      <c r="S310" s="54"/>
      <c r="T310" s="54"/>
      <c r="U310" s="54"/>
      <c r="V310" s="54"/>
      <c r="W310" s="54"/>
      <c r="X310" s="55"/>
      <c r="AT310" s="13" t="s">
        <v>133</v>
      </c>
      <c r="AU310" s="13" t="s">
        <v>80</v>
      </c>
    </row>
    <row r="311" spans="2:65" s="1" customFormat="1" ht="16.5" customHeight="1">
      <c r="B311" s="29"/>
      <c r="C311" s="170" t="s">
        <v>553</v>
      </c>
      <c r="D311" s="170" t="s">
        <v>126</v>
      </c>
      <c r="E311" s="171" t="s">
        <v>554</v>
      </c>
      <c r="F311" s="172" t="s">
        <v>555</v>
      </c>
      <c r="G311" s="173" t="s">
        <v>406</v>
      </c>
      <c r="H311" s="174">
        <v>4</v>
      </c>
      <c r="I311" s="175"/>
      <c r="J311" s="175"/>
      <c r="K311" s="176">
        <f>ROUND(P311*H311,2)</f>
        <v>0</v>
      </c>
      <c r="L311" s="172" t="s">
        <v>130</v>
      </c>
      <c r="M311" s="33"/>
      <c r="N311" s="177" t="s">
        <v>1</v>
      </c>
      <c r="O311" s="178" t="s">
        <v>39</v>
      </c>
      <c r="P311" s="179">
        <f>I311+J311</f>
        <v>0</v>
      </c>
      <c r="Q311" s="179">
        <f>ROUND(I311*H311,2)</f>
        <v>0</v>
      </c>
      <c r="R311" s="179">
        <f>ROUND(J311*H311,2)</f>
        <v>0</v>
      </c>
      <c r="S311" s="54"/>
      <c r="T311" s="180">
        <f>S311*H311</f>
        <v>0</v>
      </c>
      <c r="U311" s="180">
        <v>0</v>
      </c>
      <c r="V311" s="180">
        <f>U311*H311</f>
        <v>0</v>
      </c>
      <c r="W311" s="180">
        <v>0</v>
      </c>
      <c r="X311" s="181">
        <f>W311*H311</f>
        <v>0</v>
      </c>
      <c r="AR311" s="13" t="s">
        <v>547</v>
      </c>
      <c r="AT311" s="13" t="s">
        <v>126</v>
      </c>
      <c r="AU311" s="13" t="s">
        <v>80</v>
      </c>
      <c r="AY311" s="13" t="s">
        <v>123</v>
      </c>
      <c r="BE311" s="182">
        <f>IF(O311="základní",K311,0)</f>
        <v>0</v>
      </c>
      <c r="BF311" s="182">
        <f>IF(O311="snížená",K311,0)</f>
        <v>0</v>
      </c>
      <c r="BG311" s="182">
        <f>IF(O311="zákl. přenesená",K311,0)</f>
        <v>0</v>
      </c>
      <c r="BH311" s="182">
        <f>IF(O311="sníž. přenesená",K311,0)</f>
        <v>0</v>
      </c>
      <c r="BI311" s="182">
        <f>IF(O311="nulová",K311,0)</f>
        <v>0</v>
      </c>
      <c r="BJ311" s="13" t="s">
        <v>78</v>
      </c>
      <c r="BK311" s="182">
        <f>ROUND(P311*H311,2)</f>
        <v>0</v>
      </c>
      <c r="BL311" s="13" t="s">
        <v>547</v>
      </c>
      <c r="BM311" s="13" t="s">
        <v>556</v>
      </c>
    </row>
    <row r="312" spans="2:65" s="1" customFormat="1">
      <c r="B312" s="29"/>
      <c r="C312" s="30"/>
      <c r="D312" s="183" t="s">
        <v>133</v>
      </c>
      <c r="E312" s="30"/>
      <c r="F312" s="184" t="s">
        <v>555</v>
      </c>
      <c r="G312" s="30"/>
      <c r="H312" s="30"/>
      <c r="I312" s="94"/>
      <c r="J312" s="94"/>
      <c r="K312" s="30"/>
      <c r="L312" s="30"/>
      <c r="M312" s="33"/>
      <c r="N312" s="185"/>
      <c r="O312" s="54"/>
      <c r="P312" s="54"/>
      <c r="Q312" s="54"/>
      <c r="R312" s="54"/>
      <c r="S312" s="54"/>
      <c r="T312" s="54"/>
      <c r="U312" s="54"/>
      <c r="V312" s="54"/>
      <c r="W312" s="54"/>
      <c r="X312" s="55"/>
      <c r="AT312" s="13" t="s">
        <v>133</v>
      </c>
      <c r="AU312" s="13" t="s">
        <v>80</v>
      </c>
    </row>
    <row r="313" spans="2:65" s="10" customFormat="1" ht="22.9" customHeight="1">
      <c r="B313" s="153"/>
      <c r="C313" s="154"/>
      <c r="D313" s="155" t="s">
        <v>69</v>
      </c>
      <c r="E313" s="168" t="s">
        <v>557</v>
      </c>
      <c r="F313" s="168" t="s">
        <v>558</v>
      </c>
      <c r="G313" s="154"/>
      <c r="H313" s="154"/>
      <c r="I313" s="157"/>
      <c r="J313" s="157"/>
      <c r="K313" s="169">
        <f>BK313</f>
        <v>0</v>
      </c>
      <c r="L313" s="154"/>
      <c r="M313" s="159"/>
      <c r="N313" s="160"/>
      <c r="O313" s="161"/>
      <c r="P313" s="161"/>
      <c r="Q313" s="162">
        <f>SUM(Q314:Q315)</f>
        <v>0</v>
      </c>
      <c r="R313" s="162">
        <f>SUM(R314:R315)</f>
        <v>0</v>
      </c>
      <c r="S313" s="161"/>
      <c r="T313" s="163">
        <f>SUM(T314:T315)</f>
        <v>0</v>
      </c>
      <c r="U313" s="161"/>
      <c r="V313" s="163">
        <f>SUM(V314:V315)</f>
        <v>0</v>
      </c>
      <c r="W313" s="161"/>
      <c r="X313" s="164">
        <f>SUM(X314:X315)</f>
        <v>0</v>
      </c>
      <c r="AR313" s="165" t="s">
        <v>152</v>
      </c>
      <c r="AT313" s="166" t="s">
        <v>69</v>
      </c>
      <c r="AU313" s="166" t="s">
        <v>78</v>
      </c>
      <c r="AY313" s="165" t="s">
        <v>123</v>
      </c>
      <c r="BK313" s="167">
        <f>SUM(BK314:BK315)</f>
        <v>0</v>
      </c>
    </row>
    <row r="314" spans="2:65" s="1" customFormat="1" ht="16.5" customHeight="1">
      <c r="B314" s="29"/>
      <c r="C314" s="170" t="s">
        <v>559</v>
      </c>
      <c r="D314" s="170" t="s">
        <v>126</v>
      </c>
      <c r="E314" s="171" t="s">
        <v>560</v>
      </c>
      <c r="F314" s="172" t="s">
        <v>558</v>
      </c>
      <c r="G314" s="173" t="s">
        <v>576</v>
      </c>
      <c r="H314" s="174">
        <v>1</v>
      </c>
      <c r="I314" s="175"/>
      <c r="J314" s="175"/>
      <c r="K314" s="176">
        <f>ROUND(P314*H314,2)</f>
        <v>0</v>
      </c>
      <c r="L314" s="172" t="s">
        <v>130</v>
      </c>
      <c r="M314" s="33"/>
      <c r="N314" s="177" t="s">
        <v>1</v>
      </c>
      <c r="O314" s="178" t="s">
        <v>39</v>
      </c>
      <c r="P314" s="179">
        <f>I314+J314</f>
        <v>0</v>
      </c>
      <c r="Q314" s="179">
        <f>ROUND(I314*H314,2)</f>
        <v>0</v>
      </c>
      <c r="R314" s="179">
        <f>ROUND(J314*H314,2)</f>
        <v>0</v>
      </c>
      <c r="S314" s="54"/>
      <c r="T314" s="180">
        <f>S314*H314</f>
        <v>0</v>
      </c>
      <c r="U314" s="180">
        <v>0</v>
      </c>
      <c r="V314" s="180">
        <f>U314*H314</f>
        <v>0</v>
      </c>
      <c r="W314" s="180">
        <v>0</v>
      </c>
      <c r="X314" s="181">
        <f>W314*H314</f>
        <v>0</v>
      </c>
      <c r="AR314" s="13" t="s">
        <v>547</v>
      </c>
      <c r="AT314" s="13" t="s">
        <v>126</v>
      </c>
      <c r="AU314" s="13" t="s">
        <v>80</v>
      </c>
      <c r="AY314" s="13" t="s">
        <v>123</v>
      </c>
      <c r="BE314" s="182">
        <f>IF(O314="základní",K314,0)</f>
        <v>0</v>
      </c>
      <c r="BF314" s="182">
        <f>IF(O314="snížená",K314,0)</f>
        <v>0</v>
      </c>
      <c r="BG314" s="182">
        <f>IF(O314="zákl. přenesená",K314,0)</f>
        <v>0</v>
      </c>
      <c r="BH314" s="182">
        <f>IF(O314="sníž. přenesená",K314,0)</f>
        <v>0</v>
      </c>
      <c r="BI314" s="182">
        <f>IF(O314="nulová",K314,0)</f>
        <v>0</v>
      </c>
      <c r="BJ314" s="13" t="s">
        <v>78</v>
      </c>
      <c r="BK314" s="182">
        <f>ROUND(P314*H314,2)</f>
        <v>0</v>
      </c>
      <c r="BL314" s="13" t="s">
        <v>547</v>
      </c>
      <c r="BM314" s="13" t="s">
        <v>561</v>
      </c>
    </row>
    <row r="315" spans="2:65" s="1" customFormat="1">
      <c r="B315" s="29"/>
      <c r="C315" s="30"/>
      <c r="D315" s="183" t="s">
        <v>133</v>
      </c>
      <c r="E315" s="30"/>
      <c r="F315" s="184" t="s">
        <v>558</v>
      </c>
      <c r="G315" s="30"/>
      <c r="H315" s="30"/>
      <c r="I315" s="94"/>
      <c r="J315" s="94"/>
      <c r="K315" s="30"/>
      <c r="L315" s="30"/>
      <c r="M315" s="33"/>
      <c r="N315" s="185"/>
      <c r="O315" s="54"/>
      <c r="P315" s="54"/>
      <c r="Q315" s="54"/>
      <c r="R315" s="54"/>
      <c r="S315" s="54"/>
      <c r="T315" s="54"/>
      <c r="U315" s="54"/>
      <c r="V315" s="54"/>
      <c r="W315" s="54"/>
      <c r="X315" s="55"/>
      <c r="AT315" s="13" t="s">
        <v>133</v>
      </c>
      <c r="AU315" s="13" t="s">
        <v>80</v>
      </c>
    </row>
    <row r="316" spans="2:65" s="10" customFormat="1" ht="22.9" customHeight="1">
      <c r="B316" s="153"/>
      <c r="C316" s="154"/>
      <c r="D316" s="155" t="s">
        <v>69</v>
      </c>
      <c r="E316" s="168" t="s">
        <v>562</v>
      </c>
      <c r="F316" s="168" t="s">
        <v>563</v>
      </c>
      <c r="G316" s="154"/>
      <c r="H316" s="154"/>
      <c r="I316" s="157"/>
      <c r="J316" s="157"/>
      <c r="K316" s="169">
        <f>BK316</f>
        <v>0</v>
      </c>
      <c r="L316" s="154"/>
      <c r="M316" s="159"/>
      <c r="N316" s="160"/>
      <c r="O316" s="161"/>
      <c r="P316" s="161"/>
      <c r="Q316" s="162">
        <f>SUM(Q317:Q318)</f>
        <v>0</v>
      </c>
      <c r="R316" s="162">
        <f>SUM(R317:R318)</f>
        <v>0</v>
      </c>
      <c r="S316" s="161"/>
      <c r="T316" s="163">
        <f>SUM(T317:T318)</f>
        <v>0</v>
      </c>
      <c r="U316" s="161"/>
      <c r="V316" s="163">
        <f>SUM(V317:V318)</f>
        <v>0</v>
      </c>
      <c r="W316" s="161"/>
      <c r="X316" s="164">
        <f>SUM(X317:X318)</f>
        <v>0</v>
      </c>
      <c r="AR316" s="165" t="s">
        <v>152</v>
      </c>
      <c r="AT316" s="166" t="s">
        <v>69</v>
      </c>
      <c r="AU316" s="166" t="s">
        <v>78</v>
      </c>
      <c r="AY316" s="165" t="s">
        <v>123</v>
      </c>
      <c r="BK316" s="167">
        <f>SUM(BK317:BK318)</f>
        <v>0</v>
      </c>
    </row>
    <row r="317" spans="2:65" s="1" customFormat="1" ht="16.5" customHeight="1">
      <c r="B317" s="29"/>
      <c r="C317" s="170" t="s">
        <v>564</v>
      </c>
      <c r="D317" s="170" t="s">
        <v>126</v>
      </c>
      <c r="E317" s="171" t="s">
        <v>565</v>
      </c>
      <c r="F317" s="172" t="s">
        <v>563</v>
      </c>
      <c r="G317" s="173" t="s">
        <v>406</v>
      </c>
      <c r="H317" s="174">
        <v>1</v>
      </c>
      <c r="I317" s="175"/>
      <c r="J317" s="175"/>
      <c r="K317" s="176">
        <f>ROUND(P317*H317,2)</f>
        <v>0</v>
      </c>
      <c r="L317" s="172" t="s">
        <v>130</v>
      </c>
      <c r="M317" s="33"/>
      <c r="N317" s="177" t="s">
        <v>1</v>
      </c>
      <c r="O317" s="178" t="s">
        <v>39</v>
      </c>
      <c r="P317" s="179">
        <f>I317+J317</f>
        <v>0</v>
      </c>
      <c r="Q317" s="179">
        <f>ROUND(I317*H317,2)</f>
        <v>0</v>
      </c>
      <c r="R317" s="179">
        <f>ROUND(J317*H317,2)</f>
        <v>0</v>
      </c>
      <c r="S317" s="54"/>
      <c r="T317" s="180">
        <f>S317*H317</f>
        <v>0</v>
      </c>
      <c r="U317" s="180">
        <v>0</v>
      </c>
      <c r="V317" s="180">
        <f>U317*H317</f>
        <v>0</v>
      </c>
      <c r="W317" s="180">
        <v>0</v>
      </c>
      <c r="X317" s="181">
        <f>W317*H317</f>
        <v>0</v>
      </c>
      <c r="AR317" s="13" t="s">
        <v>547</v>
      </c>
      <c r="AT317" s="13" t="s">
        <v>126</v>
      </c>
      <c r="AU317" s="13" t="s">
        <v>80</v>
      </c>
      <c r="AY317" s="13" t="s">
        <v>123</v>
      </c>
      <c r="BE317" s="182">
        <f>IF(O317="základní",K317,0)</f>
        <v>0</v>
      </c>
      <c r="BF317" s="182">
        <f>IF(O317="snížená",K317,0)</f>
        <v>0</v>
      </c>
      <c r="BG317" s="182">
        <f>IF(O317="zákl. přenesená",K317,0)</f>
        <v>0</v>
      </c>
      <c r="BH317" s="182">
        <f>IF(O317="sníž. přenesená",K317,0)</f>
        <v>0</v>
      </c>
      <c r="BI317" s="182">
        <f>IF(O317="nulová",K317,0)</f>
        <v>0</v>
      </c>
      <c r="BJ317" s="13" t="s">
        <v>78</v>
      </c>
      <c r="BK317" s="182">
        <f>ROUND(P317*H317,2)</f>
        <v>0</v>
      </c>
      <c r="BL317" s="13" t="s">
        <v>547</v>
      </c>
      <c r="BM317" s="13" t="s">
        <v>566</v>
      </c>
    </row>
    <row r="318" spans="2:65" s="1" customFormat="1">
      <c r="B318" s="29"/>
      <c r="C318" s="30"/>
      <c r="D318" s="183" t="s">
        <v>133</v>
      </c>
      <c r="E318" s="30"/>
      <c r="F318" s="184" t="s">
        <v>563</v>
      </c>
      <c r="G318" s="30"/>
      <c r="H318" s="30"/>
      <c r="I318" s="94"/>
      <c r="J318" s="94"/>
      <c r="K318" s="30"/>
      <c r="L318" s="30"/>
      <c r="M318" s="33"/>
      <c r="N318" s="185"/>
      <c r="O318" s="54"/>
      <c r="P318" s="54"/>
      <c r="Q318" s="54"/>
      <c r="R318" s="54"/>
      <c r="S318" s="54"/>
      <c r="T318" s="54"/>
      <c r="U318" s="54"/>
      <c r="V318" s="54"/>
      <c r="W318" s="54"/>
      <c r="X318" s="55"/>
      <c r="AT318" s="13" t="s">
        <v>133</v>
      </c>
      <c r="AU318" s="13" t="s">
        <v>80</v>
      </c>
    </row>
    <row r="319" spans="2:65" s="10" customFormat="1" ht="22.9" customHeight="1">
      <c r="B319" s="153"/>
      <c r="C319" s="154"/>
      <c r="D319" s="155" t="s">
        <v>69</v>
      </c>
      <c r="E319" s="168" t="s">
        <v>567</v>
      </c>
      <c r="F319" s="168" t="s">
        <v>568</v>
      </c>
      <c r="G319" s="154"/>
      <c r="H319" s="154"/>
      <c r="I319" s="157"/>
      <c r="J319" s="157"/>
      <c r="K319" s="169">
        <f>BK319</f>
        <v>0</v>
      </c>
      <c r="L319" s="154"/>
      <c r="M319" s="159"/>
      <c r="N319" s="160"/>
      <c r="O319" s="161"/>
      <c r="P319" s="161"/>
      <c r="Q319" s="162">
        <f>SUM(Q320:Q323)</f>
        <v>0</v>
      </c>
      <c r="R319" s="162">
        <f>SUM(R320:R323)</f>
        <v>0</v>
      </c>
      <c r="S319" s="161"/>
      <c r="T319" s="163">
        <f>SUM(T320:T323)</f>
        <v>0</v>
      </c>
      <c r="U319" s="161"/>
      <c r="V319" s="163">
        <f>SUM(V320:V323)</f>
        <v>0</v>
      </c>
      <c r="W319" s="161"/>
      <c r="X319" s="164">
        <f>SUM(X320:X323)</f>
        <v>0</v>
      </c>
      <c r="AR319" s="165" t="s">
        <v>152</v>
      </c>
      <c r="AT319" s="166" t="s">
        <v>69</v>
      </c>
      <c r="AU319" s="166" t="s">
        <v>78</v>
      </c>
      <c r="AY319" s="165" t="s">
        <v>123</v>
      </c>
      <c r="BK319" s="167">
        <f>SUM(BK320:BK323)</f>
        <v>0</v>
      </c>
    </row>
    <row r="320" spans="2:65" s="1" customFormat="1" ht="16.5" customHeight="1">
      <c r="B320" s="29"/>
      <c r="C320" s="170" t="s">
        <v>569</v>
      </c>
      <c r="D320" s="170" t="s">
        <v>126</v>
      </c>
      <c r="E320" s="171" t="s">
        <v>570</v>
      </c>
      <c r="F320" s="172" t="s">
        <v>571</v>
      </c>
      <c r="G320" s="173" t="s">
        <v>576</v>
      </c>
      <c r="H320" s="174">
        <v>1</v>
      </c>
      <c r="I320" s="175"/>
      <c r="J320" s="175"/>
      <c r="K320" s="176">
        <f>ROUND(P320*H320,2)</f>
        <v>0</v>
      </c>
      <c r="L320" s="172" t="s">
        <v>130</v>
      </c>
      <c r="M320" s="33"/>
      <c r="N320" s="177" t="s">
        <v>1</v>
      </c>
      <c r="O320" s="178" t="s">
        <v>39</v>
      </c>
      <c r="P320" s="179">
        <f>I320+J320</f>
        <v>0</v>
      </c>
      <c r="Q320" s="179">
        <f>ROUND(I320*H320,2)</f>
        <v>0</v>
      </c>
      <c r="R320" s="179">
        <f>ROUND(J320*H320,2)</f>
        <v>0</v>
      </c>
      <c r="S320" s="54"/>
      <c r="T320" s="180">
        <f>S320*H320</f>
        <v>0</v>
      </c>
      <c r="U320" s="180">
        <v>0</v>
      </c>
      <c r="V320" s="180">
        <f>U320*H320</f>
        <v>0</v>
      </c>
      <c r="W320" s="180">
        <v>0</v>
      </c>
      <c r="X320" s="181">
        <f>W320*H320</f>
        <v>0</v>
      </c>
      <c r="AR320" s="13" t="s">
        <v>547</v>
      </c>
      <c r="AT320" s="13" t="s">
        <v>126</v>
      </c>
      <c r="AU320" s="13" t="s">
        <v>80</v>
      </c>
      <c r="AY320" s="13" t="s">
        <v>123</v>
      </c>
      <c r="BE320" s="182">
        <f>IF(O320="základní",K320,0)</f>
        <v>0</v>
      </c>
      <c r="BF320" s="182">
        <f>IF(O320="snížená",K320,0)</f>
        <v>0</v>
      </c>
      <c r="BG320" s="182">
        <f>IF(O320="zákl. přenesená",K320,0)</f>
        <v>0</v>
      </c>
      <c r="BH320" s="182">
        <f>IF(O320="sníž. přenesená",K320,0)</f>
        <v>0</v>
      </c>
      <c r="BI320" s="182">
        <f>IF(O320="nulová",K320,0)</f>
        <v>0</v>
      </c>
      <c r="BJ320" s="13" t="s">
        <v>78</v>
      </c>
      <c r="BK320" s="182">
        <f>ROUND(P320*H320,2)</f>
        <v>0</v>
      </c>
      <c r="BL320" s="13" t="s">
        <v>547</v>
      </c>
      <c r="BM320" s="13" t="s">
        <v>572</v>
      </c>
    </row>
    <row r="321" spans="2:65" s="1" customFormat="1">
      <c r="B321" s="29"/>
      <c r="C321" s="30"/>
      <c r="D321" s="183" t="s">
        <v>133</v>
      </c>
      <c r="E321" s="30"/>
      <c r="F321" s="184" t="s">
        <v>580</v>
      </c>
      <c r="G321" s="30"/>
      <c r="H321" s="30"/>
      <c r="I321" s="94"/>
      <c r="J321" s="94"/>
      <c r="K321" s="30"/>
      <c r="L321" s="30"/>
      <c r="M321" s="33"/>
      <c r="N321" s="185"/>
      <c r="O321" s="54"/>
      <c r="P321" s="54"/>
      <c r="Q321" s="54"/>
      <c r="R321" s="54"/>
      <c r="S321" s="54"/>
      <c r="T321" s="54"/>
      <c r="U321" s="54"/>
      <c r="V321" s="54"/>
      <c r="W321" s="54"/>
      <c r="X321" s="55"/>
      <c r="AT321" s="13" t="s">
        <v>133</v>
      </c>
      <c r="AU321" s="13" t="s">
        <v>80</v>
      </c>
    </row>
    <row r="322" spans="2:65" s="1" customFormat="1" ht="16.5" customHeight="1">
      <c r="B322" s="29"/>
      <c r="C322" s="170" t="s">
        <v>573</v>
      </c>
      <c r="D322" s="170" t="s">
        <v>126</v>
      </c>
      <c r="E322" s="171" t="s">
        <v>574</v>
      </c>
      <c r="F322" s="172" t="s">
        <v>575</v>
      </c>
      <c r="G322" s="173" t="s">
        <v>576</v>
      </c>
      <c r="H322" s="174">
        <v>1</v>
      </c>
      <c r="I322" s="175"/>
      <c r="J322" s="175"/>
      <c r="K322" s="176">
        <f>ROUND(P322*H322,2)</f>
        <v>0</v>
      </c>
      <c r="L322" s="172" t="s">
        <v>130</v>
      </c>
      <c r="M322" s="33"/>
      <c r="N322" s="177" t="s">
        <v>1</v>
      </c>
      <c r="O322" s="178" t="s">
        <v>39</v>
      </c>
      <c r="P322" s="179">
        <f>I322+J322</f>
        <v>0</v>
      </c>
      <c r="Q322" s="179">
        <f>ROUND(I322*H322,2)</f>
        <v>0</v>
      </c>
      <c r="R322" s="179">
        <f>ROUND(J322*H322,2)</f>
        <v>0</v>
      </c>
      <c r="S322" s="54"/>
      <c r="T322" s="180">
        <f>S322*H322</f>
        <v>0</v>
      </c>
      <c r="U322" s="180">
        <v>0</v>
      </c>
      <c r="V322" s="180">
        <f>U322*H322</f>
        <v>0</v>
      </c>
      <c r="W322" s="180">
        <v>0</v>
      </c>
      <c r="X322" s="181">
        <f>W322*H322</f>
        <v>0</v>
      </c>
      <c r="AR322" s="13" t="s">
        <v>547</v>
      </c>
      <c r="AT322" s="13" t="s">
        <v>126</v>
      </c>
      <c r="AU322" s="13" t="s">
        <v>80</v>
      </c>
      <c r="AY322" s="13" t="s">
        <v>123</v>
      </c>
      <c r="BE322" s="182">
        <f>IF(O322="základní",K322,0)</f>
        <v>0</v>
      </c>
      <c r="BF322" s="182">
        <f>IF(O322="snížená",K322,0)</f>
        <v>0</v>
      </c>
      <c r="BG322" s="182">
        <f>IF(O322="zákl. přenesená",K322,0)</f>
        <v>0</v>
      </c>
      <c r="BH322" s="182">
        <f>IF(O322="sníž. přenesená",K322,0)</f>
        <v>0</v>
      </c>
      <c r="BI322" s="182">
        <f>IF(O322="nulová",K322,0)</f>
        <v>0</v>
      </c>
      <c r="BJ322" s="13" t="s">
        <v>78</v>
      </c>
      <c r="BK322" s="182">
        <f>ROUND(P322*H322,2)</f>
        <v>0</v>
      </c>
      <c r="BL322" s="13" t="s">
        <v>547</v>
      </c>
      <c r="BM322" s="13" t="s">
        <v>577</v>
      </c>
    </row>
    <row r="323" spans="2:65" s="1" customFormat="1">
      <c r="B323" s="29"/>
      <c r="C323" s="30"/>
      <c r="D323" s="183" t="s">
        <v>133</v>
      </c>
      <c r="E323" s="30"/>
      <c r="F323" s="184" t="s">
        <v>578</v>
      </c>
      <c r="G323" s="30"/>
      <c r="H323" s="30"/>
      <c r="I323" s="94"/>
      <c r="J323" s="94"/>
      <c r="K323" s="30"/>
      <c r="L323" s="30"/>
      <c r="M323" s="33"/>
      <c r="N323" s="208"/>
      <c r="O323" s="209"/>
      <c r="P323" s="209"/>
      <c r="Q323" s="209"/>
      <c r="R323" s="209"/>
      <c r="S323" s="209"/>
      <c r="T323" s="209"/>
      <c r="U323" s="209"/>
      <c r="V323" s="209"/>
      <c r="W323" s="209"/>
      <c r="X323" s="210"/>
      <c r="AT323" s="13" t="s">
        <v>133</v>
      </c>
      <c r="AU323" s="13" t="s">
        <v>80</v>
      </c>
    </row>
    <row r="324" spans="2:65" s="1" customFormat="1" ht="6.95" customHeight="1">
      <c r="B324" s="41"/>
      <c r="C324" s="42"/>
      <c r="D324" s="42"/>
      <c r="E324" s="42"/>
      <c r="F324" s="42"/>
      <c r="G324" s="42"/>
      <c r="H324" s="42"/>
      <c r="I324" s="117"/>
      <c r="J324" s="117"/>
      <c r="K324" s="42"/>
      <c r="L324" s="42"/>
      <c r="M324" s="33"/>
    </row>
  </sheetData>
  <sheetProtection formatColumns="0" formatRows="0" autoFilter="0"/>
  <autoFilter ref="C90:L323"/>
  <mergeCells count="9">
    <mergeCell ref="E52:H52"/>
    <mergeCell ref="E81:H81"/>
    <mergeCell ref="E83:H83"/>
    <mergeCell ref="M2:Z2"/>
    <mergeCell ref="E7:H7"/>
    <mergeCell ref="E9:H9"/>
    <mergeCell ref="E18:H18"/>
    <mergeCell ref="E27:H27"/>
    <mergeCell ref="E50:H50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18004-vo - Veřejné osvětlení</vt:lpstr>
      <vt:lpstr>'18004-vo - Veřejné osvětlení'!Názvy_tisku</vt:lpstr>
      <vt:lpstr>'Rekapitulace stavby'!Názvy_tisku</vt:lpstr>
      <vt:lpstr>'18004-vo - Veřejné osvětlení'!Oblast_tisku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IVAN-I7\Ivan</dc:creator>
  <cp:lastModifiedBy>Kotenová Jana</cp:lastModifiedBy>
  <dcterms:created xsi:type="dcterms:W3CDTF">2019-04-23T21:01:18Z</dcterms:created>
  <dcterms:modified xsi:type="dcterms:W3CDTF">2019-05-27T11:49:42Z</dcterms:modified>
</cp:coreProperties>
</file>